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Propustek CH - SO..." sheetId="2" r:id="rId2"/>
    <sheet name="SO 02 - Propustek CH - SO..." sheetId="3" r:id="rId3"/>
    <sheet name="SO 03 - Propustek CH - SO..." sheetId="4" r:id="rId4"/>
    <sheet name="SO 04 - Propustek CH - SO..." sheetId="5" r:id="rId5"/>
    <sheet name="SO 05 - Propustek CH - SO..." sheetId="6" r:id="rId6"/>
  </sheets>
  <definedNames>
    <definedName name="_xlnm.Print_Area" localSheetId="0">'Rekapitulace stavby'!$C$4:$AP$70,'Rekapitulace stavby'!$C$76:$AP$100</definedName>
    <definedName name="_xlnm.Print_Area" localSheetId="1">'SO 01 - Propustek CH - SO...'!$C$4:$Q$70,'SO 01 - Propustek CH - SO...'!$C$76:$Q$104,'SO 01 - Propustek CH - SO...'!$C$110:$Q$186</definedName>
    <definedName name="_xlnm.Print_Area" localSheetId="2">'SO 02 - Propustek CH - SO...'!$C$4:$Q$70,'SO 02 - Propustek CH - SO...'!$C$76:$Q$104,'SO 02 - Propustek CH - SO...'!$C$110:$Q$189</definedName>
    <definedName name="_xlnm.Print_Area" localSheetId="3">'SO 03 - Propustek CH - SO...'!$C$4:$Q$70,'SO 03 - Propustek CH - SO...'!$C$76:$Q$104,'SO 03 - Propustek CH - SO...'!$C$110:$Q$175</definedName>
    <definedName name="_xlnm.Print_Area" localSheetId="4">'SO 04 - Propustek CH - SO...'!$C$4:$Q$70,'SO 04 - Propustek CH - SO...'!$C$76:$Q$104,'SO 04 - Propustek CH - SO...'!$C$110:$Q$169</definedName>
    <definedName name="_xlnm.Print_Area" localSheetId="5">'SO 05 - Propustek CH - SO...'!$C$4:$Q$70,'SO 05 - Propustek CH - SO...'!$C$76:$Q$105,'SO 05 - Propustek CH - SO...'!$C$111:$Q$192</definedName>
    <definedName name="_xlnm.Print_Titles" localSheetId="0">'Rekapitulace stavby'!$85:$85</definedName>
    <definedName name="_xlnm.Print_Titles" localSheetId="1">'SO 01 - Propustek CH - SO...'!$120:$120</definedName>
    <definedName name="_xlnm.Print_Titles" localSheetId="2">'SO 02 - Propustek CH - SO...'!$120:$120</definedName>
    <definedName name="_xlnm.Print_Titles" localSheetId="3">'SO 03 - Propustek CH - SO...'!$120:$120</definedName>
    <definedName name="_xlnm.Print_Titles" localSheetId="4">'SO 04 - Propustek CH - SO...'!$120:$120</definedName>
    <definedName name="_xlnm.Print_Titles" localSheetId="5">'SO 05 - Propustek CH - SO...'!$121:$121</definedName>
  </definedNames>
  <calcPr fullCalcOnLoad="1"/>
</workbook>
</file>

<file path=xl/sharedStrings.xml><?xml version="1.0" encoding="utf-8"?>
<sst xmlns="http://schemas.openxmlformats.org/spreadsheetml/2006/main" count="4416" uniqueCount="366">
  <si>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</si>
  <si>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</si>
  <si>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</si>
  <si>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</si>
  <si>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</si>
  <si>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</si>
  <si>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</si>
  <si>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</si>
  <si>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</si>
  <si>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</si>
  <si>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</si>
  <si>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</si>
  <si>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</si>
  <si>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</si>
  <si>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</si>
  <si>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</si>
  <si>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</si>
  <si>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05-2018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</si>
  <si>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</si>
  <si>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</si>
  <si>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Havarijní stav mostních obj. Cyklostezka Slapanská - Trubní propustky</t>
  </si>
  <si>
    <t>JKSO:</t>
  </si>
  <si>
    <t/>
  </si>
  <si>
    <t>CC-CZ:</t>
  </si>
  <si>
    <t>Místo:</t>
  </si>
  <si>
    <t xml:space="preserve"> </t>
  </si>
  <si>
    <t>Datum:</t>
  </si>
  <si>
    <t>18. 9. 2018</t>
  </si>
  <si>
    <t>Objednatel:</t>
  </si>
  <si>
    <t>IČ:</t>
  </si>
  <si>
    <t>DIČ:</t>
  </si>
  <si>
    <t>Zhotovitel: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</si>
  <si>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</si>
  <si>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</si>
  <si>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</si>
  <si>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</si>
  <si>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</si>
  <si>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</si>
  <si>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</si>
  <si>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</si>
  <si>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</si>
  <si>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</si>
  <si>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</si>
  <si>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</si>
  <si>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</si>
  <si>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</si>
  <si>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</si>
  <si>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</si>
  <si>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</si>
  <si>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</si>
  <si>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</si>
  <si>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</si>
  <si>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</si>
  <si>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</si>
  <si>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</si>
  <si>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</si>
  <si>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</si>
  <si>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</si>
  <si>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</si>
  <si>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</si>
  <si>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</si>
  <si>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</si>
  <si>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</si>
  <si>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</si>
  <si>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</si>
  <si>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</si>
  <si>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</si>
  <si>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</si>
  <si>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</si>
  <si>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</si>
  <si>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</si>
  <si>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</si>
  <si>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</si>
  <si>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</si>
  <si>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</si>
  <si>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</si>
  <si>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</si>
  <si>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</si>
  <si>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</si>
  <si>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{625ec46c-2348-4619-bf11-966517ec0d5c}</t>
  </si>
  <si>
    <t>{00000000-0000-0000-0000-000000000000}</t>
  </si>
  <si>
    <t>/</t>
  </si>
  <si>
    <t>SO 01 - Propustek CH</t>
  </si>
  <si>
    <t>SO 01 - Propustek CH-01P</t>
  </si>
  <si>
    <t>1</t>
  </si>
  <si>
    <t>{0470288f-2ced-4b07-9c8d-4db28af9c61b}</t>
  </si>
  <si>
    <t>SO 02 - Propustek CH</t>
  </si>
  <si>
    <t>SO 02 - Propustek CH-02P</t>
  </si>
  <si>
    <t>{7ff8a04e-e743-4bf4-9303-88118e286bc6}</t>
  </si>
  <si>
    <t>SO 03 - Propustek CH</t>
  </si>
  <si>
    <t>SO 03 - Propustek CH-03P</t>
  </si>
  <si>
    <t>{cd360ffe-a748-448a-86ad-a9d991dd3942}</t>
  </si>
  <si>
    <t>SO 04 - Propustek CH</t>
  </si>
  <si>
    <t>SO 04 - Propustek CH-04P</t>
  </si>
  <si>
    <t>{a276dc7c-cc0d-4632-823d-26607937960f}</t>
  </si>
  <si>
    <t>SO 05 - Propustek CH</t>
  </si>
  <si>
    <t>SO 05 - Propustek CH-05P</t>
  </si>
  <si>
    <t>{c0ad4137-049b-4318-9f0d-4bb32c6b3860}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</si>
  <si>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</si>
  <si>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</si>
  <si>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</si>
  <si>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</si>
  <si>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</si>
  <si>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</si>
  <si>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</si>
  <si>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</si>
  <si>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</si>
  <si>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</si>
  <si>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</si>
  <si>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</si>
  <si>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</si>
  <si>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</si>
  <si>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</si>
  <si>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</si>
  <si>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</si>
  <si>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SO 01 - Propustek CH - SO 01 - Propustek CH-01P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</si>
  <si>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</si>
  <si>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</si>
  <si>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</si>
  <si>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</si>
  <si>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</si>
  <si>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</si>
  <si>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</si>
  <si>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</si>
  <si>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</si>
  <si>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</si>
  <si>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 xml:space="preserve">    998 - Přesun hmot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</si>
  <si>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</si>
  <si>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</si>
  <si>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</si>
  <si>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</si>
  <si>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</si>
  <si>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</si>
  <si>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</si>
  <si>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</si>
  <si>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</si>
  <si>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</si>
  <si>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</si>
  <si>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</si>
  <si>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</si>
  <si>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</si>
  <si>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</si>
  <si>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</si>
  <si>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</si>
  <si>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</si>
  <si>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</si>
  <si>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</si>
  <si>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</si>
  <si>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</si>
  <si>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</si>
  <si>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</si>
  <si>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</si>
  <si>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</si>
  <si>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111201101</t>
  </si>
  <si>
    <t>Odstranění křovin a stromů průměru kmene do 100 mm i s kořeny z celkové plochy do 1000 m2</t>
  </si>
  <si>
    <t>m2</t>
  </si>
  <si>
    <t>4</t>
  </si>
  <si>
    <t>15*10</t>
  </si>
  <si>
    <t>VV</t>
  </si>
  <si>
    <t>Součet</t>
  </si>
  <si>
    <t>111201401</t>
  </si>
  <si>
    <t>Spálení křovin a stromů průměru kmene do 100 mm</t>
  </si>
  <si>
    <t>3</t>
  </si>
  <si>
    <t>111211131</t>
  </si>
  <si>
    <t>Spálení listnatého klestu se snášením D do 30 cm ve svahu do 1:3</t>
  </si>
  <si>
    <t>kus</t>
  </si>
  <si>
    <t>6</t>
  </si>
  <si>
    <t>5</t>
  </si>
  <si>
    <t>112101101</t>
  </si>
  <si>
    <t>Odstranění stromů listnatých průměru kmene do 300 mm</t>
  </si>
  <si>
    <t>8</t>
  </si>
  <si>
    <t>112201101</t>
  </si>
  <si>
    <t>Odstranění pařezů D do 300 mm</t>
  </si>
  <si>
    <t>10</t>
  </si>
  <si>
    <t>7</t>
  </si>
  <si>
    <t>114203102</t>
  </si>
  <si>
    <t>Rozebrání dlažeb z lomového kamene nebo betonových tvárnic na sucho se zalitými spárami</t>
  </si>
  <si>
    <t>m3</t>
  </si>
  <si>
    <t>12</t>
  </si>
  <si>
    <t>10*1,2*0,5</t>
  </si>
  <si>
    <t>114203201</t>
  </si>
  <si>
    <t>Očištění lomového kamene nebo betonových tvárnic od hlíny nebo písku</t>
  </si>
  <si>
    <t>14</t>
  </si>
  <si>
    <t>9</t>
  </si>
  <si>
    <t>114203301</t>
  </si>
  <si>
    <t>Třídění lomového kamene nebo betonových tvárnic podle druhu, velikosti nebo tvaru</t>
  </si>
  <si>
    <t>16</t>
  </si>
  <si>
    <t>115001103</t>
  </si>
  <si>
    <t>Převedení vody potrubím DN do 250</t>
  </si>
  <si>
    <t>m</t>
  </si>
  <si>
    <t>18</t>
  </si>
  <si>
    <t>11</t>
  </si>
  <si>
    <t>122703601</t>
  </si>
  <si>
    <t>Odstranění nánosů při únosnosti dna přes 0,15 do 40 kPa</t>
  </si>
  <si>
    <t>20</t>
  </si>
  <si>
    <t>20*1,2*0,2</t>
  </si>
  <si>
    <t>161101501</t>
  </si>
  <si>
    <t>Svislé přemístění výkopku nošením svisle do v 3 m v hornině tř. 1 až 4</t>
  </si>
  <si>
    <t>22</t>
  </si>
  <si>
    <t>161101601</t>
  </si>
  <si>
    <t>Vytažení výkopku těženého z prostoru pod základy z hl do 2 m v hornině tř. 1 až 4</t>
  </si>
  <si>
    <t>24</t>
  </si>
  <si>
    <t>162201401</t>
  </si>
  <si>
    <t>Vodorovné přemístění větví stromů listnatých do 1 km D kmene do 300 mm</t>
  </si>
  <si>
    <t>26</t>
  </si>
  <si>
    <t>13</t>
  </si>
  <si>
    <t>162253101</t>
  </si>
  <si>
    <t>Vodorovné přemístění nánosu z nádrží do 60 m při únosnosti dna přes 40 kPa</t>
  </si>
  <si>
    <t>28</t>
  </si>
  <si>
    <t>162253901</t>
  </si>
  <si>
    <t>Příplatek k vodorovnému přemístění nánosu při únosnosti dna přes 40 kPa ZKD 40 m přes 60 m</t>
  </si>
  <si>
    <t>30</t>
  </si>
  <si>
    <t>162301101</t>
  </si>
  <si>
    <t>Vodorovné přemístění do 500 m výkopku/sypaniny z horniny tř. 1 až 4</t>
  </si>
  <si>
    <t>32</t>
  </si>
  <si>
    <t>164203101</t>
  </si>
  <si>
    <t>Vodorovné přemístění výkopku po vodě do 50 m s vyložením horniny tř. 1 až 4</t>
  </si>
  <si>
    <t>34</t>
  </si>
  <si>
    <t>167101101</t>
  </si>
  <si>
    <t>Nakládání výkopku z hornin tř. 1 až 4 do 100 m3</t>
  </si>
  <si>
    <t>36</t>
  </si>
  <si>
    <t>985113111</t>
  </si>
  <si>
    <t>Pemrlování povrchu stěn</t>
  </si>
  <si>
    <t>38</t>
  </si>
  <si>
    <t>27</t>
  </si>
  <si>
    <t>985132311</t>
  </si>
  <si>
    <t>Ruční dočištění ploch líce kleneb a podhledů ocelových kartáči</t>
  </si>
  <si>
    <t>40</t>
  </si>
  <si>
    <t>(5*2)*2</t>
  </si>
  <si>
    <t>2+2+2+2</t>
  </si>
  <si>
    <t>985132411</t>
  </si>
  <si>
    <t>Vysušení ploch líce kleneb a podhledů stlačeným vzduchem</t>
  </si>
  <si>
    <t>42</t>
  </si>
  <si>
    <t>29</t>
  </si>
  <si>
    <t>985139111</t>
  </si>
  <si>
    <t>Příplatek k očištění ploch za práci ve stísněném prostoru</t>
  </si>
  <si>
    <t>44</t>
  </si>
  <si>
    <t>985141111</t>
  </si>
  <si>
    <t>Vyčištění trhlin a dutin ve zdivu š do 30 mm hl do 150 mm</t>
  </si>
  <si>
    <t>46</t>
  </si>
  <si>
    <t>37</t>
  </si>
  <si>
    <t>985142112</t>
  </si>
  <si>
    <t>Vysekání spojovací hmoty ze spár zdiva hl do 40 mm dl do 12 m/m2</t>
  </si>
  <si>
    <t>48</t>
  </si>
  <si>
    <t>985142911</t>
  </si>
  <si>
    <t>Příplatek k cenám vysekání spojovací hmoty ze spár za práce ve stísněném prostoru</t>
  </si>
  <si>
    <t>50</t>
  </si>
  <si>
    <t>39</t>
  </si>
  <si>
    <t>985211111</t>
  </si>
  <si>
    <t>Vyklínování uvolněných kamenů ve zdivu se spárami dl do 6 m/m2</t>
  </si>
  <si>
    <t>52</t>
  </si>
  <si>
    <t>985211911</t>
  </si>
  <si>
    <t>Příplatek k vyklínování uvolněných kamenů za práci ve stísněném prostoru</t>
  </si>
  <si>
    <t>54</t>
  </si>
  <si>
    <t>41</t>
  </si>
  <si>
    <t>985221011</t>
  </si>
  <si>
    <t>Postupné rozebírání kamenného zdiva pro další použití do 1 m3</t>
  </si>
  <si>
    <t>56</t>
  </si>
  <si>
    <t>985221111</t>
  </si>
  <si>
    <t>Doplnění zdiva kamenem do aktivované malty se spárami dl do 6 m/m2</t>
  </si>
  <si>
    <t>58</t>
  </si>
  <si>
    <t>dno</t>
  </si>
  <si>
    <t>čela</t>
  </si>
  <si>
    <t>(2+2+2+2)*0,5</t>
  </si>
  <si>
    <t>43</t>
  </si>
  <si>
    <t>985222111</t>
  </si>
  <si>
    <t>Sbírání a třídění kamene ručně ze suti s očištěním</t>
  </si>
  <si>
    <t>60</t>
  </si>
  <si>
    <t>33</t>
  </si>
  <si>
    <t>985231112</t>
  </si>
  <si>
    <t>Spárování zdiva aktivovanou maltou spára hl do 40 mm dl do 12 m/m2</t>
  </si>
  <si>
    <t>62</t>
  </si>
  <si>
    <t>985231191</t>
  </si>
  <si>
    <t>Příplatek ke spárování hl do 40 mm za práci ve stísněném prostoru</t>
  </si>
  <si>
    <t>64</t>
  </si>
  <si>
    <t>35</t>
  </si>
  <si>
    <t>985233121</t>
  </si>
  <si>
    <t>Úprava spár po spárování zdiva uhlazením spára dl do 12 m/m2</t>
  </si>
  <si>
    <t>66</t>
  </si>
  <si>
    <t>985233911</t>
  </si>
  <si>
    <t>Příplatek k úpravě spár za práci ve stísněném prostoru</t>
  </si>
  <si>
    <t>68</t>
  </si>
  <si>
    <t>985421111</t>
  </si>
  <si>
    <t>Injektáž trhlin š 2 mm v cihelném zdivu tl do 300 mm aktivovanou cementovou maltou včetně vrtů</t>
  </si>
  <si>
    <t>70</t>
  </si>
  <si>
    <t>997002511</t>
  </si>
  <si>
    <t>Vodorovné přemístění suti a vybouraných hmot bez naložení ale se složením a urovnáním do 1 km</t>
  </si>
  <si>
    <t>t</t>
  </si>
  <si>
    <t>72</t>
  </si>
  <si>
    <t>47</t>
  </si>
  <si>
    <t>997002519</t>
  </si>
  <si>
    <t>Příplatek ZKD 1 km přemístění suti a vybouraných hmot</t>
  </si>
  <si>
    <t>74</t>
  </si>
  <si>
    <t>997002611</t>
  </si>
  <si>
    <t>Nakládání suti a vybouraných hmot</t>
  </si>
  <si>
    <t>76</t>
  </si>
  <si>
    <t>49</t>
  </si>
  <si>
    <t>998153211</t>
  </si>
  <si>
    <t>Přesun hmot ruční pro samostatné zdi a valy zděné nebo betonové monolitické v do 12 m</t>
  </si>
  <si>
    <t>78</t>
  </si>
  <si>
    <t>VP - Vícepráce</t>
  </si>
  <si>
    <t>PN</t>
  </si>
  <si>
    <t>SO 02 - Propustek CH - SO 02 - Propustek CH-02P</t>
  </si>
  <si>
    <t>20*1*0,5</t>
  </si>
  <si>
    <t>stěny</t>
  </si>
  <si>
    <t>15*1,2*0,5</t>
  </si>
  <si>
    <t>114203401</t>
  </si>
  <si>
    <t>Srovnání lomového kamene s přemístěním na vzdálenost do 10 m příplatek za vodorovnou dopravu nošením kamenných balvanů</t>
  </si>
  <si>
    <t>114203409</t>
  </si>
  <si>
    <t>Příplatek přemístění ke srovnání lomového kamene nebo betonových tvárnic ZKD 10 m přes 10 m</t>
  </si>
  <si>
    <t>10*1*0,4</t>
  </si>
  <si>
    <t>10*1*0,1</t>
  </si>
  <si>
    <t>17</t>
  </si>
  <si>
    <t>19</t>
  </si>
  <si>
    <t>3*1,2*2</t>
  </si>
  <si>
    <t>23</t>
  </si>
  <si>
    <t>25</t>
  </si>
  <si>
    <t>15*1</t>
  </si>
  <si>
    <t>31</t>
  </si>
  <si>
    <t>15+15,2</t>
  </si>
  <si>
    <t>80</t>
  </si>
  <si>
    <t>SO 03 - Propustek CH - SO 03 - Propustek CH-03P</t>
  </si>
  <si>
    <t>10*10*2</t>
  </si>
  <si>
    <t>30*1,2*0,1</t>
  </si>
  <si>
    <t>5*2*2+8</t>
  </si>
  <si>
    <t>8*0,3</t>
  </si>
  <si>
    <t>SO 04 - Propustek CH - SO 04 - Propustek CH-04P</t>
  </si>
  <si>
    <t>15*12*2</t>
  </si>
  <si>
    <t>122212501</t>
  </si>
  <si>
    <t>Odkopávky a prokopávky nezapažené  ručně do 10 m3 v soudržné hornině tř. 3</t>
  </si>
  <si>
    <t>122212509</t>
  </si>
  <si>
    <t>Příplatek k odkopávkám pro železnice ručně v hornině tř. 3 za lepivost</t>
  </si>
  <si>
    <t>162201211</t>
  </si>
  <si>
    <t>Vodorovné přemístění výkopku z horniny tř. 1 až 4 stavebním kolečkem do 10 m</t>
  </si>
  <si>
    <t>162201219</t>
  </si>
  <si>
    <t>Příplatek k vodorovnému přemístění výkopku z horniny tř. 1 až 4 stavebním kolečkem ZKD 10 m</t>
  </si>
  <si>
    <t>((5*2)+8)*2</t>
  </si>
  <si>
    <t>998153221</t>
  </si>
  <si>
    <t>Příplatek k ručnímu přesunu hmot pro zdi a valy za zvětšený přesun ZKD 50 m</t>
  </si>
  <si>
    <t>SO 05 - Propustek CH - SO 05 - Propustek CH-05P</t>
  </si>
  <si>
    <t xml:space="preserve">    6 - Úpravy povrchů, podlahy a osazování výplní</t>
  </si>
  <si>
    <t xml:space="preserve">prostor u stupu do propustku z obou stran  </t>
  </si>
  <si>
    <t>60*1,2*0,5</t>
  </si>
  <si>
    <t>55</t>
  </si>
  <si>
    <t>622333112</t>
  </si>
  <si>
    <t>Omítka cementová stěn hlazená ocelovým hladítkem</t>
  </si>
  <si>
    <t>985111121</t>
  </si>
  <si>
    <t>Otlučení omítek líce kleneb a podhledů</t>
  </si>
  <si>
    <t xml:space="preserve">otlučení omítek líce klenby propustku ze 40 % </t>
  </si>
  <si>
    <t>(50*1,88)/100*10</t>
  </si>
  <si>
    <t>otlučení omítek v čele klenby a postranních čel</t>
  </si>
  <si>
    <t>((5*2)+(3+3))*2</t>
  </si>
  <si>
    <t>985111191</t>
  </si>
  <si>
    <t>Příplatek k otlučení omítek za práci ve stísněném prostoru</t>
  </si>
  <si>
    <t>pemrlování v čele klenby a postranních čel</t>
  </si>
  <si>
    <t>45</t>
  </si>
  <si>
    <t>985223110</t>
  </si>
  <si>
    <t>Přezdívání cihelného zdiva do aktivované malty do 1 m3</t>
  </si>
  <si>
    <t>M</t>
  </si>
  <si>
    <t>59610001</t>
  </si>
  <si>
    <t>cihla pálená plná 290x140x65mm do P15</t>
  </si>
  <si>
    <t>((5*2)+3+3)*2</t>
  </si>
  <si>
    <t>51</t>
  </si>
  <si>
    <t xml:space="preserve">příplatek za extrémně nedostupný terén vzdálenost ručního nošeší cca 200m </t>
  </si>
  <si>
    <t>3,199</t>
  </si>
  <si>
    <t>53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</si>
</sst>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7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center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4" fillId="5" borderId="9" xfId="0" applyFont="1" applyFill="1" applyBorder="1" applyAlignment="1" applyProtection="1">
      <alignment horizontal="left"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 vertical="center"/>
      <protection/>
    </xf>
    <xf numFmtId="0" fontId="23" fillId="0" borderId="11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Border="1" applyProtection="1">
      <protection/>
    </xf>
    <xf numFmtId="0" fontId="0" fillId="0" borderId="15" xfId="0" applyBorder="1" applyProtection="1">
      <protection/>
    </xf>
    <xf numFmtId="0" fontId="24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24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5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3" fillId="6" borderId="8" xfId="0" applyFont="1" applyFill="1" applyBorder="1" applyAlignment="1" applyProtection="1">
      <alignment horizontal="center" vertical="center"/>
      <protection/>
    </xf>
    <xf numFmtId="0" fontId="3" fillId="6" borderId="9" xfId="0" applyFont="1" applyFill="1" applyBorder="1" applyAlignment="1" applyProtection="1">
      <alignment horizontal="left" vertical="center"/>
      <protection/>
    </xf>
    <xf numFmtId="0" fontId="0" fillId="6" borderId="9" xfId="0" applyFont="1" applyFill="1" applyBorder="1" applyAlignment="1" applyProtection="1">
      <alignment vertical="center"/>
      <protection/>
    </xf>
    <xf numFmtId="0" fontId="3" fillId="6" borderId="9" xfId="0" applyFont="1" applyFill="1" applyBorder="1" applyAlignment="1" applyProtection="1">
      <alignment horizontal="center" vertical="center"/>
      <protection/>
    </xf>
    <xf numFmtId="0" fontId="3" fillId="6" borderId="10" xfId="0" applyFont="1" applyFill="1" applyBorder="1" applyAlignment="1" applyProtection="1">
      <alignment horizontal="left" vertical="center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19" fillId="0" borderId="24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horizontal="right"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4" fontId="26" fillId="0" borderId="14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 wrapText="1"/>
      <protection/>
    </xf>
    <xf numFmtId="0" fontId="31" fillId="0" borderId="0" xfId="0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32" fillId="0" borderId="14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2" fillId="0" borderId="16" xfId="0" applyNumberFormat="1" applyFont="1" applyBorder="1" applyAlignment="1" applyProtection="1">
      <alignment vertical="center"/>
      <protection/>
    </xf>
    <xf numFmtId="4" fontId="32" fillId="0" borderId="17" xfId="0" applyNumberFormat="1" applyFont="1" applyBorder="1" applyAlignment="1" applyProtection="1">
      <alignment vertical="center"/>
      <protection/>
    </xf>
    <xf numFmtId="166" fontId="32" fillId="0" borderId="17" xfId="0" applyNumberFormat="1" applyFont="1" applyBorder="1" applyAlignment="1" applyProtection="1">
      <alignment vertical="center"/>
      <protection/>
    </xf>
    <xf numFmtId="4" fontId="32" fillId="0" borderId="18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4" fontId="7" fillId="4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164" fontId="24" fillId="4" borderId="11" xfId="0" applyNumberFormat="1" applyFont="1" applyFill="1" applyBorder="1" applyAlignment="1" applyProtection="1">
      <alignment horizontal="center" vertical="center"/>
      <protection locked="0"/>
    </xf>
    <xf numFmtId="0" fontId="24" fillId="4" borderId="12" xfId="0" applyFont="1" applyFill="1" applyBorder="1" applyAlignment="1" applyProtection="1">
      <alignment horizontal="center" vertical="center"/>
      <protection locked="0"/>
    </xf>
    <xf numFmtId="4" fontId="24" fillId="0" borderId="13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7" fillId="4" borderId="0" xfId="0" applyFont="1" applyFill="1" applyBorder="1" applyAlignment="1" applyProtection="1">
      <alignment horizontal="left" vertical="center"/>
      <protection locked="0"/>
    </xf>
    <xf numFmtId="164" fontId="24" fillId="4" borderId="14" xfId="0" applyNumberFormat="1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Border="1" applyAlignment="1" applyProtection="1">
      <alignment horizontal="center" vertical="center"/>
      <protection locked="0"/>
    </xf>
    <xf numFmtId="4" fontId="24" fillId="0" borderId="15" xfId="0" applyNumberFormat="1" applyFont="1" applyBorder="1" applyAlignment="1" applyProtection="1">
      <alignment vertical="center"/>
      <protection/>
    </xf>
    <xf numFmtId="164" fontId="24" fillId="4" borderId="16" xfId="0" applyNumberFormat="1" applyFont="1" applyFill="1" applyBorder="1" applyAlignment="1" applyProtection="1">
      <alignment horizontal="center" vertical="center"/>
      <protection locked="0"/>
    </xf>
    <xf numFmtId="0" fontId="24" fillId="4" borderId="17" xfId="0" applyFont="1" applyFill="1" applyBorder="1" applyAlignment="1" applyProtection="1">
      <alignment horizontal="center" vertical="center"/>
      <protection locked="0"/>
    </xf>
    <xf numFmtId="4" fontId="24" fillId="0" borderId="18" xfId="0" applyNumberFormat="1" applyFont="1" applyBorder="1" applyAlignment="1" applyProtection="1">
      <alignment vertical="center"/>
      <protection/>
    </xf>
    <xf numFmtId="0" fontId="27" fillId="6" borderId="0" xfId="0" applyFont="1" applyFill="1" applyBorder="1" applyAlignment="1" applyProtection="1">
      <alignment horizontal="left"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4" fontId="27" fillId="6" borderId="0" xfId="0" applyNumberFormat="1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15" fillId="2" borderId="0" xfId="20" applyFont="1" applyFill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165" fontId="3" fillId="4" borderId="0" xfId="0" applyNumberFormat="1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4" fillId="6" borderId="8" xfId="0" applyFont="1" applyFill="1" applyBorder="1" applyAlignment="1" applyProtection="1">
      <alignment horizontal="left" vertical="center"/>
      <protection/>
    </xf>
    <xf numFmtId="0" fontId="4" fillId="6" borderId="9" xfId="0" applyFont="1" applyFill="1" applyBorder="1" applyAlignment="1" applyProtection="1">
      <alignment horizontal="right" vertical="center"/>
      <protection/>
    </xf>
    <xf numFmtId="0" fontId="4" fillId="6" borderId="9" xfId="0" applyFont="1" applyFill="1" applyBorder="1" applyAlignment="1" applyProtection="1">
      <alignment horizontal="center" vertical="center"/>
      <protection/>
    </xf>
    <xf numFmtId="4" fontId="4" fillId="6" borderId="9" xfId="0" applyNumberFormat="1" applyFont="1" applyFill="1" applyBorder="1" applyAlignment="1" applyProtection="1">
      <alignment vertical="center"/>
      <protection/>
    </xf>
    <xf numFmtId="4" fontId="4" fillId="6" borderId="10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" fillId="6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34" fillId="0" borderId="0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19" fillId="0" borderId="2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/>
    </xf>
    <xf numFmtId="0" fontId="24" fillId="0" borderId="18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6" borderId="22" xfId="0" applyFont="1" applyFill="1" applyBorder="1" applyAlignment="1" applyProtection="1">
      <alignment horizontal="center" vertical="center" wrapText="1"/>
      <protection/>
    </xf>
    <xf numFmtId="0" fontId="3" fillId="6" borderId="23" xfId="0" applyFont="1" applyFill="1" applyBorder="1" applyAlignment="1" applyProtection="1">
      <alignment horizontal="center" vertical="center" wrapText="1"/>
      <protection/>
    </xf>
    <xf numFmtId="0" fontId="3" fillId="6" borderId="24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4" fontId="27" fillId="0" borderId="12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4" fontId="7" fillId="0" borderId="17" xfId="0" applyNumberFormat="1" applyFont="1" applyBorder="1" applyAlignment="1" applyProtection="1">
      <alignment/>
      <protection/>
    </xf>
    <xf numFmtId="4" fontId="7" fillId="0" borderId="17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49" fontId="0" fillId="0" borderId="25" xfId="0" applyNumberFormat="1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167" fontId="0" fillId="0" borderId="25" xfId="0" applyNumberFormat="1" applyFont="1" applyBorder="1" applyAlignment="1" applyProtection="1">
      <alignment vertical="center"/>
      <protection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  <protection/>
    </xf>
    <xf numFmtId="4" fontId="0" fillId="0" borderId="25" xfId="0" applyNumberFormat="1" applyFont="1" applyBorder="1" applyAlignment="1" applyProtection="1">
      <alignment vertical="center"/>
      <protection/>
    </xf>
    <xf numFmtId="0" fontId="2" fillId="4" borderId="25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vertical="center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4" fontId="7" fillId="0" borderId="23" xfId="0" applyNumberFormat="1" applyFont="1" applyBorder="1" applyAlignment="1" applyProtection="1">
      <alignment/>
      <protection/>
    </xf>
    <xf numFmtId="4" fontId="7" fillId="0" borderId="23" xfId="0" applyNumberFormat="1" applyFont="1" applyBorder="1" applyAlignment="1" applyProtection="1">
      <alignment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12" xfId="0" applyFont="1" applyBorder="1" applyAlignment="1" applyProtection="1">
      <alignment horizontal="left" vertical="center" wrapText="1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5" xfId="0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 applyProtection="1">
      <alignment horizontal="left" vertical="center" wrapText="1"/>
      <protection/>
    </xf>
    <xf numFmtId="4" fontId="6" fillId="0" borderId="23" xfId="0" applyNumberFormat="1" applyFont="1" applyBorder="1" applyAlignment="1" applyProtection="1">
      <alignment/>
      <protection/>
    </xf>
    <xf numFmtId="4" fontId="6" fillId="0" borderId="23" xfId="0" applyNumberFormat="1" applyFont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2" fillId="4" borderId="25" xfId="0" applyFont="1" applyFill="1" applyBorder="1" applyAlignment="1" applyProtection="1">
      <alignment horizontal="center" vertical="center"/>
      <protection locked="0"/>
    </xf>
    <xf numFmtId="0" fontId="37" fillId="0" borderId="25" xfId="0" applyFont="1" applyBorder="1" applyAlignment="1" applyProtection="1">
      <alignment horizontal="center" vertical="center"/>
      <protection/>
    </xf>
    <xf numFmtId="49" fontId="37" fillId="0" borderId="25" xfId="0" applyNumberFormat="1" applyFont="1" applyBorder="1" applyAlignment="1" applyProtection="1">
      <alignment horizontal="left" vertical="center" wrapText="1"/>
      <protection/>
    </xf>
    <xf numFmtId="0" fontId="37" fillId="0" borderId="25" xfId="0" applyFont="1" applyBorder="1" applyAlignment="1" applyProtection="1">
      <alignment horizontal="left" vertical="center" wrapText="1"/>
      <protection/>
    </xf>
    <xf numFmtId="0" fontId="37" fillId="0" borderId="25" xfId="0" applyFont="1" applyBorder="1" applyAlignment="1" applyProtection="1">
      <alignment horizontal="center" vertical="center" wrapText="1"/>
      <protection/>
    </xf>
    <xf numFmtId="167" fontId="37" fillId="0" borderId="25" xfId="0" applyNumberFormat="1" applyFont="1" applyBorder="1" applyAlignment="1" applyProtection="1">
      <alignment vertical="center"/>
      <protection/>
    </xf>
    <xf numFmtId="4" fontId="37" fillId="4" borderId="25" xfId="0" applyNumberFormat="1" applyFont="1" applyFill="1" applyBorder="1" applyAlignment="1" applyProtection="1">
      <alignment vertical="center"/>
      <protection locked="0"/>
    </xf>
    <xf numFmtId="4" fontId="37" fillId="4" borderId="25" xfId="0" applyNumberFormat="1" applyFont="1" applyFill="1" applyBorder="1" applyAlignment="1" applyProtection="1">
      <alignment vertical="center"/>
      <protection/>
    </xf>
    <xf numFmtId="4" fontId="37" fillId="0" borderId="25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101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35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3:72" ht="36.95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R2" s="22" t="s">
        <v>8</v>
      </c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 t="s">
        <v>12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0"/>
      <c r="AS4" s="21" t="s">
        <v>13</v>
      </c>
      <c r="BE4" s="31" t="s">
        <v>14</v>
      </c>
      <c r="BS4" s="23" t="s">
        <v>15</v>
      </c>
    </row>
    <row r="5" spans="2:71" ht="14.4" customHeight="1">
      <c r="B5" s="27"/>
      <c r="C5" s="32"/>
      <c r="D5" s="33" t="s">
        <v>16</v>
      </c>
      <c r="E5" s="32"/>
      <c r="F5" s="32"/>
      <c r="G5" s="32"/>
      <c r="H5" s="32"/>
      <c r="I5" s="32"/>
      <c r="J5" s="32"/>
      <c r="K5" s="34" t="s">
        <v>17</v>
      </c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0"/>
      <c r="BE5" s="35" t="s">
        <v>18</v>
      </c>
      <c r="BS5" s="23" t="s">
        <v>9</v>
      </c>
    </row>
    <row r="6" spans="2:71" ht="36.95" customHeight="1">
      <c r="B6" s="27"/>
      <c r="C6" s="32"/>
      <c r="D6" s="36" t="s">
        <v>19</v>
      </c>
      <c r="E6" s="32"/>
      <c r="F6" s="32"/>
      <c r="G6" s="32"/>
      <c r="H6" s="32"/>
      <c r="I6" s="32"/>
      <c r="J6" s="32"/>
      <c r="K6" s="37" t="s">
        <v>20</v>
      </c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0"/>
      <c r="BE6" s="38"/>
      <c r="BS6" s="23" t="s">
        <v>9</v>
      </c>
    </row>
    <row r="7" spans="2:71" ht="14.4" customHeight="1">
      <c r="B7" s="27"/>
      <c r="C7" s="32"/>
      <c r="D7" s="39" t="s">
        <v>21</v>
      </c>
      <c r="E7" s="32"/>
      <c r="F7" s="32"/>
      <c r="G7" s="32"/>
      <c r="H7" s="32"/>
      <c r="I7" s="32"/>
      <c r="J7" s="32"/>
      <c r="K7" s="34" t="s">
        <v>22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9" t="s">
        <v>23</v>
      </c>
      <c r="AL7" s="32"/>
      <c r="AM7" s="32"/>
      <c r="AN7" s="34" t="s">
        <v>22</v>
      </c>
      <c r="AO7" s="32"/>
      <c r="AP7" s="32"/>
      <c r="AQ7" s="30"/>
      <c r="BE7" s="38"/>
      <c r="BS7" s="23" t="s">
        <v>9</v>
      </c>
    </row>
    <row r="8" spans="2:71" ht="14.4" customHeight="1">
      <c r="B8" s="27"/>
      <c r="C8" s="32"/>
      <c r="D8" s="39" t="s">
        <v>24</v>
      </c>
      <c r="E8" s="32"/>
      <c r="F8" s="32"/>
      <c r="G8" s="32"/>
      <c r="H8" s="32"/>
      <c r="I8" s="32"/>
      <c r="J8" s="32"/>
      <c r="K8" s="34" t="s">
        <v>25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9" t="s">
        <v>26</v>
      </c>
      <c r="AL8" s="32"/>
      <c r="AM8" s="32"/>
      <c r="AN8" s="40" t="s">
        <v>27</v>
      </c>
      <c r="AO8" s="32"/>
      <c r="AP8" s="32"/>
      <c r="AQ8" s="30"/>
      <c r="BE8" s="38"/>
      <c r="BS8" s="23" t="s">
        <v>9</v>
      </c>
    </row>
    <row r="9" spans="2:71" ht="14.4" customHeight="1">
      <c r="B9" s="27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0"/>
      <c r="BE9" s="38"/>
      <c r="BS9" s="23" t="s">
        <v>9</v>
      </c>
    </row>
    <row r="10" spans="2:71" ht="14.4" customHeight="1">
      <c r="B10" s="27"/>
      <c r="C10" s="32"/>
      <c r="D10" s="39" t="s">
        <v>28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9" t="s">
        <v>29</v>
      </c>
      <c r="AL10" s="32"/>
      <c r="AM10" s="32"/>
      <c r="AN10" s="34" t="s">
        <v>22</v>
      </c>
      <c r="AO10" s="32"/>
      <c r="AP10" s="32"/>
      <c r="AQ10" s="30"/>
      <c r="BE10" s="38"/>
      <c r="BS10" s="23" t="s">
        <v>9</v>
      </c>
    </row>
    <row r="11" spans="2:71" ht="18.45" customHeight="1">
      <c r="B11" s="27"/>
      <c r="C11" s="32"/>
      <c r="D11" s="32"/>
      <c r="E11" s="34" t="s">
        <v>25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9" t="s">
        <v>30</v>
      </c>
      <c r="AL11" s="32"/>
      <c r="AM11" s="32"/>
      <c r="AN11" s="34" t="s">
        <v>22</v>
      </c>
      <c r="AO11" s="32"/>
      <c r="AP11" s="32"/>
      <c r="AQ11" s="30"/>
      <c r="BE11" s="38"/>
      <c r="BS11" s="23" t="s">
        <v>9</v>
      </c>
    </row>
    <row r="12" spans="2:71" ht="6.95" customHeight="1">
      <c r="B12" s="27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0"/>
      <c r="BE12" s="38"/>
      <c r="BS12" s="23" t="s">
        <v>9</v>
      </c>
    </row>
    <row r="13" spans="2:71" ht="14.4" customHeight="1">
      <c r="B13" s="27"/>
      <c r="C13" s="32"/>
      <c r="D13" s="39" t="s">
        <v>31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9" t="s">
        <v>29</v>
      </c>
      <c r="AL13" s="32"/>
      <c r="AM13" s="32"/>
      <c r="AN13" s="41" t="s">
        <v>32</v>
      </c>
      <c r="AO13" s="32"/>
      <c r="AP13" s="32"/>
      <c r="AQ13" s="30"/>
      <c r="BE13" s="38"/>
      <c r="BS13" s="23" t="s">
        <v>9</v>
      </c>
    </row>
    <row r="14" spans="2:71" ht="13.5">
      <c r="B14" s="27"/>
      <c r="C14" s="32"/>
      <c r="D14" s="32"/>
      <c r="E14" s="41" t="s">
        <v>32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9" t="s">
        <v>30</v>
      </c>
      <c r="AL14" s="32"/>
      <c r="AM14" s="32"/>
      <c r="AN14" s="41" t="s">
        <v>32</v>
      </c>
      <c r="AO14" s="32"/>
      <c r="AP14" s="32"/>
      <c r="AQ14" s="30"/>
      <c r="BE14" s="38"/>
      <c r="BS14" s="23" t="s">
        <v>9</v>
      </c>
    </row>
    <row r="15" spans="2:71" ht="6.95" customHeight="1">
      <c r="B15" s="27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0"/>
      <c r="BE15" s="38"/>
      <c r="BS15" s="23" t="s">
        <v>6</v>
      </c>
    </row>
    <row r="16" spans="2:71" ht="14.4" customHeight="1">
      <c r="B16" s="27"/>
      <c r="C16" s="32"/>
      <c r="D16" s="39" t="s">
        <v>33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9" t="s">
        <v>29</v>
      </c>
      <c r="AL16" s="32"/>
      <c r="AM16" s="32"/>
      <c r="AN16" s="34" t="s">
        <v>22</v>
      </c>
      <c r="AO16" s="32"/>
      <c r="AP16" s="32"/>
      <c r="AQ16" s="30"/>
      <c r="BE16" s="38"/>
      <c r="BS16" s="23" t="s">
        <v>6</v>
      </c>
    </row>
    <row r="17" spans="2:71" ht="18.45" customHeight="1">
      <c r="B17" s="27"/>
      <c r="C17" s="32"/>
      <c r="D17" s="32"/>
      <c r="E17" s="34" t="s">
        <v>25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9" t="s">
        <v>30</v>
      </c>
      <c r="AL17" s="32"/>
      <c r="AM17" s="32"/>
      <c r="AN17" s="34" t="s">
        <v>22</v>
      </c>
      <c r="AO17" s="32"/>
      <c r="AP17" s="32"/>
      <c r="AQ17" s="30"/>
      <c r="BE17" s="38"/>
      <c r="BS17" s="23" t="s">
        <v>34</v>
      </c>
    </row>
    <row r="18" spans="2:71" ht="6.95" customHeight="1">
      <c r="B18" s="27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0"/>
      <c r="BE18" s="38"/>
      <c r="BS18" s="23" t="s">
        <v>9</v>
      </c>
    </row>
    <row r="19" spans="2:71" ht="14.4" customHeight="1">
      <c r="B19" s="27"/>
      <c r="C19" s="32"/>
      <c r="D19" s="39" t="s">
        <v>35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9" t="s">
        <v>29</v>
      </c>
      <c r="AL19" s="32"/>
      <c r="AM19" s="32"/>
      <c r="AN19" s="34" t="s">
        <v>22</v>
      </c>
      <c r="AO19" s="32"/>
      <c r="AP19" s="32"/>
      <c r="AQ19" s="30"/>
      <c r="BE19" s="38"/>
      <c r="BS19" s="23" t="s">
        <v>9</v>
      </c>
    </row>
    <row r="20" spans="2:57" ht="18.45" customHeight="1">
      <c r="B20" s="27"/>
      <c r="C20" s="32"/>
      <c r="D20" s="32"/>
      <c r="E20" s="34" t="s">
        <v>25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9" t="s">
        <v>30</v>
      </c>
      <c r="AL20" s="32"/>
      <c r="AM20" s="32"/>
      <c r="AN20" s="34" t="s">
        <v>22</v>
      </c>
      <c r="AO20" s="32"/>
      <c r="AP20" s="32"/>
      <c r="AQ20" s="30"/>
      <c r="BE20" s="38"/>
    </row>
    <row r="21" spans="2:57" ht="6.95" customHeight="1">
      <c r="B21" s="27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0"/>
      <c r="BE21" s="38"/>
    </row>
    <row r="22" spans="2:57" ht="13.5">
      <c r="B22" s="27"/>
      <c r="C22" s="32"/>
      <c r="D22" s="39" t="s">
        <v>36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0"/>
      <c r="BE22" s="38"/>
    </row>
    <row r="23" spans="2:57" ht="16.5" customHeight="1">
      <c r="B23" s="27"/>
      <c r="C23" s="32"/>
      <c r="D23" s="32"/>
      <c r="E23" s="43" t="s">
        <v>22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32"/>
      <c r="AP23" s="32"/>
      <c r="AQ23" s="30"/>
      <c r="BE23" s="38"/>
    </row>
    <row r="24" spans="2:57" ht="6.95" customHeight="1">
      <c r="B24" s="27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0"/>
      <c r="BE24" s="38"/>
    </row>
    <row r="25" spans="2:57" ht="6.95" customHeight="1">
      <c r="B25" s="27"/>
      <c r="C25" s="32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32"/>
      <c r="AQ25" s="30"/>
      <c r="BE25" s="38"/>
    </row>
    <row r="26" spans="2:57" ht="14.4" customHeight="1">
      <c r="B26" s="27"/>
      <c r="C26" s="32"/>
      <c r="D26" s="45" t="s">
        <v>37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46">
        <f>ROUND(AG87,2)</f>
        <v>0</v>
      </c>
      <c r="AL26" s="32"/>
      <c r="AM26" s="32"/>
      <c r="AN26" s="32"/>
      <c r="AO26" s="32"/>
      <c r="AP26" s="32"/>
      <c r="AQ26" s="30"/>
      <c r="BE26" s="38"/>
    </row>
    <row r="27" spans="2:57" ht="14.4" customHeight="1">
      <c r="B27" s="27"/>
      <c r="C27" s="32"/>
      <c r="D27" s="45" t="s">
        <v>38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46">
        <f>ROUND(AG94,2)</f>
        <v>0</v>
      </c>
      <c r="AL27" s="46"/>
      <c r="AM27" s="46"/>
      <c r="AN27" s="46"/>
      <c r="AO27" s="46"/>
      <c r="AP27" s="32"/>
      <c r="AQ27" s="30"/>
      <c r="BE27" s="38"/>
    </row>
    <row r="28" spans="2:57" s="1" customFormat="1" ht="6.95" customHeight="1"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9"/>
      <c r="BE28" s="38"/>
    </row>
    <row r="29" spans="2:57" s="1" customFormat="1" ht="25.9" customHeight="1">
      <c r="B29" s="47"/>
      <c r="C29" s="48"/>
      <c r="D29" s="50" t="s">
        <v>39</v>
      </c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2">
        <f>ROUND(AK26+AK27,2)</f>
        <v>0</v>
      </c>
      <c r="AL29" s="51"/>
      <c r="AM29" s="51"/>
      <c r="AN29" s="51"/>
      <c r="AO29" s="51"/>
      <c r="AP29" s="48"/>
      <c r="AQ29" s="49"/>
      <c r="BE29" s="38"/>
    </row>
    <row r="30" spans="2:57" s="1" customFormat="1" ht="6.95" customHeight="1"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9"/>
      <c r="BE30" s="38"/>
    </row>
    <row r="31" spans="2:57" s="2" customFormat="1" ht="14.4" customHeight="1">
      <c r="B31" s="53"/>
      <c r="C31" s="54"/>
      <c r="D31" s="55" t="s">
        <v>40</v>
      </c>
      <c r="E31" s="54"/>
      <c r="F31" s="55" t="s">
        <v>41</v>
      </c>
      <c r="G31" s="54"/>
      <c r="H31" s="54"/>
      <c r="I31" s="54"/>
      <c r="J31" s="54"/>
      <c r="K31" s="54"/>
      <c r="L31" s="56">
        <v>0.21</v>
      </c>
      <c r="M31" s="54"/>
      <c r="N31" s="54"/>
      <c r="O31" s="54"/>
      <c r="P31" s="54"/>
      <c r="Q31" s="54"/>
      <c r="R31" s="54"/>
      <c r="S31" s="54"/>
      <c r="T31" s="57" t="s">
        <v>42</v>
      </c>
      <c r="U31" s="54"/>
      <c r="V31" s="54"/>
      <c r="W31" s="58">
        <f>ROUND(AZ87+SUM(CD95:CD99),2)</f>
        <v>0</v>
      </c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8">
        <f>ROUND(AV87+SUM(BY95:BY99),2)</f>
        <v>0</v>
      </c>
      <c r="AL31" s="54"/>
      <c r="AM31" s="54"/>
      <c r="AN31" s="54"/>
      <c r="AO31" s="54"/>
      <c r="AP31" s="54"/>
      <c r="AQ31" s="59"/>
      <c r="BE31" s="38"/>
    </row>
    <row r="32" spans="2:57" s="2" customFormat="1" ht="14.4" customHeight="1">
      <c r="B32" s="53"/>
      <c r="C32" s="54"/>
      <c r="D32" s="54"/>
      <c r="E32" s="54"/>
      <c r="F32" s="55" t="s">
        <v>43</v>
      </c>
      <c r="G32" s="54"/>
      <c r="H32" s="54"/>
      <c r="I32" s="54"/>
      <c r="J32" s="54"/>
      <c r="K32" s="54"/>
      <c r="L32" s="56">
        <v>0.15</v>
      </c>
      <c r="M32" s="54"/>
      <c r="N32" s="54"/>
      <c r="O32" s="54"/>
      <c r="P32" s="54"/>
      <c r="Q32" s="54"/>
      <c r="R32" s="54"/>
      <c r="S32" s="54"/>
      <c r="T32" s="57" t="s">
        <v>42</v>
      </c>
      <c r="U32" s="54"/>
      <c r="V32" s="54"/>
      <c r="W32" s="58">
        <f>ROUND(BA87+SUM(CE95:CE99),2)</f>
        <v>0</v>
      </c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8">
        <f>ROUND(AW87+SUM(BZ95:BZ99),2)</f>
        <v>0</v>
      </c>
      <c r="AL32" s="54"/>
      <c r="AM32" s="54"/>
      <c r="AN32" s="54"/>
      <c r="AO32" s="54"/>
      <c r="AP32" s="54"/>
      <c r="AQ32" s="59"/>
      <c r="BE32" s="38"/>
    </row>
    <row r="33" spans="2:57" s="2" customFormat="1" ht="14.4" customHeight="1" hidden="1">
      <c r="B33" s="53"/>
      <c r="C33" s="54"/>
      <c r="D33" s="54"/>
      <c r="E33" s="54"/>
      <c r="F33" s="55" t="s">
        <v>44</v>
      </c>
      <c r="G33" s="54"/>
      <c r="H33" s="54"/>
      <c r="I33" s="54"/>
      <c r="J33" s="54"/>
      <c r="K33" s="54"/>
      <c r="L33" s="56">
        <v>0.21</v>
      </c>
      <c r="M33" s="54"/>
      <c r="N33" s="54"/>
      <c r="O33" s="54"/>
      <c r="P33" s="54"/>
      <c r="Q33" s="54"/>
      <c r="R33" s="54"/>
      <c r="S33" s="54"/>
      <c r="T33" s="57" t="s">
        <v>42</v>
      </c>
      <c r="U33" s="54"/>
      <c r="V33" s="54"/>
      <c r="W33" s="58">
        <f>ROUND(BB87+SUM(CF95:CF99),2)</f>
        <v>0</v>
      </c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8">
        <v>0</v>
      </c>
      <c r="AL33" s="54"/>
      <c r="AM33" s="54"/>
      <c r="AN33" s="54"/>
      <c r="AO33" s="54"/>
      <c r="AP33" s="54"/>
      <c r="AQ33" s="59"/>
      <c r="BE33" s="38"/>
    </row>
    <row r="34" spans="2:57" s="2" customFormat="1" ht="14.4" customHeight="1" hidden="1">
      <c r="B34" s="53"/>
      <c r="C34" s="54"/>
      <c r="D34" s="54"/>
      <c r="E34" s="54"/>
      <c r="F34" s="55" t="s">
        <v>45</v>
      </c>
      <c r="G34" s="54"/>
      <c r="H34" s="54"/>
      <c r="I34" s="54"/>
      <c r="J34" s="54"/>
      <c r="K34" s="54"/>
      <c r="L34" s="56">
        <v>0.15</v>
      </c>
      <c r="M34" s="54"/>
      <c r="N34" s="54"/>
      <c r="O34" s="54"/>
      <c r="P34" s="54"/>
      <c r="Q34" s="54"/>
      <c r="R34" s="54"/>
      <c r="S34" s="54"/>
      <c r="T34" s="57" t="s">
        <v>42</v>
      </c>
      <c r="U34" s="54"/>
      <c r="V34" s="54"/>
      <c r="W34" s="58">
        <f>ROUND(BC87+SUM(CG95:CG99),2)</f>
        <v>0</v>
      </c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8">
        <v>0</v>
      </c>
      <c r="AL34" s="54"/>
      <c r="AM34" s="54"/>
      <c r="AN34" s="54"/>
      <c r="AO34" s="54"/>
      <c r="AP34" s="54"/>
      <c r="AQ34" s="59"/>
      <c r="BE34" s="38"/>
    </row>
    <row r="35" spans="2:43" s="2" customFormat="1" ht="14.4" customHeight="1" hidden="1">
      <c r="B35" s="53"/>
      <c r="C35" s="54"/>
      <c r="D35" s="54"/>
      <c r="E35" s="54"/>
      <c r="F35" s="55" t="s">
        <v>46</v>
      </c>
      <c r="G35" s="54"/>
      <c r="H35" s="54"/>
      <c r="I35" s="54"/>
      <c r="J35" s="54"/>
      <c r="K35" s="54"/>
      <c r="L35" s="56">
        <v>0</v>
      </c>
      <c r="M35" s="54"/>
      <c r="N35" s="54"/>
      <c r="O35" s="54"/>
      <c r="P35" s="54"/>
      <c r="Q35" s="54"/>
      <c r="R35" s="54"/>
      <c r="S35" s="54"/>
      <c r="T35" s="57" t="s">
        <v>42</v>
      </c>
      <c r="U35" s="54"/>
      <c r="V35" s="54"/>
      <c r="W35" s="58">
        <f>ROUND(BD87+SUM(CH95:CH99),2)</f>
        <v>0</v>
      </c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8">
        <v>0</v>
      </c>
      <c r="AL35" s="54"/>
      <c r="AM35" s="54"/>
      <c r="AN35" s="54"/>
      <c r="AO35" s="54"/>
      <c r="AP35" s="54"/>
      <c r="AQ35" s="59"/>
    </row>
    <row r="36" spans="2:43" s="1" customFormat="1" ht="6.95" customHeight="1"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9"/>
    </row>
    <row r="37" spans="2:43" s="1" customFormat="1" ht="25.9" customHeight="1">
      <c r="B37" s="47"/>
      <c r="C37" s="60"/>
      <c r="D37" s="61" t="s">
        <v>47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3" t="s">
        <v>48</v>
      </c>
      <c r="U37" s="62"/>
      <c r="V37" s="62"/>
      <c r="W37" s="62"/>
      <c r="X37" s="64" t="s">
        <v>49</v>
      </c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5">
        <f>SUM(AK29:AK35)</f>
        <v>0</v>
      </c>
      <c r="AL37" s="62"/>
      <c r="AM37" s="62"/>
      <c r="AN37" s="62"/>
      <c r="AO37" s="66"/>
      <c r="AP37" s="60"/>
      <c r="AQ37" s="49"/>
    </row>
    <row r="38" spans="2:43" s="1" customFormat="1" ht="14.4" customHeight="1"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9"/>
    </row>
    <row r="39" spans="2:43" ht="13.5">
      <c r="B39" s="27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0"/>
    </row>
    <row r="40" spans="2:43" ht="13.5">
      <c r="B40" s="27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0"/>
    </row>
    <row r="41" spans="2:43" ht="13.5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0"/>
    </row>
    <row r="42" spans="2:43" ht="13.5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0"/>
    </row>
    <row r="43" spans="2:43" ht="13.5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0"/>
    </row>
    <row r="44" spans="2:43" ht="13.5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0"/>
    </row>
    <row r="45" spans="2:43" ht="13.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0"/>
    </row>
    <row r="46" spans="2:43" ht="13.5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0"/>
    </row>
    <row r="47" spans="2:43" ht="13.5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0"/>
    </row>
    <row r="48" spans="2:43" ht="13.5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0"/>
    </row>
    <row r="49" spans="2:43" s="1" customFormat="1" ht="13.5">
      <c r="B49" s="47"/>
      <c r="C49" s="48"/>
      <c r="D49" s="67" t="s">
        <v>50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9"/>
      <c r="AA49" s="48"/>
      <c r="AB49" s="48"/>
      <c r="AC49" s="67" t="s">
        <v>51</v>
      </c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9"/>
      <c r="AP49" s="48"/>
      <c r="AQ49" s="49"/>
    </row>
    <row r="50" spans="2:43" ht="13.5">
      <c r="B50" s="27"/>
      <c r="C50" s="32"/>
      <c r="D50" s="70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71"/>
      <c r="AA50" s="32"/>
      <c r="AB50" s="32"/>
      <c r="AC50" s="70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71"/>
      <c r="AP50" s="32"/>
      <c r="AQ50" s="30"/>
    </row>
    <row r="51" spans="2:43" ht="13.5">
      <c r="B51" s="27"/>
      <c r="C51" s="32"/>
      <c r="D51" s="70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71"/>
      <c r="AA51" s="32"/>
      <c r="AB51" s="32"/>
      <c r="AC51" s="70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71"/>
      <c r="AP51" s="32"/>
      <c r="AQ51" s="30"/>
    </row>
    <row r="52" spans="2:43" ht="13.5">
      <c r="B52" s="27"/>
      <c r="C52" s="32"/>
      <c r="D52" s="70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71"/>
      <c r="AA52" s="32"/>
      <c r="AB52" s="32"/>
      <c r="AC52" s="70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71"/>
      <c r="AP52" s="32"/>
      <c r="AQ52" s="30"/>
    </row>
    <row r="53" spans="2:43" ht="13.5">
      <c r="B53" s="27"/>
      <c r="C53" s="32"/>
      <c r="D53" s="70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71"/>
      <c r="AA53" s="32"/>
      <c r="AB53" s="32"/>
      <c r="AC53" s="70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71"/>
      <c r="AP53" s="32"/>
      <c r="AQ53" s="30"/>
    </row>
    <row r="54" spans="2:43" ht="13.5">
      <c r="B54" s="27"/>
      <c r="C54" s="32"/>
      <c r="D54" s="70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71"/>
      <c r="AA54" s="32"/>
      <c r="AB54" s="32"/>
      <c r="AC54" s="70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71"/>
      <c r="AP54" s="32"/>
      <c r="AQ54" s="30"/>
    </row>
    <row r="55" spans="2:43" ht="13.5">
      <c r="B55" s="27"/>
      <c r="C55" s="32"/>
      <c r="D55" s="70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71"/>
      <c r="AA55" s="32"/>
      <c r="AB55" s="32"/>
      <c r="AC55" s="70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71"/>
      <c r="AP55" s="32"/>
      <c r="AQ55" s="30"/>
    </row>
    <row r="56" spans="2:43" ht="13.5">
      <c r="B56" s="27"/>
      <c r="C56" s="32"/>
      <c r="D56" s="70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71"/>
      <c r="AA56" s="32"/>
      <c r="AB56" s="32"/>
      <c r="AC56" s="70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71"/>
      <c r="AP56" s="32"/>
      <c r="AQ56" s="30"/>
    </row>
    <row r="57" spans="2:43" ht="13.5">
      <c r="B57" s="27"/>
      <c r="C57" s="32"/>
      <c r="D57" s="70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71"/>
      <c r="AA57" s="32"/>
      <c r="AB57" s="32"/>
      <c r="AC57" s="70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71"/>
      <c r="AP57" s="32"/>
      <c r="AQ57" s="30"/>
    </row>
    <row r="58" spans="2:43" s="1" customFormat="1" ht="13.5">
      <c r="B58" s="47"/>
      <c r="C58" s="48"/>
      <c r="D58" s="72" t="s">
        <v>52</v>
      </c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4" t="s">
        <v>53</v>
      </c>
      <c r="S58" s="73"/>
      <c r="T58" s="73"/>
      <c r="U58" s="73"/>
      <c r="V58" s="73"/>
      <c r="W58" s="73"/>
      <c r="X58" s="73"/>
      <c r="Y58" s="73"/>
      <c r="Z58" s="75"/>
      <c r="AA58" s="48"/>
      <c r="AB58" s="48"/>
      <c r="AC58" s="72" t="s">
        <v>52</v>
      </c>
      <c r="AD58" s="73"/>
      <c r="AE58" s="73"/>
      <c r="AF58" s="73"/>
      <c r="AG58" s="73"/>
      <c r="AH58" s="73"/>
      <c r="AI58" s="73"/>
      <c r="AJ58" s="73"/>
      <c r="AK58" s="73"/>
      <c r="AL58" s="73"/>
      <c r="AM58" s="74" t="s">
        <v>53</v>
      </c>
      <c r="AN58" s="73"/>
      <c r="AO58" s="75"/>
      <c r="AP58" s="48"/>
      <c r="AQ58" s="49"/>
    </row>
    <row r="59" spans="2:43" ht="13.5">
      <c r="B59" s="27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0"/>
    </row>
    <row r="60" spans="2:43" s="1" customFormat="1" ht="13.5">
      <c r="B60" s="47"/>
      <c r="C60" s="48"/>
      <c r="D60" s="67" t="s">
        <v>54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9"/>
      <c r="AA60" s="48"/>
      <c r="AB60" s="48"/>
      <c r="AC60" s="67" t="s">
        <v>55</v>
      </c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9"/>
      <c r="AP60" s="48"/>
      <c r="AQ60" s="49"/>
    </row>
    <row r="61" spans="2:43" ht="13.5">
      <c r="B61" s="27"/>
      <c r="C61" s="32"/>
      <c r="D61" s="70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71"/>
      <c r="AA61" s="32"/>
      <c r="AB61" s="32"/>
      <c r="AC61" s="70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71"/>
      <c r="AP61" s="32"/>
      <c r="AQ61" s="30"/>
    </row>
    <row r="62" spans="2:43" ht="13.5">
      <c r="B62" s="27"/>
      <c r="C62" s="32"/>
      <c r="D62" s="70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71"/>
      <c r="AA62" s="32"/>
      <c r="AB62" s="32"/>
      <c r="AC62" s="70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71"/>
      <c r="AP62" s="32"/>
      <c r="AQ62" s="30"/>
    </row>
    <row r="63" spans="2:43" ht="13.5">
      <c r="B63" s="27"/>
      <c r="C63" s="32"/>
      <c r="D63" s="70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71"/>
      <c r="AA63" s="32"/>
      <c r="AB63" s="32"/>
      <c r="AC63" s="70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71"/>
      <c r="AP63" s="32"/>
      <c r="AQ63" s="30"/>
    </row>
    <row r="64" spans="2:43" ht="13.5">
      <c r="B64" s="27"/>
      <c r="C64" s="32"/>
      <c r="D64" s="70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71"/>
      <c r="AA64" s="32"/>
      <c r="AB64" s="32"/>
      <c r="AC64" s="70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71"/>
      <c r="AP64" s="32"/>
      <c r="AQ64" s="30"/>
    </row>
    <row r="65" spans="2:43" ht="13.5">
      <c r="B65" s="27"/>
      <c r="C65" s="32"/>
      <c r="D65" s="70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71"/>
      <c r="AA65" s="32"/>
      <c r="AB65" s="32"/>
      <c r="AC65" s="70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71"/>
      <c r="AP65" s="32"/>
      <c r="AQ65" s="30"/>
    </row>
    <row r="66" spans="2:43" ht="13.5">
      <c r="B66" s="27"/>
      <c r="C66" s="32"/>
      <c r="D66" s="70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71"/>
      <c r="AA66" s="32"/>
      <c r="AB66" s="32"/>
      <c r="AC66" s="70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71"/>
      <c r="AP66" s="32"/>
      <c r="AQ66" s="30"/>
    </row>
    <row r="67" spans="2:43" ht="13.5">
      <c r="B67" s="27"/>
      <c r="C67" s="32"/>
      <c r="D67" s="70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71"/>
      <c r="AA67" s="32"/>
      <c r="AB67" s="32"/>
      <c r="AC67" s="70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71"/>
      <c r="AP67" s="32"/>
      <c r="AQ67" s="30"/>
    </row>
    <row r="68" spans="2:43" ht="13.5">
      <c r="B68" s="27"/>
      <c r="C68" s="32"/>
      <c r="D68" s="70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71"/>
      <c r="AA68" s="32"/>
      <c r="AB68" s="32"/>
      <c r="AC68" s="70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71"/>
      <c r="AP68" s="32"/>
      <c r="AQ68" s="30"/>
    </row>
    <row r="69" spans="2:43" s="1" customFormat="1" ht="13.5">
      <c r="B69" s="47"/>
      <c r="C69" s="48"/>
      <c r="D69" s="72" t="s">
        <v>52</v>
      </c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4" t="s">
        <v>53</v>
      </c>
      <c r="S69" s="73"/>
      <c r="T69" s="73"/>
      <c r="U69" s="73"/>
      <c r="V69" s="73"/>
      <c r="W69" s="73"/>
      <c r="X69" s="73"/>
      <c r="Y69" s="73"/>
      <c r="Z69" s="75"/>
      <c r="AA69" s="48"/>
      <c r="AB69" s="48"/>
      <c r="AC69" s="72" t="s">
        <v>52</v>
      </c>
      <c r="AD69" s="73"/>
      <c r="AE69" s="73"/>
      <c r="AF69" s="73"/>
      <c r="AG69" s="73"/>
      <c r="AH69" s="73"/>
      <c r="AI69" s="73"/>
      <c r="AJ69" s="73"/>
      <c r="AK69" s="73"/>
      <c r="AL69" s="73"/>
      <c r="AM69" s="74" t="s">
        <v>53</v>
      </c>
      <c r="AN69" s="73"/>
      <c r="AO69" s="75"/>
      <c r="AP69" s="48"/>
      <c r="AQ69" s="49"/>
    </row>
    <row r="70" spans="2:43" s="1" customFormat="1" ht="6.95" customHeight="1">
      <c r="B70" s="47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9"/>
    </row>
    <row r="71" spans="2:43" s="1" customFormat="1" ht="6.95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8"/>
    </row>
    <row r="75" spans="2:43" s="1" customFormat="1" ht="6.95" customHeight="1">
      <c r="B75" s="79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1"/>
    </row>
    <row r="76" spans="2:43" s="1" customFormat="1" ht="36.95" customHeight="1">
      <c r="B76" s="47"/>
      <c r="C76" s="28" t="s">
        <v>56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49"/>
    </row>
    <row r="77" spans="2:43" s="3" customFormat="1" ht="14.4" customHeight="1">
      <c r="B77" s="82"/>
      <c r="C77" s="39" t="s">
        <v>16</v>
      </c>
      <c r="D77" s="83"/>
      <c r="E77" s="83"/>
      <c r="F77" s="83"/>
      <c r="G77" s="83"/>
      <c r="H77" s="83"/>
      <c r="I77" s="83"/>
      <c r="J77" s="83"/>
      <c r="K77" s="83"/>
      <c r="L77" s="83" t="str">
        <f>K5</f>
        <v>05-2018</v>
      </c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4"/>
    </row>
    <row r="78" spans="2:43" s="4" customFormat="1" ht="36.95" customHeight="1">
      <c r="B78" s="85"/>
      <c r="C78" s="86" t="s">
        <v>19</v>
      </c>
      <c r="D78" s="87"/>
      <c r="E78" s="87"/>
      <c r="F78" s="87"/>
      <c r="G78" s="87"/>
      <c r="H78" s="87"/>
      <c r="I78" s="87"/>
      <c r="J78" s="87"/>
      <c r="K78" s="87"/>
      <c r="L78" s="88" t="str">
        <f>K6</f>
        <v>Havarijní stav mostních obj. Cyklostezka Slapanská - Trubní propustky</v>
      </c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9"/>
    </row>
    <row r="79" spans="2:43" s="1" customFormat="1" ht="6.95" customHeight="1">
      <c r="B79" s="47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9"/>
    </row>
    <row r="80" spans="2:43" s="1" customFormat="1" ht="13.5">
      <c r="B80" s="47"/>
      <c r="C80" s="39" t="s">
        <v>24</v>
      </c>
      <c r="D80" s="48"/>
      <c r="E80" s="48"/>
      <c r="F80" s="48"/>
      <c r="G80" s="48"/>
      <c r="H80" s="48"/>
      <c r="I80" s="48"/>
      <c r="J80" s="48"/>
      <c r="K80" s="48"/>
      <c r="L80" s="90" t="str">
        <f>IF(K8="","",K8)</f>
        <v xml:space="preserve"> </v>
      </c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39" t="s">
        <v>26</v>
      </c>
      <c r="AJ80" s="48"/>
      <c r="AK80" s="48"/>
      <c r="AL80" s="48"/>
      <c r="AM80" s="91" t="str">
        <f>IF(AN8="","",AN8)</f>
        <v>18. 9. 2018</v>
      </c>
      <c r="AN80" s="48"/>
      <c r="AO80" s="48"/>
      <c r="AP80" s="48"/>
      <c r="AQ80" s="49"/>
    </row>
    <row r="81" spans="2:43" s="1" customFormat="1" ht="6.95" customHeight="1"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9"/>
    </row>
    <row r="82" spans="2:56" s="1" customFormat="1" ht="13.5">
      <c r="B82" s="47"/>
      <c r="C82" s="39" t="s">
        <v>28</v>
      </c>
      <c r="D82" s="48"/>
      <c r="E82" s="48"/>
      <c r="F82" s="48"/>
      <c r="G82" s="48"/>
      <c r="H82" s="48"/>
      <c r="I82" s="48"/>
      <c r="J82" s="48"/>
      <c r="K82" s="48"/>
      <c r="L82" s="83" t="str">
        <f>IF(E11="","",E11)</f>
        <v xml:space="preserve"> </v>
      </c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39" t="s">
        <v>33</v>
      </c>
      <c r="AJ82" s="48"/>
      <c r="AK82" s="48"/>
      <c r="AL82" s="48"/>
      <c r="AM82" s="83" t="str">
        <f>IF(E17="","",E17)</f>
        <v xml:space="preserve"> </v>
      </c>
      <c r="AN82" s="83"/>
      <c r="AO82" s="83"/>
      <c r="AP82" s="83"/>
      <c r="AQ82" s="49"/>
      <c r="AS82" s="92" t="s">
        <v>57</v>
      </c>
      <c r="AT82" s="93"/>
      <c r="AU82" s="94"/>
      <c r="AV82" s="94"/>
      <c r="AW82" s="94"/>
      <c r="AX82" s="94"/>
      <c r="AY82" s="94"/>
      <c r="AZ82" s="94"/>
      <c r="BA82" s="94"/>
      <c r="BB82" s="94"/>
      <c r="BC82" s="94"/>
      <c r="BD82" s="95"/>
    </row>
    <row r="83" spans="2:56" s="1" customFormat="1" ht="13.5">
      <c r="B83" s="47"/>
      <c r="C83" s="39" t="s">
        <v>31</v>
      </c>
      <c r="D83" s="48"/>
      <c r="E83" s="48"/>
      <c r="F83" s="48"/>
      <c r="G83" s="48"/>
      <c r="H83" s="48"/>
      <c r="I83" s="48"/>
      <c r="J83" s="48"/>
      <c r="K83" s="48"/>
      <c r="L83" s="83" t="str">
        <f>IF(E14="Vyplň údaj","",E14)</f>
        <v/>
      </c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39" t="s">
        <v>35</v>
      </c>
      <c r="AJ83" s="48"/>
      <c r="AK83" s="48"/>
      <c r="AL83" s="48"/>
      <c r="AM83" s="83" t="str">
        <f>IF(E20="","",E20)</f>
        <v xml:space="preserve"> </v>
      </c>
      <c r="AN83" s="83"/>
      <c r="AO83" s="83"/>
      <c r="AP83" s="83"/>
      <c r="AQ83" s="49"/>
      <c r="AS83" s="96"/>
      <c r="AT83" s="97"/>
      <c r="AU83" s="98"/>
      <c r="AV83" s="98"/>
      <c r="AW83" s="98"/>
      <c r="AX83" s="98"/>
      <c r="AY83" s="98"/>
      <c r="AZ83" s="98"/>
      <c r="BA83" s="98"/>
      <c r="BB83" s="98"/>
      <c r="BC83" s="98"/>
      <c r="BD83" s="99"/>
    </row>
    <row r="84" spans="2:56" s="1" customFormat="1" ht="10.8" customHeight="1">
      <c r="B84" s="47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9"/>
      <c r="AS84" s="100"/>
      <c r="AT84" s="55"/>
      <c r="AU84" s="48"/>
      <c r="AV84" s="48"/>
      <c r="AW84" s="48"/>
      <c r="AX84" s="48"/>
      <c r="AY84" s="48"/>
      <c r="AZ84" s="48"/>
      <c r="BA84" s="48"/>
      <c r="BB84" s="48"/>
      <c r="BC84" s="48"/>
      <c r="BD84" s="101"/>
    </row>
    <row r="85" spans="2:56" s="1" customFormat="1" ht="29.25" customHeight="1">
      <c r="B85" s="47"/>
      <c r="C85" s="102" t="s">
        <v>58</v>
      </c>
      <c r="D85" s="103"/>
      <c r="E85" s="103"/>
      <c r="F85" s="103"/>
      <c r="G85" s="103"/>
      <c r="H85" s="104"/>
      <c r="I85" s="105" t="s">
        <v>59</v>
      </c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5" t="s">
        <v>60</v>
      </c>
      <c r="AH85" s="103"/>
      <c r="AI85" s="103"/>
      <c r="AJ85" s="103"/>
      <c r="AK85" s="103"/>
      <c r="AL85" s="103"/>
      <c r="AM85" s="103"/>
      <c r="AN85" s="105" t="s">
        <v>61</v>
      </c>
      <c r="AO85" s="103"/>
      <c r="AP85" s="106"/>
      <c r="AQ85" s="49"/>
      <c r="AS85" s="107" t="s">
        <v>62</v>
      </c>
      <c r="AT85" s="108" t="s">
        <v>63</v>
      </c>
      <c r="AU85" s="108" t="s">
        <v>64</v>
      </c>
      <c r="AV85" s="108" t="s">
        <v>65</v>
      </c>
      <c r="AW85" s="108" t="s">
        <v>66</v>
      </c>
      <c r="AX85" s="108" t="s">
        <v>67</v>
      </c>
      <c r="AY85" s="108" t="s">
        <v>68</v>
      </c>
      <c r="AZ85" s="108" t="s">
        <v>69</v>
      </c>
      <c r="BA85" s="108" t="s">
        <v>70</v>
      </c>
      <c r="BB85" s="108" t="s">
        <v>71</v>
      </c>
      <c r="BC85" s="108" t="s">
        <v>72</v>
      </c>
      <c r="BD85" s="109" t="s">
        <v>73</v>
      </c>
    </row>
    <row r="86" spans="2:56" s="1" customFormat="1" ht="10.8" customHeight="1">
      <c r="B86" s="47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9"/>
      <c r="AS86" s="110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9"/>
    </row>
    <row r="87" spans="2:76" s="4" customFormat="1" ht="32.4" customHeight="1">
      <c r="B87" s="85"/>
      <c r="C87" s="111" t="s">
        <v>74</v>
      </c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3">
        <f>ROUND(SUM(AG88:AG92),2)</f>
        <v>0</v>
      </c>
      <c r="AH87" s="113"/>
      <c r="AI87" s="113"/>
      <c r="AJ87" s="113"/>
      <c r="AK87" s="113"/>
      <c r="AL87" s="113"/>
      <c r="AM87" s="113"/>
      <c r="AN87" s="114">
        <f>SUM(AG87,AT87)</f>
        <v>0</v>
      </c>
      <c r="AO87" s="114"/>
      <c r="AP87" s="114"/>
      <c r="AQ87" s="89"/>
      <c r="AS87" s="115">
        <f>ROUND(SUM(AS88:AS92),2)</f>
        <v>0</v>
      </c>
      <c r="AT87" s="116">
        <f>ROUND(SUM(AV87:AW87),2)</f>
        <v>0</v>
      </c>
      <c r="AU87" s="117">
        <f>ROUND(SUM(AU88:AU92),5)</f>
        <v>0</v>
      </c>
      <c r="AV87" s="116">
        <f>ROUND(AZ87*L31,2)</f>
        <v>0</v>
      </c>
      <c r="AW87" s="116">
        <f>ROUND(BA87*L32,2)</f>
        <v>0</v>
      </c>
      <c r="AX87" s="116">
        <f>ROUND(BB87*L31,2)</f>
        <v>0</v>
      </c>
      <c r="AY87" s="116">
        <f>ROUND(BC87*L32,2)</f>
        <v>0</v>
      </c>
      <c r="AZ87" s="116">
        <f>ROUND(SUM(AZ88:AZ92),2)</f>
        <v>0</v>
      </c>
      <c r="BA87" s="116">
        <f>ROUND(SUM(BA88:BA92),2)</f>
        <v>0</v>
      </c>
      <c r="BB87" s="116">
        <f>ROUND(SUM(BB88:BB92),2)</f>
        <v>0</v>
      </c>
      <c r="BC87" s="116">
        <f>ROUND(SUM(BC88:BC92),2)</f>
        <v>0</v>
      </c>
      <c r="BD87" s="118">
        <f>ROUND(SUM(BD88:BD92),2)</f>
        <v>0</v>
      </c>
      <c r="BS87" s="119" t="s">
        <v>75</v>
      </c>
      <c r="BT87" s="119" t="s">
        <v>76</v>
      </c>
      <c r="BU87" s="120" t="s">
        <v>77</v>
      </c>
      <c r="BV87" s="119" t="s">
        <v>78</v>
      </c>
      <c r="BW87" s="119" t="s">
        <v>79</v>
      </c>
      <c r="BX87" s="119" t="s">
        <v>80</v>
      </c>
    </row>
    <row r="88" spans="1:76" s="5" customFormat="1" ht="63" customHeight="1">
      <c r="A88" s="121" t="s">
        <v>81</v>
      </c>
      <c r="B88" s="122"/>
      <c r="C88" s="123"/>
      <c r="D88" s="124" t="s">
        <v>82</v>
      </c>
      <c r="E88" s="124"/>
      <c r="F88" s="124"/>
      <c r="G88" s="124"/>
      <c r="H88" s="124"/>
      <c r="I88" s="125"/>
      <c r="J88" s="124" t="s">
        <v>83</v>
      </c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6">
        <f>'SO 01 - Propustek CH - SO...'!M30</f>
        <v>0</v>
      </c>
      <c r="AH88" s="125"/>
      <c r="AI88" s="125"/>
      <c r="AJ88" s="125"/>
      <c r="AK88" s="125"/>
      <c r="AL88" s="125"/>
      <c r="AM88" s="125"/>
      <c r="AN88" s="126">
        <f>SUM(AG88,AT88)</f>
        <v>0</v>
      </c>
      <c r="AO88" s="125"/>
      <c r="AP88" s="125"/>
      <c r="AQ88" s="127"/>
      <c r="AS88" s="128">
        <f>'SO 01 - Propustek CH - SO...'!M28</f>
        <v>0</v>
      </c>
      <c r="AT88" s="129">
        <f>ROUND(SUM(AV88:AW88),2)</f>
        <v>0</v>
      </c>
      <c r="AU88" s="130">
        <f>'SO 01 - Propustek CH - SO...'!W121</f>
        <v>0</v>
      </c>
      <c r="AV88" s="129">
        <f>'SO 01 - Propustek CH - SO...'!M32</f>
        <v>0</v>
      </c>
      <c r="AW88" s="129">
        <f>'SO 01 - Propustek CH - SO...'!M33</f>
        <v>0</v>
      </c>
      <c r="AX88" s="129">
        <f>'SO 01 - Propustek CH - SO...'!M34</f>
        <v>0</v>
      </c>
      <c r="AY88" s="129">
        <f>'SO 01 - Propustek CH - SO...'!M35</f>
        <v>0</v>
      </c>
      <c r="AZ88" s="129">
        <f>'SO 01 - Propustek CH - SO...'!H32</f>
        <v>0</v>
      </c>
      <c r="BA88" s="129">
        <f>'SO 01 - Propustek CH - SO...'!H33</f>
        <v>0</v>
      </c>
      <c r="BB88" s="129">
        <f>'SO 01 - Propustek CH - SO...'!H34</f>
        <v>0</v>
      </c>
      <c r="BC88" s="129">
        <f>'SO 01 - Propustek CH - SO...'!H35</f>
        <v>0</v>
      </c>
      <c r="BD88" s="131">
        <f>'SO 01 - Propustek CH - SO...'!H36</f>
        <v>0</v>
      </c>
      <c r="BT88" s="132" t="s">
        <v>84</v>
      </c>
      <c r="BV88" s="132" t="s">
        <v>78</v>
      </c>
      <c r="BW88" s="132" t="s">
        <v>85</v>
      </c>
      <c r="BX88" s="132" t="s">
        <v>79</v>
      </c>
    </row>
    <row r="89" spans="1:76" s="5" customFormat="1" ht="63" customHeight="1">
      <c r="A89" s="121" t="s">
        <v>81</v>
      </c>
      <c r="B89" s="122"/>
      <c r="C89" s="123"/>
      <c r="D89" s="124" t="s">
        <v>86</v>
      </c>
      <c r="E89" s="124"/>
      <c r="F89" s="124"/>
      <c r="G89" s="124"/>
      <c r="H89" s="124"/>
      <c r="I89" s="125"/>
      <c r="J89" s="124" t="s">
        <v>87</v>
      </c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6">
        <f>'SO 02 - Propustek CH - SO...'!M30</f>
        <v>0</v>
      </c>
      <c r="AH89" s="125"/>
      <c r="AI89" s="125"/>
      <c r="AJ89" s="125"/>
      <c r="AK89" s="125"/>
      <c r="AL89" s="125"/>
      <c r="AM89" s="125"/>
      <c r="AN89" s="126">
        <f>SUM(AG89,AT89)</f>
        <v>0</v>
      </c>
      <c r="AO89" s="125"/>
      <c r="AP89" s="125"/>
      <c r="AQ89" s="127"/>
      <c r="AS89" s="128">
        <f>'SO 02 - Propustek CH - SO...'!M28</f>
        <v>0</v>
      </c>
      <c r="AT89" s="129">
        <f>ROUND(SUM(AV89:AW89),2)</f>
        <v>0</v>
      </c>
      <c r="AU89" s="130">
        <f>'SO 02 - Propustek CH - SO...'!W121</f>
        <v>0</v>
      </c>
      <c r="AV89" s="129">
        <f>'SO 02 - Propustek CH - SO...'!M32</f>
        <v>0</v>
      </c>
      <c r="AW89" s="129">
        <f>'SO 02 - Propustek CH - SO...'!M33</f>
        <v>0</v>
      </c>
      <c r="AX89" s="129">
        <f>'SO 02 - Propustek CH - SO...'!M34</f>
        <v>0</v>
      </c>
      <c r="AY89" s="129">
        <f>'SO 02 - Propustek CH - SO...'!M35</f>
        <v>0</v>
      </c>
      <c r="AZ89" s="129">
        <f>'SO 02 - Propustek CH - SO...'!H32</f>
        <v>0</v>
      </c>
      <c r="BA89" s="129">
        <f>'SO 02 - Propustek CH - SO...'!H33</f>
        <v>0</v>
      </c>
      <c r="BB89" s="129">
        <f>'SO 02 - Propustek CH - SO...'!H34</f>
        <v>0</v>
      </c>
      <c r="BC89" s="129">
        <f>'SO 02 - Propustek CH - SO...'!H35</f>
        <v>0</v>
      </c>
      <c r="BD89" s="131">
        <f>'SO 02 - Propustek CH - SO...'!H36</f>
        <v>0</v>
      </c>
      <c r="BT89" s="132" t="s">
        <v>84</v>
      </c>
      <c r="BV89" s="132" t="s">
        <v>78</v>
      </c>
      <c r="BW89" s="132" t="s">
        <v>88</v>
      </c>
      <c r="BX89" s="132" t="s">
        <v>79</v>
      </c>
    </row>
    <row r="90" spans="1:76" s="5" customFormat="1" ht="63" customHeight="1">
      <c r="A90" s="121" t="s">
        <v>81</v>
      </c>
      <c r="B90" s="122"/>
      <c r="C90" s="123"/>
      <c r="D90" s="124" t="s">
        <v>89</v>
      </c>
      <c r="E90" s="124"/>
      <c r="F90" s="124"/>
      <c r="G90" s="124"/>
      <c r="H90" s="124"/>
      <c r="I90" s="125"/>
      <c r="J90" s="124" t="s">
        <v>90</v>
      </c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6">
        <f>'SO 03 - Propustek CH - SO...'!M30</f>
        <v>0</v>
      </c>
      <c r="AH90" s="125"/>
      <c r="AI90" s="125"/>
      <c r="AJ90" s="125"/>
      <c r="AK90" s="125"/>
      <c r="AL90" s="125"/>
      <c r="AM90" s="125"/>
      <c r="AN90" s="126">
        <f>SUM(AG90,AT90)</f>
        <v>0</v>
      </c>
      <c r="AO90" s="125"/>
      <c r="AP90" s="125"/>
      <c r="AQ90" s="127"/>
      <c r="AS90" s="128">
        <f>'SO 03 - Propustek CH - SO...'!M28</f>
        <v>0</v>
      </c>
      <c r="AT90" s="129">
        <f>ROUND(SUM(AV90:AW90),2)</f>
        <v>0</v>
      </c>
      <c r="AU90" s="130">
        <f>'SO 03 - Propustek CH - SO...'!W121</f>
        <v>0</v>
      </c>
      <c r="AV90" s="129">
        <f>'SO 03 - Propustek CH - SO...'!M32</f>
        <v>0</v>
      </c>
      <c r="AW90" s="129">
        <f>'SO 03 - Propustek CH - SO...'!M33</f>
        <v>0</v>
      </c>
      <c r="AX90" s="129">
        <f>'SO 03 - Propustek CH - SO...'!M34</f>
        <v>0</v>
      </c>
      <c r="AY90" s="129">
        <f>'SO 03 - Propustek CH - SO...'!M35</f>
        <v>0</v>
      </c>
      <c r="AZ90" s="129">
        <f>'SO 03 - Propustek CH - SO...'!H32</f>
        <v>0</v>
      </c>
      <c r="BA90" s="129">
        <f>'SO 03 - Propustek CH - SO...'!H33</f>
        <v>0</v>
      </c>
      <c r="BB90" s="129">
        <f>'SO 03 - Propustek CH - SO...'!H34</f>
        <v>0</v>
      </c>
      <c r="BC90" s="129">
        <f>'SO 03 - Propustek CH - SO...'!H35</f>
        <v>0</v>
      </c>
      <c r="BD90" s="131">
        <f>'SO 03 - Propustek CH - SO...'!H36</f>
        <v>0</v>
      </c>
      <c r="BT90" s="132" t="s">
        <v>84</v>
      </c>
      <c r="BV90" s="132" t="s">
        <v>78</v>
      </c>
      <c r="BW90" s="132" t="s">
        <v>91</v>
      </c>
      <c r="BX90" s="132" t="s">
        <v>79</v>
      </c>
    </row>
    <row r="91" spans="1:76" s="5" customFormat="1" ht="63" customHeight="1">
      <c r="A91" s="121" t="s">
        <v>81</v>
      </c>
      <c r="B91" s="122"/>
      <c r="C91" s="123"/>
      <c r="D91" s="124" t="s">
        <v>92</v>
      </c>
      <c r="E91" s="124"/>
      <c r="F91" s="124"/>
      <c r="G91" s="124"/>
      <c r="H91" s="124"/>
      <c r="I91" s="125"/>
      <c r="J91" s="124" t="s">
        <v>93</v>
      </c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6">
        <f>'SO 04 - Propustek CH - SO...'!M30</f>
        <v>0</v>
      </c>
      <c r="AH91" s="125"/>
      <c r="AI91" s="125"/>
      <c r="AJ91" s="125"/>
      <c r="AK91" s="125"/>
      <c r="AL91" s="125"/>
      <c r="AM91" s="125"/>
      <c r="AN91" s="126">
        <f>SUM(AG91,AT91)</f>
        <v>0</v>
      </c>
      <c r="AO91" s="125"/>
      <c r="AP91" s="125"/>
      <c r="AQ91" s="127"/>
      <c r="AS91" s="128">
        <f>'SO 04 - Propustek CH - SO...'!M28</f>
        <v>0</v>
      </c>
      <c r="AT91" s="129">
        <f>ROUND(SUM(AV91:AW91),2)</f>
        <v>0</v>
      </c>
      <c r="AU91" s="130">
        <f>'SO 04 - Propustek CH - SO...'!W121</f>
        <v>0</v>
      </c>
      <c r="AV91" s="129">
        <f>'SO 04 - Propustek CH - SO...'!M32</f>
        <v>0</v>
      </c>
      <c r="AW91" s="129">
        <f>'SO 04 - Propustek CH - SO...'!M33</f>
        <v>0</v>
      </c>
      <c r="AX91" s="129">
        <f>'SO 04 - Propustek CH - SO...'!M34</f>
        <v>0</v>
      </c>
      <c r="AY91" s="129">
        <f>'SO 04 - Propustek CH - SO...'!M35</f>
        <v>0</v>
      </c>
      <c r="AZ91" s="129">
        <f>'SO 04 - Propustek CH - SO...'!H32</f>
        <v>0</v>
      </c>
      <c r="BA91" s="129">
        <f>'SO 04 - Propustek CH - SO...'!H33</f>
        <v>0</v>
      </c>
      <c r="BB91" s="129">
        <f>'SO 04 - Propustek CH - SO...'!H34</f>
        <v>0</v>
      </c>
      <c r="BC91" s="129">
        <f>'SO 04 - Propustek CH - SO...'!H35</f>
        <v>0</v>
      </c>
      <c r="BD91" s="131">
        <f>'SO 04 - Propustek CH - SO...'!H36</f>
        <v>0</v>
      </c>
      <c r="BT91" s="132" t="s">
        <v>84</v>
      </c>
      <c r="BV91" s="132" t="s">
        <v>78</v>
      </c>
      <c r="BW91" s="132" t="s">
        <v>94</v>
      </c>
      <c r="BX91" s="132" t="s">
        <v>79</v>
      </c>
    </row>
    <row r="92" spans="1:76" s="5" customFormat="1" ht="63" customHeight="1">
      <c r="A92" s="121" t="s">
        <v>81</v>
      </c>
      <c r="B92" s="122"/>
      <c r="C92" s="123"/>
      <c r="D92" s="124" t="s">
        <v>95</v>
      </c>
      <c r="E92" s="124"/>
      <c r="F92" s="124"/>
      <c r="G92" s="124"/>
      <c r="H92" s="124"/>
      <c r="I92" s="125"/>
      <c r="J92" s="124" t="s">
        <v>96</v>
      </c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6">
        <f>'SO 05 - Propustek CH - SO...'!M30</f>
        <v>0</v>
      </c>
      <c r="AH92" s="125"/>
      <c r="AI92" s="125"/>
      <c r="AJ92" s="125"/>
      <c r="AK92" s="125"/>
      <c r="AL92" s="125"/>
      <c r="AM92" s="125"/>
      <c r="AN92" s="126">
        <f>SUM(AG92,AT92)</f>
        <v>0</v>
      </c>
      <c r="AO92" s="125"/>
      <c r="AP92" s="125"/>
      <c r="AQ92" s="127"/>
      <c r="AS92" s="133">
        <f>'SO 05 - Propustek CH - SO...'!M28</f>
        <v>0</v>
      </c>
      <c r="AT92" s="134">
        <f>ROUND(SUM(AV92:AW92),2)</f>
        <v>0</v>
      </c>
      <c r="AU92" s="135">
        <f>'SO 05 - Propustek CH - SO...'!W122</f>
        <v>0</v>
      </c>
      <c r="AV92" s="134">
        <f>'SO 05 - Propustek CH - SO...'!M32</f>
        <v>0</v>
      </c>
      <c r="AW92" s="134">
        <f>'SO 05 - Propustek CH - SO...'!M33</f>
        <v>0</v>
      </c>
      <c r="AX92" s="134">
        <f>'SO 05 - Propustek CH - SO...'!M34</f>
        <v>0</v>
      </c>
      <c r="AY92" s="134">
        <f>'SO 05 - Propustek CH - SO...'!M35</f>
        <v>0</v>
      </c>
      <c r="AZ92" s="134">
        <f>'SO 05 - Propustek CH - SO...'!H32</f>
        <v>0</v>
      </c>
      <c r="BA92" s="134">
        <f>'SO 05 - Propustek CH - SO...'!H33</f>
        <v>0</v>
      </c>
      <c r="BB92" s="134">
        <f>'SO 05 - Propustek CH - SO...'!H34</f>
        <v>0</v>
      </c>
      <c r="BC92" s="134">
        <f>'SO 05 - Propustek CH - SO...'!H35</f>
        <v>0</v>
      </c>
      <c r="BD92" s="136">
        <f>'SO 05 - Propustek CH - SO...'!H36</f>
        <v>0</v>
      </c>
      <c r="BT92" s="132" t="s">
        <v>84</v>
      </c>
      <c r="BV92" s="132" t="s">
        <v>78</v>
      </c>
      <c r="BW92" s="132" t="s">
        <v>97</v>
      </c>
      <c r="BX92" s="132" t="s">
        <v>79</v>
      </c>
    </row>
    <row r="93" spans="2:43" ht="13.5">
      <c r="B93" s="27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0"/>
    </row>
    <row r="94" spans="2:48" s="1" customFormat="1" ht="30" customHeight="1">
      <c r="B94" s="47"/>
      <c r="C94" s="111" t="s">
        <v>98</v>
      </c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114">
        <f>ROUND(SUM(AG95:AG98),2)</f>
        <v>0</v>
      </c>
      <c r="AH94" s="114"/>
      <c r="AI94" s="114"/>
      <c r="AJ94" s="114"/>
      <c r="AK94" s="114"/>
      <c r="AL94" s="114"/>
      <c r="AM94" s="114"/>
      <c r="AN94" s="114">
        <f>ROUND(SUM(AN95:AN98),2)</f>
        <v>0</v>
      </c>
      <c r="AO94" s="114"/>
      <c r="AP94" s="114"/>
      <c r="AQ94" s="49"/>
      <c r="AS94" s="107" t="s">
        <v>99</v>
      </c>
      <c r="AT94" s="108" t="s">
        <v>100</v>
      </c>
      <c r="AU94" s="108" t="s">
        <v>40</v>
      </c>
      <c r="AV94" s="109" t="s">
        <v>63</v>
      </c>
    </row>
    <row r="95" spans="2:89" s="1" customFormat="1" ht="19.9" customHeight="1">
      <c r="B95" s="47"/>
      <c r="C95" s="48"/>
      <c r="D95" s="137" t="s">
        <v>101</v>
      </c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138">
        <f>ROUND(AG87*AS95,2)</f>
        <v>0</v>
      </c>
      <c r="AH95" s="139"/>
      <c r="AI95" s="139"/>
      <c r="AJ95" s="139"/>
      <c r="AK95" s="139"/>
      <c r="AL95" s="139"/>
      <c r="AM95" s="139"/>
      <c r="AN95" s="139">
        <f>ROUND(AG95+AV95,2)</f>
        <v>0</v>
      </c>
      <c r="AO95" s="139"/>
      <c r="AP95" s="139"/>
      <c r="AQ95" s="49"/>
      <c r="AS95" s="140">
        <v>0</v>
      </c>
      <c r="AT95" s="141" t="s">
        <v>102</v>
      </c>
      <c r="AU95" s="141" t="s">
        <v>41</v>
      </c>
      <c r="AV95" s="142">
        <f>ROUND(IF(AU95="základní",AG95*L31,IF(AU95="snížená",AG95*L32,0)),2)</f>
        <v>0</v>
      </c>
      <c r="BV95" s="23" t="s">
        <v>103</v>
      </c>
      <c r="BY95" s="143">
        <f>IF(AU95="základní",AV95,0)</f>
        <v>0</v>
      </c>
      <c r="BZ95" s="143">
        <f>IF(AU95="snížená",AV95,0)</f>
        <v>0</v>
      </c>
      <c r="CA95" s="143">
        <v>0</v>
      </c>
      <c r="CB95" s="143">
        <v>0</v>
      </c>
      <c r="CC95" s="143">
        <v>0</v>
      </c>
      <c r="CD95" s="143">
        <f>IF(AU95="základní",AG95,0)</f>
        <v>0</v>
      </c>
      <c r="CE95" s="143">
        <f>IF(AU95="snížená",AG95,0)</f>
        <v>0</v>
      </c>
      <c r="CF95" s="143">
        <f>IF(AU95="zákl. přenesená",AG95,0)</f>
        <v>0</v>
      </c>
      <c r="CG95" s="143">
        <f>IF(AU95="sníž. přenesená",AG95,0)</f>
        <v>0</v>
      </c>
      <c r="CH95" s="143">
        <f>IF(AU95="nulová",AG95,0)</f>
        <v>0</v>
      </c>
      <c r="CI95" s="23">
        <f>IF(AU95="základní",1,IF(AU95="snížená",2,IF(AU95="zákl. přenesená",4,IF(AU95="sníž. přenesená",5,3))))</f>
        <v>1</v>
      </c>
      <c r="CJ95" s="23">
        <f>IF(AT95="stavební čast",1,IF(8895="investiční čast",2,3))</f>
        <v>1</v>
      </c>
      <c r="CK95" s="23" t="str">
        <f>IF(D95="Vyplň vlastní","","x")</f>
        <v>x</v>
      </c>
    </row>
    <row r="96" spans="2:89" s="1" customFormat="1" ht="19.9" customHeight="1">
      <c r="B96" s="47"/>
      <c r="C96" s="48"/>
      <c r="D96" s="144" t="s">
        <v>104</v>
      </c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48"/>
      <c r="AD96" s="48"/>
      <c r="AE96" s="48"/>
      <c r="AF96" s="48"/>
      <c r="AG96" s="138">
        <f>AG87*AS96</f>
        <v>0</v>
      </c>
      <c r="AH96" s="139"/>
      <c r="AI96" s="139"/>
      <c r="AJ96" s="139"/>
      <c r="AK96" s="139"/>
      <c r="AL96" s="139"/>
      <c r="AM96" s="139"/>
      <c r="AN96" s="139">
        <f>AG96+AV96</f>
        <v>0</v>
      </c>
      <c r="AO96" s="139"/>
      <c r="AP96" s="139"/>
      <c r="AQ96" s="49"/>
      <c r="AS96" s="145">
        <v>0</v>
      </c>
      <c r="AT96" s="146" t="s">
        <v>102</v>
      </c>
      <c r="AU96" s="146" t="s">
        <v>41</v>
      </c>
      <c r="AV96" s="147">
        <f>ROUND(IF(AU96="nulová",0,IF(OR(AU96="základní",AU96="zákl. přenesená"),AG96*L31,AG96*L32)),2)</f>
        <v>0</v>
      </c>
      <c r="BV96" s="23" t="s">
        <v>105</v>
      </c>
      <c r="BY96" s="143">
        <f>IF(AU96="základní",AV96,0)</f>
        <v>0</v>
      </c>
      <c r="BZ96" s="143">
        <f>IF(AU96="snížená",AV96,0)</f>
        <v>0</v>
      </c>
      <c r="CA96" s="143">
        <f>IF(AU96="zákl. přenesená",AV96,0)</f>
        <v>0</v>
      </c>
      <c r="CB96" s="143">
        <f>IF(AU96="sníž. přenesená",AV96,0)</f>
        <v>0</v>
      </c>
      <c r="CC96" s="143">
        <f>IF(AU96="nulová",AV96,0)</f>
        <v>0</v>
      </c>
      <c r="CD96" s="143">
        <f>IF(AU96="základní",AG96,0)</f>
        <v>0</v>
      </c>
      <c r="CE96" s="143">
        <f>IF(AU96="snížená",AG96,0)</f>
        <v>0</v>
      </c>
      <c r="CF96" s="143">
        <f>IF(AU96="zákl. přenesená",AG96,0)</f>
        <v>0</v>
      </c>
      <c r="CG96" s="143">
        <f>IF(AU96="sníž. přenesená",AG96,0)</f>
        <v>0</v>
      </c>
      <c r="CH96" s="143">
        <f>IF(AU96="nulová",AG96,0)</f>
        <v>0</v>
      </c>
      <c r="CI96" s="23">
        <f>IF(AU96="základní",1,IF(AU96="snížená",2,IF(AU96="zákl. přenesená",4,IF(AU96="sníž. přenesená",5,3))))</f>
        <v>1</v>
      </c>
      <c r="CJ96" s="23">
        <f>IF(AT96="stavební čast",1,IF(8896="investiční čast",2,3))</f>
        <v>1</v>
      </c>
      <c r="CK96" s="23" t="str">
        <f>IF(D96="Vyplň vlastní","","x")</f>
        <v/>
      </c>
    </row>
    <row r="97" spans="2:89" s="1" customFormat="1" ht="19.9" customHeight="1">
      <c r="B97" s="47"/>
      <c r="C97" s="48"/>
      <c r="D97" s="144" t="s">
        <v>104</v>
      </c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48"/>
      <c r="AD97" s="48"/>
      <c r="AE97" s="48"/>
      <c r="AF97" s="48"/>
      <c r="AG97" s="138">
        <f>AG87*AS97</f>
        <v>0</v>
      </c>
      <c r="AH97" s="139"/>
      <c r="AI97" s="139"/>
      <c r="AJ97" s="139"/>
      <c r="AK97" s="139"/>
      <c r="AL97" s="139"/>
      <c r="AM97" s="139"/>
      <c r="AN97" s="139">
        <f>AG97+AV97</f>
        <v>0</v>
      </c>
      <c r="AO97" s="139"/>
      <c r="AP97" s="139"/>
      <c r="AQ97" s="49"/>
      <c r="AS97" s="145">
        <v>0</v>
      </c>
      <c r="AT97" s="146" t="s">
        <v>102</v>
      </c>
      <c r="AU97" s="146" t="s">
        <v>41</v>
      </c>
      <c r="AV97" s="147">
        <f>ROUND(IF(AU97="nulová",0,IF(OR(AU97="základní",AU97="zákl. přenesená"),AG97*L31,AG97*L32)),2)</f>
        <v>0</v>
      </c>
      <c r="BV97" s="23" t="s">
        <v>105</v>
      </c>
      <c r="BY97" s="143">
        <f>IF(AU97="základní",AV97,0)</f>
        <v>0</v>
      </c>
      <c r="BZ97" s="143">
        <f>IF(AU97="snížená",AV97,0)</f>
        <v>0</v>
      </c>
      <c r="CA97" s="143">
        <f>IF(AU97="zákl. přenesená",AV97,0)</f>
        <v>0</v>
      </c>
      <c r="CB97" s="143">
        <f>IF(AU97="sníž. přenesená",AV97,0)</f>
        <v>0</v>
      </c>
      <c r="CC97" s="143">
        <f>IF(AU97="nulová",AV97,0)</f>
        <v>0</v>
      </c>
      <c r="CD97" s="143">
        <f>IF(AU97="základní",AG97,0)</f>
        <v>0</v>
      </c>
      <c r="CE97" s="143">
        <f>IF(AU97="snížená",AG97,0)</f>
        <v>0</v>
      </c>
      <c r="CF97" s="143">
        <f>IF(AU97="zákl. přenesená",AG97,0)</f>
        <v>0</v>
      </c>
      <c r="CG97" s="143">
        <f>IF(AU97="sníž. přenesená",AG97,0)</f>
        <v>0</v>
      </c>
      <c r="CH97" s="143">
        <f>IF(AU97="nulová",AG97,0)</f>
        <v>0</v>
      </c>
      <c r="CI97" s="23">
        <f>IF(AU97="základní",1,IF(AU97="snížená",2,IF(AU97="zákl. přenesená",4,IF(AU97="sníž. přenesená",5,3))))</f>
        <v>1</v>
      </c>
      <c r="CJ97" s="23">
        <f>IF(AT97="stavební čast",1,IF(8897="investiční čast",2,3))</f>
        <v>1</v>
      </c>
      <c r="CK97" s="23" t="str">
        <f>IF(D97="Vyplň vlastní","","x")</f>
        <v/>
      </c>
    </row>
    <row r="98" spans="2:89" s="1" customFormat="1" ht="19.9" customHeight="1">
      <c r="B98" s="47"/>
      <c r="C98" s="48"/>
      <c r="D98" s="144" t="s">
        <v>104</v>
      </c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48"/>
      <c r="AD98" s="48"/>
      <c r="AE98" s="48"/>
      <c r="AF98" s="48"/>
      <c r="AG98" s="138">
        <f>AG87*AS98</f>
        <v>0</v>
      </c>
      <c r="AH98" s="139"/>
      <c r="AI98" s="139"/>
      <c r="AJ98" s="139"/>
      <c r="AK98" s="139"/>
      <c r="AL98" s="139"/>
      <c r="AM98" s="139"/>
      <c r="AN98" s="139">
        <f>AG98+AV98</f>
        <v>0</v>
      </c>
      <c r="AO98" s="139"/>
      <c r="AP98" s="139"/>
      <c r="AQ98" s="49"/>
      <c r="AS98" s="148">
        <v>0</v>
      </c>
      <c r="AT98" s="149" t="s">
        <v>102</v>
      </c>
      <c r="AU98" s="149" t="s">
        <v>41</v>
      </c>
      <c r="AV98" s="150">
        <f>ROUND(IF(AU98="nulová",0,IF(OR(AU98="základní",AU98="zákl. přenesená"),AG98*L31,AG98*L32)),2)</f>
        <v>0</v>
      </c>
      <c r="BV98" s="23" t="s">
        <v>105</v>
      </c>
      <c r="BY98" s="143">
        <f>IF(AU98="základní",AV98,0)</f>
        <v>0</v>
      </c>
      <c r="BZ98" s="143">
        <f>IF(AU98="snížená",AV98,0)</f>
        <v>0</v>
      </c>
      <c r="CA98" s="143">
        <f>IF(AU98="zákl. přenesená",AV98,0)</f>
        <v>0</v>
      </c>
      <c r="CB98" s="143">
        <f>IF(AU98="sníž. přenesená",AV98,0)</f>
        <v>0</v>
      </c>
      <c r="CC98" s="143">
        <f>IF(AU98="nulová",AV98,0)</f>
        <v>0</v>
      </c>
      <c r="CD98" s="143">
        <f>IF(AU98="základní",AG98,0)</f>
        <v>0</v>
      </c>
      <c r="CE98" s="143">
        <f>IF(AU98="snížená",AG98,0)</f>
        <v>0</v>
      </c>
      <c r="CF98" s="143">
        <f>IF(AU98="zákl. přenesená",AG98,0)</f>
        <v>0</v>
      </c>
      <c r="CG98" s="143">
        <f>IF(AU98="sníž. přenesená",AG98,0)</f>
        <v>0</v>
      </c>
      <c r="CH98" s="143">
        <f>IF(AU98="nulová",AG98,0)</f>
        <v>0</v>
      </c>
      <c r="CI98" s="23">
        <f>IF(AU98="základní",1,IF(AU98="snížená",2,IF(AU98="zákl. přenesená",4,IF(AU98="sníž. přenesená",5,3))))</f>
        <v>1</v>
      </c>
      <c r="CJ98" s="23">
        <f>IF(AT98="stavební čast",1,IF(8898="investiční čast",2,3))</f>
        <v>1</v>
      </c>
      <c r="CK98" s="23" t="str">
        <f>IF(D98="Vyplň vlastní","","x")</f>
        <v/>
      </c>
    </row>
    <row r="99" spans="2:43" s="1" customFormat="1" ht="10.8" customHeight="1">
      <c r="B99" s="47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9"/>
    </row>
    <row r="100" spans="2:43" s="1" customFormat="1" ht="30" customHeight="1">
      <c r="B100" s="47"/>
      <c r="C100" s="151" t="s">
        <v>106</v>
      </c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3">
        <f>ROUND(AG87+AG94,2)</f>
        <v>0</v>
      </c>
      <c r="AH100" s="153"/>
      <c r="AI100" s="153"/>
      <c r="AJ100" s="153"/>
      <c r="AK100" s="153"/>
      <c r="AL100" s="153"/>
      <c r="AM100" s="153"/>
      <c r="AN100" s="153">
        <f>AN87+AN94</f>
        <v>0</v>
      </c>
      <c r="AO100" s="153"/>
      <c r="AP100" s="153"/>
      <c r="AQ100" s="49"/>
    </row>
    <row r="101" spans="2:43" s="1" customFormat="1" ht="6.95" customHeight="1">
      <c r="B101" s="76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8"/>
    </row>
  </sheetData>
  <sheetProtection password="CC35" sheet="1" objects="1" scenarios="1" formatColumns="0" formatRows="0"/>
  <mergeCells count="74">
    <mergeCell ref="L34:O34"/>
    <mergeCell ref="L33:O33"/>
    <mergeCell ref="BE5:BE34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W33:AE33"/>
    <mergeCell ref="C2:AP2"/>
    <mergeCell ref="C4:AP4"/>
    <mergeCell ref="AR2:BE2"/>
    <mergeCell ref="K5:AO5"/>
    <mergeCell ref="AK33:AO33"/>
    <mergeCell ref="AG95:AM95"/>
    <mergeCell ref="AG92:AM92"/>
    <mergeCell ref="AN95:AP95"/>
    <mergeCell ref="AN96:AP96"/>
    <mergeCell ref="AG94:AM94"/>
    <mergeCell ref="AN94:AP94"/>
    <mergeCell ref="AG100:AM100"/>
    <mergeCell ref="AN100:AP100"/>
    <mergeCell ref="K6:AO6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D97:AB97"/>
    <mergeCell ref="D96:AB96"/>
    <mergeCell ref="AG96:AM96"/>
    <mergeCell ref="AG97:AM97"/>
    <mergeCell ref="AN97:AP97"/>
    <mergeCell ref="D98:AB98"/>
    <mergeCell ref="AG98:AM98"/>
    <mergeCell ref="AN98:AP98"/>
    <mergeCell ref="AM82:AP82"/>
    <mergeCell ref="AS82:AT84"/>
    <mergeCell ref="AN89:AP89"/>
    <mergeCell ref="AM83:AP83"/>
    <mergeCell ref="AN85:AP85"/>
    <mergeCell ref="AN88:AP88"/>
    <mergeCell ref="AG88:AM88"/>
    <mergeCell ref="AG89:AM89"/>
    <mergeCell ref="AN90:AP90"/>
    <mergeCell ref="AG90:AM90"/>
    <mergeCell ref="AN91:AP91"/>
    <mergeCell ref="AG91:AM91"/>
    <mergeCell ref="AN92:AP92"/>
    <mergeCell ref="AG87:AM87"/>
    <mergeCell ref="AN87:AP87"/>
    <mergeCell ref="C85:G85"/>
    <mergeCell ref="I85:AF85"/>
    <mergeCell ref="AG85:AM85"/>
    <mergeCell ref="D88:H88"/>
    <mergeCell ref="J88:AF88"/>
    <mergeCell ref="D89:H89"/>
    <mergeCell ref="J89:AF89"/>
    <mergeCell ref="D90:H90"/>
    <mergeCell ref="J90:AF90"/>
    <mergeCell ref="D91:H91"/>
    <mergeCell ref="J91:AF91"/>
    <mergeCell ref="D92:H92"/>
    <mergeCell ref="J92:AF92"/>
  </mergeCells>
  <dataValidations count="2">
    <dataValidation type="list" allowBlank="1" showInputMessage="1" showErrorMessage="1" error="Povoleny jsou hodnoty základní, snížená, zákl. přenesená, sníž. přenesená, nulová." sqref="AU95:AU99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5:AT99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SO 01 - Propustek CH - SO...'!C2" display="/"/>
    <hyperlink ref="A89" location="'SO 02 - Propustek CH - SO...'!C2" display="/"/>
    <hyperlink ref="A90" location="'SO 03 - Propustek CH - SO...'!C2" display="/"/>
    <hyperlink ref="A91" location="'SO 04 - Propustek CH - SO...'!C2" display="/"/>
    <hyperlink ref="A92" location="'SO 05 - Propustek CH - SO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8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4"/>
      <c r="B1" s="14"/>
      <c r="C1" s="14"/>
      <c r="D1" s="15" t="s">
        <v>1</v>
      </c>
      <c r="E1" s="14"/>
      <c r="F1" s="16" t="s">
        <v>107</v>
      </c>
      <c r="G1" s="16"/>
      <c r="H1" s="155" t="s">
        <v>108</v>
      </c>
      <c r="I1" s="155"/>
      <c r="J1" s="155"/>
      <c r="K1" s="155"/>
      <c r="L1" s="16" t="s">
        <v>109</v>
      </c>
      <c r="M1" s="14"/>
      <c r="N1" s="14"/>
      <c r="O1" s="15" t="s">
        <v>110</v>
      </c>
      <c r="P1" s="14"/>
      <c r="Q1" s="14"/>
      <c r="R1" s="14"/>
      <c r="S1" s="16" t="s">
        <v>111</v>
      </c>
      <c r="T1" s="16"/>
      <c r="U1" s="154"/>
      <c r="V1" s="15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2" t="s">
        <v>8</v>
      </c>
      <c r="AT2" s="23" t="s">
        <v>85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112</v>
      </c>
    </row>
    <row r="4" spans="2:46" ht="36.95" customHeight="1">
      <c r="B4" s="27"/>
      <c r="C4" s="28" t="s">
        <v>113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T4" s="21" t="s">
        <v>13</v>
      </c>
      <c r="AT4" s="23" t="s">
        <v>6</v>
      </c>
    </row>
    <row r="5" spans="2:18" ht="6.95" customHeight="1">
      <c r="B5" s="2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/>
    </row>
    <row r="6" spans="2:18" ht="25.4" customHeight="1">
      <c r="B6" s="27"/>
      <c r="C6" s="32"/>
      <c r="D6" s="39" t="s">
        <v>19</v>
      </c>
      <c r="E6" s="32"/>
      <c r="F6" s="156" t="str">
        <f>'Rekapitulace stavby'!K6</f>
        <v>Havarijní stav mostních obj. Cyklostezka Slapanská - Trubní propustky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2"/>
      <c r="R6" s="30"/>
    </row>
    <row r="7" spans="2:18" s="1" customFormat="1" ht="32.85" customHeight="1">
      <c r="B7" s="47"/>
      <c r="C7" s="48"/>
      <c r="D7" s="36" t="s">
        <v>114</v>
      </c>
      <c r="E7" s="48"/>
      <c r="F7" s="37" t="s">
        <v>115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pans="2:18" s="1" customFormat="1" ht="14.4" customHeight="1">
      <c r="B8" s="47"/>
      <c r="C8" s="48"/>
      <c r="D8" s="39" t="s">
        <v>21</v>
      </c>
      <c r="E8" s="48"/>
      <c r="F8" s="34" t="s">
        <v>22</v>
      </c>
      <c r="G8" s="48"/>
      <c r="H8" s="48"/>
      <c r="I8" s="48"/>
      <c r="J8" s="48"/>
      <c r="K8" s="48"/>
      <c r="L8" s="48"/>
      <c r="M8" s="39" t="s">
        <v>23</v>
      </c>
      <c r="N8" s="48"/>
      <c r="O8" s="34" t="s">
        <v>22</v>
      </c>
      <c r="P8" s="48"/>
      <c r="Q8" s="48"/>
      <c r="R8" s="49"/>
    </row>
    <row r="9" spans="2:18" s="1" customFormat="1" ht="14.4" customHeight="1">
      <c r="B9" s="47"/>
      <c r="C9" s="48"/>
      <c r="D9" s="39" t="s">
        <v>24</v>
      </c>
      <c r="E9" s="48"/>
      <c r="F9" s="34" t="s">
        <v>25</v>
      </c>
      <c r="G9" s="48"/>
      <c r="H9" s="48"/>
      <c r="I9" s="48"/>
      <c r="J9" s="48"/>
      <c r="K9" s="48"/>
      <c r="L9" s="48"/>
      <c r="M9" s="39" t="s">
        <v>26</v>
      </c>
      <c r="N9" s="48"/>
      <c r="O9" s="157" t="str">
        <f>'Rekapitulace stavby'!AN8</f>
        <v>18. 9. 2018</v>
      </c>
      <c r="P9" s="91"/>
      <c r="Q9" s="48"/>
      <c r="R9" s="49"/>
    </row>
    <row r="10" spans="2:18" s="1" customFormat="1" ht="10.8" customHeight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pans="2:18" s="1" customFormat="1" ht="14.4" customHeight="1">
      <c r="B11" s="47"/>
      <c r="C11" s="48"/>
      <c r="D11" s="39" t="s">
        <v>28</v>
      </c>
      <c r="E11" s="48"/>
      <c r="F11" s="48"/>
      <c r="G11" s="48"/>
      <c r="H11" s="48"/>
      <c r="I11" s="48"/>
      <c r="J11" s="48"/>
      <c r="K11" s="48"/>
      <c r="L11" s="48"/>
      <c r="M11" s="39" t="s">
        <v>29</v>
      </c>
      <c r="N11" s="48"/>
      <c r="O11" s="34" t="str">
        <f>IF('Rekapitulace stavby'!AN10="","",'Rekapitulace stavby'!AN10)</f>
        <v/>
      </c>
      <c r="P11" s="34"/>
      <c r="Q11" s="48"/>
      <c r="R11" s="49"/>
    </row>
    <row r="12" spans="2:18" s="1" customFormat="1" ht="18" customHeight="1">
      <c r="B12" s="47"/>
      <c r="C12" s="48"/>
      <c r="D12" s="48"/>
      <c r="E12" s="34" t="str">
        <f>IF('Rekapitulace stavby'!E11="","",'Rekapitulace stavby'!E11)</f>
        <v xml:space="preserve"> </v>
      </c>
      <c r="F12" s="48"/>
      <c r="G12" s="48"/>
      <c r="H12" s="48"/>
      <c r="I12" s="48"/>
      <c r="J12" s="48"/>
      <c r="K12" s="48"/>
      <c r="L12" s="48"/>
      <c r="M12" s="39" t="s">
        <v>30</v>
      </c>
      <c r="N12" s="48"/>
      <c r="O12" s="34" t="str">
        <f>IF('Rekapitulace stavby'!AN11="","",'Rekapitulace stavby'!AN11)</f>
        <v/>
      </c>
      <c r="P12" s="34"/>
      <c r="Q12" s="48"/>
      <c r="R12" s="49"/>
    </row>
    <row r="13" spans="2:18" s="1" customFormat="1" ht="6.95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pans="2:18" s="1" customFormat="1" ht="14.4" customHeight="1">
      <c r="B14" s="47"/>
      <c r="C14" s="48"/>
      <c r="D14" s="39" t="s">
        <v>31</v>
      </c>
      <c r="E14" s="48"/>
      <c r="F14" s="48"/>
      <c r="G14" s="48"/>
      <c r="H14" s="48"/>
      <c r="I14" s="48"/>
      <c r="J14" s="48"/>
      <c r="K14" s="48"/>
      <c r="L14" s="48"/>
      <c r="M14" s="39" t="s">
        <v>29</v>
      </c>
      <c r="N14" s="48"/>
      <c r="O14" s="40" t="str">
        <f>IF('Rekapitulace stavby'!AN13="","",'Rekapitulace stavby'!AN13)</f>
        <v>Vyplň údaj</v>
      </c>
      <c r="P14" s="34"/>
      <c r="Q14" s="48"/>
      <c r="R14" s="49"/>
    </row>
    <row r="15" spans="2:18" s="1" customFormat="1" ht="18" customHeight="1">
      <c r="B15" s="47"/>
      <c r="C15" s="48"/>
      <c r="D15" s="48"/>
      <c r="E15" s="40" t="str">
        <f>IF('Rekapitulace stavby'!E14="","",'Rekapitulace stavby'!E14)</f>
        <v>Vyplň údaj</v>
      </c>
      <c r="F15" s="158"/>
      <c r="G15" s="158"/>
      <c r="H15" s="158"/>
      <c r="I15" s="158"/>
      <c r="J15" s="158"/>
      <c r="K15" s="158"/>
      <c r="L15" s="158"/>
      <c r="M15" s="39" t="s">
        <v>30</v>
      </c>
      <c r="N15" s="48"/>
      <c r="O15" s="40" t="str">
        <f>IF('Rekapitulace stavby'!AN14="","",'Rekapitulace stavby'!AN14)</f>
        <v>Vyplň údaj</v>
      </c>
      <c r="P15" s="34"/>
      <c r="Q15" s="48"/>
      <c r="R15" s="49"/>
    </row>
    <row r="16" spans="2:18" s="1" customFormat="1" ht="6.95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pans="2:18" s="1" customFormat="1" ht="14.4" customHeight="1">
      <c r="B17" s="47"/>
      <c r="C17" s="48"/>
      <c r="D17" s="39" t="s">
        <v>33</v>
      </c>
      <c r="E17" s="48"/>
      <c r="F17" s="48"/>
      <c r="G17" s="48"/>
      <c r="H17" s="48"/>
      <c r="I17" s="48"/>
      <c r="J17" s="48"/>
      <c r="K17" s="48"/>
      <c r="L17" s="48"/>
      <c r="M17" s="39" t="s">
        <v>29</v>
      </c>
      <c r="N17" s="48"/>
      <c r="O17" s="34" t="str">
        <f>IF('Rekapitulace stavby'!AN16="","",'Rekapitulace stavby'!AN16)</f>
        <v/>
      </c>
      <c r="P17" s="34"/>
      <c r="Q17" s="48"/>
      <c r="R17" s="49"/>
    </row>
    <row r="18" spans="2:18" s="1" customFormat="1" ht="18" customHeight="1">
      <c r="B18" s="47"/>
      <c r="C18" s="48"/>
      <c r="D18" s="48"/>
      <c r="E18" s="34" t="str">
        <f>IF('Rekapitulace stavby'!E17="","",'Rekapitulace stavby'!E17)</f>
        <v xml:space="preserve"> </v>
      </c>
      <c r="F18" s="48"/>
      <c r="G18" s="48"/>
      <c r="H18" s="48"/>
      <c r="I18" s="48"/>
      <c r="J18" s="48"/>
      <c r="K18" s="48"/>
      <c r="L18" s="48"/>
      <c r="M18" s="39" t="s">
        <v>30</v>
      </c>
      <c r="N18" s="48"/>
      <c r="O18" s="34" t="str">
        <f>IF('Rekapitulace stavby'!AN17="","",'Rekapitulace stavby'!AN17)</f>
        <v/>
      </c>
      <c r="P18" s="34"/>
      <c r="Q18" s="48"/>
      <c r="R18" s="49"/>
    </row>
    <row r="19" spans="2:18" s="1" customFormat="1" ht="6.95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pans="2:18" s="1" customFormat="1" ht="14.4" customHeight="1">
      <c r="B20" s="47"/>
      <c r="C20" s="48"/>
      <c r="D20" s="39" t="s">
        <v>35</v>
      </c>
      <c r="E20" s="48"/>
      <c r="F20" s="48"/>
      <c r="G20" s="48"/>
      <c r="H20" s="48"/>
      <c r="I20" s="48"/>
      <c r="J20" s="48"/>
      <c r="K20" s="48"/>
      <c r="L20" s="48"/>
      <c r="M20" s="39" t="s">
        <v>29</v>
      </c>
      <c r="N20" s="48"/>
      <c r="O20" s="34" t="str">
        <f>IF('Rekapitulace stavby'!AN19="","",'Rekapitulace stavby'!AN19)</f>
        <v/>
      </c>
      <c r="P20" s="34"/>
      <c r="Q20" s="48"/>
      <c r="R20" s="49"/>
    </row>
    <row r="21" spans="2:18" s="1" customFormat="1" ht="18" customHeight="1">
      <c r="B21" s="47"/>
      <c r="C21" s="48"/>
      <c r="D21" s="48"/>
      <c r="E21" s="34" t="str">
        <f>IF('Rekapitulace stavby'!E20="","",'Rekapitulace stavby'!E20)</f>
        <v xml:space="preserve"> </v>
      </c>
      <c r="F21" s="48"/>
      <c r="G21" s="48"/>
      <c r="H21" s="48"/>
      <c r="I21" s="48"/>
      <c r="J21" s="48"/>
      <c r="K21" s="48"/>
      <c r="L21" s="48"/>
      <c r="M21" s="39" t="s">
        <v>30</v>
      </c>
      <c r="N21" s="48"/>
      <c r="O21" s="34" t="str">
        <f>IF('Rekapitulace stavby'!AN20="","",'Rekapitulace stavby'!AN20)</f>
        <v/>
      </c>
      <c r="P21" s="34"/>
      <c r="Q21" s="48"/>
      <c r="R21" s="49"/>
    </row>
    <row r="22" spans="2:18" s="1" customFormat="1" ht="6.95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pans="2:18" s="1" customFormat="1" ht="14.4" customHeight="1">
      <c r="B23" s="47"/>
      <c r="C23" s="48"/>
      <c r="D23" s="39" t="s">
        <v>36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pans="2:18" s="1" customFormat="1" ht="16.5" customHeight="1">
      <c r="B24" s="47"/>
      <c r="C24" s="48"/>
      <c r="D24" s="48"/>
      <c r="E24" s="43" t="s">
        <v>22</v>
      </c>
      <c r="F24" s="43"/>
      <c r="G24" s="43"/>
      <c r="H24" s="43"/>
      <c r="I24" s="43"/>
      <c r="J24" s="43"/>
      <c r="K24" s="43"/>
      <c r="L24" s="43"/>
      <c r="M24" s="48"/>
      <c r="N24" s="48"/>
      <c r="O24" s="48"/>
      <c r="P24" s="48"/>
      <c r="Q24" s="48"/>
      <c r="R24" s="49"/>
    </row>
    <row r="25" spans="2:18" s="1" customFormat="1" ht="6.95" customHeigh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pans="2:18" s="1" customFormat="1" ht="6.95" customHeight="1">
      <c r="B26" s="47"/>
      <c r="C26" s="4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8"/>
      <c r="R26" s="49"/>
    </row>
    <row r="27" spans="2:18" s="1" customFormat="1" ht="14.4" customHeight="1">
      <c r="B27" s="47"/>
      <c r="C27" s="48"/>
      <c r="D27" s="159" t="s">
        <v>116</v>
      </c>
      <c r="E27" s="48"/>
      <c r="F27" s="48"/>
      <c r="G27" s="48"/>
      <c r="H27" s="48"/>
      <c r="I27" s="48"/>
      <c r="J27" s="48"/>
      <c r="K27" s="48"/>
      <c r="L27" s="48"/>
      <c r="M27" s="46">
        <f>N88</f>
        <v>0</v>
      </c>
      <c r="N27" s="46"/>
      <c r="O27" s="46"/>
      <c r="P27" s="46"/>
      <c r="Q27" s="48"/>
      <c r="R27" s="49"/>
    </row>
    <row r="28" spans="2:18" s="1" customFormat="1" ht="14.4" customHeight="1">
      <c r="B28" s="47"/>
      <c r="C28" s="48"/>
      <c r="D28" s="45" t="s">
        <v>101</v>
      </c>
      <c r="E28" s="48"/>
      <c r="F28" s="48"/>
      <c r="G28" s="48"/>
      <c r="H28" s="48"/>
      <c r="I28" s="48"/>
      <c r="J28" s="48"/>
      <c r="K28" s="48"/>
      <c r="L28" s="48"/>
      <c r="M28" s="46">
        <f>N96</f>
        <v>0</v>
      </c>
      <c r="N28" s="46"/>
      <c r="O28" s="46"/>
      <c r="P28" s="46"/>
      <c r="Q28" s="48"/>
      <c r="R28" s="49"/>
    </row>
    <row r="29" spans="2:18" s="1" customFormat="1" ht="6.95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pans="2:18" s="1" customFormat="1" ht="25.4" customHeight="1">
      <c r="B30" s="47"/>
      <c r="C30" s="48"/>
      <c r="D30" s="160" t="s">
        <v>39</v>
      </c>
      <c r="E30" s="48"/>
      <c r="F30" s="48"/>
      <c r="G30" s="48"/>
      <c r="H30" s="48"/>
      <c r="I30" s="48"/>
      <c r="J30" s="48"/>
      <c r="K30" s="48"/>
      <c r="L30" s="48"/>
      <c r="M30" s="161">
        <f>ROUND(M27+M28,2)</f>
        <v>0</v>
      </c>
      <c r="N30" s="48"/>
      <c r="O30" s="48"/>
      <c r="P30" s="48"/>
      <c r="Q30" s="48"/>
      <c r="R30" s="49"/>
    </row>
    <row r="31" spans="2:18" s="1" customFormat="1" ht="6.95" customHeight="1">
      <c r="B31" s="47"/>
      <c r="C31" s="4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48"/>
      <c r="R31" s="49"/>
    </row>
    <row r="32" spans="2:18" s="1" customFormat="1" ht="14.4" customHeight="1">
      <c r="B32" s="47"/>
      <c r="C32" s="48"/>
      <c r="D32" s="55" t="s">
        <v>40</v>
      </c>
      <c r="E32" s="55" t="s">
        <v>41</v>
      </c>
      <c r="F32" s="56">
        <v>0.21</v>
      </c>
      <c r="G32" s="162" t="s">
        <v>42</v>
      </c>
      <c r="H32" s="163">
        <f>ROUND((((SUM(BE96:BE103)+SUM(BE121:BE180))+SUM(BE182:BE186))),2)</f>
        <v>0</v>
      </c>
      <c r="I32" s="48"/>
      <c r="J32" s="48"/>
      <c r="K32" s="48"/>
      <c r="L32" s="48"/>
      <c r="M32" s="163">
        <f>ROUND(((ROUND((SUM(BE96:BE103)+SUM(BE121:BE180)),2)*F32)+SUM(BE182:BE186)*F32),2)</f>
        <v>0</v>
      </c>
      <c r="N32" s="48"/>
      <c r="O32" s="48"/>
      <c r="P32" s="48"/>
      <c r="Q32" s="48"/>
      <c r="R32" s="49"/>
    </row>
    <row r="33" spans="2:18" s="1" customFormat="1" ht="14.4" customHeight="1">
      <c r="B33" s="47"/>
      <c r="C33" s="48"/>
      <c r="D33" s="48"/>
      <c r="E33" s="55" t="s">
        <v>43</v>
      </c>
      <c r="F33" s="56">
        <v>0.15</v>
      </c>
      <c r="G33" s="162" t="s">
        <v>42</v>
      </c>
      <c r="H33" s="163">
        <f>ROUND((((SUM(BF96:BF103)+SUM(BF121:BF180))+SUM(BF182:BF186))),2)</f>
        <v>0</v>
      </c>
      <c r="I33" s="48"/>
      <c r="J33" s="48"/>
      <c r="K33" s="48"/>
      <c r="L33" s="48"/>
      <c r="M33" s="163">
        <f>ROUND(((ROUND((SUM(BF96:BF103)+SUM(BF121:BF180)),2)*F33)+SUM(BF182:BF186)*F33),2)</f>
        <v>0</v>
      </c>
      <c r="N33" s="48"/>
      <c r="O33" s="48"/>
      <c r="P33" s="48"/>
      <c r="Q33" s="48"/>
      <c r="R33" s="49"/>
    </row>
    <row r="34" spans="2:18" s="1" customFormat="1" ht="14.4" customHeight="1" hidden="1">
      <c r="B34" s="47"/>
      <c r="C34" s="48"/>
      <c r="D34" s="48"/>
      <c r="E34" s="55" t="s">
        <v>44</v>
      </c>
      <c r="F34" s="56">
        <v>0.21</v>
      </c>
      <c r="G34" s="162" t="s">
        <v>42</v>
      </c>
      <c r="H34" s="163">
        <f>ROUND((((SUM(BG96:BG103)+SUM(BG121:BG180))+SUM(BG182:BG186))),2)</f>
        <v>0</v>
      </c>
      <c r="I34" s="48"/>
      <c r="J34" s="48"/>
      <c r="K34" s="48"/>
      <c r="L34" s="48"/>
      <c r="M34" s="163">
        <v>0</v>
      </c>
      <c r="N34" s="48"/>
      <c r="O34" s="48"/>
      <c r="P34" s="48"/>
      <c r="Q34" s="48"/>
      <c r="R34" s="49"/>
    </row>
    <row r="35" spans="2:18" s="1" customFormat="1" ht="14.4" customHeight="1" hidden="1">
      <c r="B35" s="47"/>
      <c r="C35" s="48"/>
      <c r="D35" s="48"/>
      <c r="E35" s="55" t="s">
        <v>45</v>
      </c>
      <c r="F35" s="56">
        <v>0.15</v>
      </c>
      <c r="G35" s="162" t="s">
        <v>42</v>
      </c>
      <c r="H35" s="163">
        <f>ROUND((((SUM(BH96:BH103)+SUM(BH121:BH180))+SUM(BH182:BH186))),2)</f>
        <v>0</v>
      </c>
      <c r="I35" s="48"/>
      <c r="J35" s="48"/>
      <c r="K35" s="48"/>
      <c r="L35" s="48"/>
      <c r="M35" s="163">
        <v>0</v>
      </c>
      <c r="N35" s="48"/>
      <c r="O35" s="48"/>
      <c r="P35" s="48"/>
      <c r="Q35" s="48"/>
      <c r="R35" s="49"/>
    </row>
    <row r="36" spans="2:18" s="1" customFormat="1" ht="14.4" customHeight="1" hidden="1">
      <c r="B36" s="47"/>
      <c r="C36" s="48"/>
      <c r="D36" s="48"/>
      <c r="E36" s="55" t="s">
        <v>46</v>
      </c>
      <c r="F36" s="56">
        <v>0</v>
      </c>
      <c r="G36" s="162" t="s">
        <v>42</v>
      </c>
      <c r="H36" s="163">
        <f>ROUND((((SUM(BI96:BI103)+SUM(BI121:BI180))+SUM(BI182:BI186))),2)</f>
        <v>0</v>
      </c>
      <c r="I36" s="48"/>
      <c r="J36" s="48"/>
      <c r="K36" s="48"/>
      <c r="L36" s="48"/>
      <c r="M36" s="163">
        <v>0</v>
      </c>
      <c r="N36" s="48"/>
      <c r="O36" s="48"/>
      <c r="P36" s="48"/>
      <c r="Q36" s="48"/>
      <c r="R36" s="49"/>
    </row>
    <row r="37" spans="2:18" s="1" customFormat="1" ht="6.95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pans="2:18" s="1" customFormat="1" ht="25.4" customHeight="1">
      <c r="B38" s="47"/>
      <c r="C38" s="152"/>
      <c r="D38" s="164" t="s">
        <v>47</v>
      </c>
      <c r="E38" s="104"/>
      <c r="F38" s="104"/>
      <c r="G38" s="165" t="s">
        <v>48</v>
      </c>
      <c r="H38" s="166" t="s">
        <v>49</v>
      </c>
      <c r="I38" s="104"/>
      <c r="J38" s="104"/>
      <c r="K38" s="104"/>
      <c r="L38" s="167">
        <f>SUM(M30:M36)</f>
        <v>0</v>
      </c>
      <c r="M38" s="167"/>
      <c r="N38" s="167"/>
      <c r="O38" s="167"/>
      <c r="P38" s="168"/>
      <c r="Q38" s="152"/>
      <c r="R38" s="49"/>
    </row>
    <row r="39" spans="2:18" s="1" customFormat="1" ht="14.4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pans="2:18" s="1" customFormat="1" ht="14.4" customHeigh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 spans="2:18" ht="13.5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/>
    </row>
    <row r="42" spans="2:18" ht="13.5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</row>
    <row r="43" spans="2:18" ht="13.5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</row>
    <row r="44" spans="2:18" ht="13.5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</row>
    <row r="45" spans="2:18" ht="13.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/>
    </row>
    <row r="46" spans="2:18" ht="13.5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0"/>
    </row>
    <row r="47" spans="2:18" ht="13.5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0"/>
    </row>
    <row r="48" spans="2:18" ht="13.5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0"/>
    </row>
    <row r="49" spans="2:18" ht="13.5"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</row>
    <row r="50" spans="2:18" s="1" customFormat="1" ht="13.5">
      <c r="B50" s="47"/>
      <c r="C50" s="48"/>
      <c r="D50" s="67" t="s">
        <v>50</v>
      </c>
      <c r="E50" s="68"/>
      <c r="F50" s="68"/>
      <c r="G50" s="68"/>
      <c r="H50" s="69"/>
      <c r="I50" s="48"/>
      <c r="J50" s="67" t="s">
        <v>51</v>
      </c>
      <c r="K50" s="68"/>
      <c r="L50" s="68"/>
      <c r="M50" s="68"/>
      <c r="N50" s="68"/>
      <c r="O50" s="68"/>
      <c r="P50" s="69"/>
      <c r="Q50" s="48"/>
      <c r="R50" s="49"/>
    </row>
    <row r="51" spans="2:18" ht="13.5">
      <c r="B51" s="27"/>
      <c r="C51" s="32"/>
      <c r="D51" s="70"/>
      <c r="E51" s="32"/>
      <c r="F51" s="32"/>
      <c r="G51" s="32"/>
      <c r="H51" s="71"/>
      <c r="I51" s="32"/>
      <c r="J51" s="70"/>
      <c r="K51" s="32"/>
      <c r="L51" s="32"/>
      <c r="M51" s="32"/>
      <c r="N51" s="32"/>
      <c r="O51" s="32"/>
      <c r="P51" s="71"/>
      <c r="Q51" s="32"/>
      <c r="R51" s="30"/>
    </row>
    <row r="52" spans="2:18" ht="13.5">
      <c r="B52" s="27"/>
      <c r="C52" s="32"/>
      <c r="D52" s="70"/>
      <c r="E52" s="32"/>
      <c r="F52" s="32"/>
      <c r="G52" s="32"/>
      <c r="H52" s="71"/>
      <c r="I52" s="32"/>
      <c r="J52" s="70"/>
      <c r="K52" s="32"/>
      <c r="L52" s="32"/>
      <c r="M52" s="32"/>
      <c r="N52" s="32"/>
      <c r="O52" s="32"/>
      <c r="P52" s="71"/>
      <c r="Q52" s="32"/>
      <c r="R52" s="30"/>
    </row>
    <row r="53" spans="2:18" ht="13.5">
      <c r="B53" s="27"/>
      <c r="C53" s="32"/>
      <c r="D53" s="70"/>
      <c r="E53" s="32"/>
      <c r="F53" s="32"/>
      <c r="G53" s="32"/>
      <c r="H53" s="71"/>
      <c r="I53" s="32"/>
      <c r="J53" s="70"/>
      <c r="K53" s="32"/>
      <c r="L53" s="32"/>
      <c r="M53" s="32"/>
      <c r="N53" s="32"/>
      <c r="O53" s="32"/>
      <c r="P53" s="71"/>
      <c r="Q53" s="32"/>
      <c r="R53" s="30"/>
    </row>
    <row r="54" spans="2:18" ht="13.5">
      <c r="B54" s="27"/>
      <c r="C54" s="32"/>
      <c r="D54" s="70"/>
      <c r="E54" s="32"/>
      <c r="F54" s="32"/>
      <c r="G54" s="32"/>
      <c r="H54" s="71"/>
      <c r="I54" s="32"/>
      <c r="J54" s="70"/>
      <c r="K54" s="32"/>
      <c r="L54" s="32"/>
      <c r="M54" s="32"/>
      <c r="N54" s="32"/>
      <c r="O54" s="32"/>
      <c r="P54" s="71"/>
      <c r="Q54" s="32"/>
      <c r="R54" s="30"/>
    </row>
    <row r="55" spans="2:18" ht="13.5">
      <c r="B55" s="27"/>
      <c r="C55" s="32"/>
      <c r="D55" s="70"/>
      <c r="E55" s="32"/>
      <c r="F55" s="32"/>
      <c r="G55" s="32"/>
      <c r="H55" s="71"/>
      <c r="I55" s="32"/>
      <c r="J55" s="70"/>
      <c r="K55" s="32"/>
      <c r="L55" s="32"/>
      <c r="M55" s="32"/>
      <c r="N55" s="32"/>
      <c r="O55" s="32"/>
      <c r="P55" s="71"/>
      <c r="Q55" s="32"/>
      <c r="R55" s="30"/>
    </row>
    <row r="56" spans="2:18" ht="13.5">
      <c r="B56" s="27"/>
      <c r="C56" s="32"/>
      <c r="D56" s="70"/>
      <c r="E56" s="32"/>
      <c r="F56" s="32"/>
      <c r="G56" s="32"/>
      <c r="H56" s="71"/>
      <c r="I56" s="32"/>
      <c r="J56" s="70"/>
      <c r="K56" s="32"/>
      <c r="L56" s="32"/>
      <c r="M56" s="32"/>
      <c r="N56" s="32"/>
      <c r="O56" s="32"/>
      <c r="P56" s="71"/>
      <c r="Q56" s="32"/>
      <c r="R56" s="30"/>
    </row>
    <row r="57" spans="2:18" ht="13.5">
      <c r="B57" s="27"/>
      <c r="C57" s="32"/>
      <c r="D57" s="70"/>
      <c r="E57" s="32"/>
      <c r="F57" s="32"/>
      <c r="G57" s="32"/>
      <c r="H57" s="71"/>
      <c r="I57" s="32"/>
      <c r="J57" s="70"/>
      <c r="K57" s="32"/>
      <c r="L57" s="32"/>
      <c r="M57" s="32"/>
      <c r="N57" s="32"/>
      <c r="O57" s="32"/>
      <c r="P57" s="71"/>
      <c r="Q57" s="32"/>
      <c r="R57" s="30"/>
    </row>
    <row r="58" spans="2:18" ht="13.5">
      <c r="B58" s="27"/>
      <c r="C58" s="32"/>
      <c r="D58" s="70"/>
      <c r="E58" s="32"/>
      <c r="F58" s="32"/>
      <c r="G58" s="32"/>
      <c r="H58" s="71"/>
      <c r="I58" s="32"/>
      <c r="J58" s="70"/>
      <c r="K58" s="32"/>
      <c r="L58" s="32"/>
      <c r="M58" s="32"/>
      <c r="N58" s="32"/>
      <c r="O58" s="32"/>
      <c r="P58" s="71"/>
      <c r="Q58" s="32"/>
      <c r="R58" s="30"/>
    </row>
    <row r="59" spans="2:18" s="1" customFormat="1" ht="13.5">
      <c r="B59" s="47"/>
      <c r="C59" s="48"/>
      <c r="D59" s="72" t="s">
        <v>52</v>
      </c>
      <c r="E59" s="73"/>
      <c r="F59" s="73"/>
      <c r="G59" s="74" t="s">
        <v>53</v>
      </c>
      <c r="H59" s="75"/>
      <c r="I59" s="48"/>
      <c r="J59" s="72" t="s">
        <v>52</v>
      </c>
      <c r="K59" s="73"/>
      <c r="L59" s="73"/>
      <c r="M59" s="73"/>
      <c r="N59" s="74" t="s">
        <v>53</v>
      </c>
      <c r="O59" s="73"/>
      <c r="P59" s="75"/>
      <c r="Q59" s="48"/>
      <c r="R59" s="49"/>
    </row>
    <row r="60" spans="2:18" ht="13.5">
      <c r="B60" s="2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0"/>
    </row>
    <row r="61" spans="2:18" s="1" customFormat="1" ht="13.5">
      <c r="B61" s="47"/>
      <c r="C61" s="48"/>
      <c r="D61" s="67" t="s">
        <v>54</v>
      </c>
      <c r="E61" s="68"/>
      <c r="F61" s="68"/>
      <c r="G61" s="68"/>
      <c r="H61" s="69"/>
      <c r="I61" s="48"/>
      <c r="J61" s="67" t="s">
        <v>55</v>
      </c>
      <c r="K61" s="68"/>
      <c r="L61" s="68"/>
      <c r="M61" s="68"/>
      <c r="N61" s="68"/>
      <c r="O61" s="68"/>
      <c r="P61" s="69"/>
      <c r="Q61" s="48"/>
      <c r="R61" s="49"/>
    </row>
    <row r="62" spans="2:18" ht="13.5">
      <c r="B62" s="27"/>
      <c r="C62" s="32"/>
      <c r="D62" s="70"/>
      <c r="E62" s="32"/>
      <c r="F62" s="32"/>
      <c r="G62" s="32"/>
      <c r="H62" s="71"/>
      <c r="I62" s="32"/>
      <c r="J62" s="70"/>
      <c r="K62" s="32"/>
      <c r="L62" s="32"/>
      <c r="M62" s="32"/>
      <c r="N62" s="32"/>
      <c r="O62" s="32"/>
      <c r="P62" s="71"/>
      <c r="Q62" s="32"/>
      <c r="R62" s="30"/>
    </row>
    <row r="63" spans="2:18" ht="13.5">
      <c r="B63" s="27"/>
      <c r="C63" s="32"/>
      <c r="D63" s="70"/>
      <c r="E63" s="32"/>
      <c r="F63" s="32"/>
      <c r="G63" s="32"/>
      <c r="H63" s="71"/>
      <c r="I63" s="32"/>
      <c r="J63" s="70"/>
      <c r="K63" s="32"/>
      <c r="L63" s="32"/>
      <c r="M63" s="32"/>
      <c r="N63" s="32"/>
      <c r="O63" s="32"/>
      <c r="P63" s="71"/>
      <c r="Q63" s="32"/>
      <c r="R63" s="30"/>
    </row>
    <row r="64" spans="2:18" ht="13.5">
      <c r="B64" s="27"/>
      <c r="C64" s="32"/>
      <c r="D64" s="70"/>
      <c r="E64" s="32"/>
      <c r="F64" s="32"/>
      <c r="G64" s="32"/>
      <c r="H64" s="71"/>
      <c r="I64" s="32"/>
      <c r="J64" s="70"/>
      <c r="K64" s="32"/>
      <c r="L64" s="32"/>
      <c r="M64" s="32"/>
      <c r="N64" s="32"/>
      <c r="O64" s="32"/>
      <c r="P64" s="71"/>
      <c r="Q64" s="32"/>
      <c r="R64" s="30"/>
    </row>
    <row r="65" spans="2:18" ht="13.5">
      <c r="B65" s="27"/>
      <c r="C65" s="32"/>
      <c r="D65" s="70"/>
      <c r="E65" s="32"/>
      <c r="F65" s="32"/>
      <c r="G65" s="32"/>
      <c r="H65" s="71"/>
      <c r="I65" s="32"/>
      <c r="J65" s="70"/>
      <c r="K65" s="32"/>
      <c r="L65" s="32"/>
      <c r="M65" s="32"/>
      <c r="N65" s="32"/>
      <c r="O65" s="32"/>
      <c r="P65" s="71"/>
      <c r="Q65" s="32"/>
      <c r="R65" s="30"/>
    </row>
    <row r="66" spans="2:18" ht="13.5">
      <c r="B66" s="27"/>
      <c r="C66" s="32"/>
      <c r="D66" s="70"/>
      <c r="E66" s="32"/>
      <c r="F66" s="32"/>
      <c r="G66" s="32"/>
      <c r="H66" s="71"/>
      <c r="I66" s="32"/>
      <c r="J66" s="70"/>
      <c r="K66" s="32"/>
      <c r="L66" s="32"/>
      <c r="M66" s="32"/>
      <c r="N66" s="32"/>
      <c r="O66" s="32"/>
      <c r="P66" s="71"/>
      <c r="Q66" s="32"/>
      <c r="R66" s="30"/>
    </row>
    <row r="67" spans="2:18" ht="13.5">
      <c r="B67" s="27"/>
      <c r="C67" s="32"/>
      <c r="D67" s="70"/>
      <c r="E67" s="32"/>
      <c r="F67" s="32"/>
      <c r="G67" s="32"/>
      <c r="H67" s="71"/>
      <c r="I67" s="32"/>
      <c r="J67" s="70"/>
      <c r="K67" s="32"/>
      <c r="L67" s="32"/>
      <c r="M67" s="32"/>
      <c r="N67" s="32"/>
      <c r="O67" s="32"/>
      <c r="P67" s="71"/>
      <c r="Q67" s="32"/>
      <c r="R67" s="30"/>
    </row>
    <row r="68" spans="2:18" ht="13.5">
      <c r="B68" s="27"/>
      <c r="C68" s="32"/>
      <c r="D68" s="70"/>
      <c r="E68" s="32"/>
      <c r="F68" s="32"/>
      <c r="G68" s="32"/>
      <c r="H68" s="71"/>
      <c r="I68" s="32"/>
      <c r="J68" s="70"/>
      <c r="K68" s="32"/>
      <c r="L68" s="32"/>
      <c r="M68" s="32"/>
      <c r="N68" s="32"/>
      <c r="O68" s="32"/>
      <c r="P68" s="71"/>
      <c r="Q68" s="32"/>
      <c r="R68" s="30"/>
    </row>
    <row r="69" spans="2:18" ht="13.5">
      <c r="B69" s="27"/>
      <c r="C69" s="32"/>
      <c r="D69" s="70"/>
      <c r="E69" s="32"/>
      <c r="F69" s="32"/>
      <c r="G69" s="32"/>
      <c r="H69" s="71"/>
      <c r="I69" s="32"/>
      <c r="J69" s="70"/>
      <c r="K69" s="32"/>
      <c r="L69" s="32"/>
      <c r="M69" s="32"/>
      <c r="N69" s="32"/>
      <c r="O69" s="32"/>
      <c r="P69" s="71"/>
      <c r="Q69" s="32"/>
      <c r="R69" s="30"/>
    </row>
    <row r="70" spans="2:18" s="1" customFormat="1" ht="13.5">
      <c r="B70" s="47"/>
      <c r="C70" s="48"/>
      <c r="D70" s="72" t="s">
        <v>52</v>
      </c>
      <c r="E70" s="73"/>
      <c r="F70" s="73"/>
      <c r="G70" s="74" t="s">
        <v>53</v>
      </c>
      <c r="H70" s="75"/>
      <c r="I70" s="48"/>
      <c r="J70" s="72" t="s">
        <v>52</v>
      </c>
      <c r="K70" s="73"/>
      <c r="L70" s="73"/>
      <c r="M70" s="73"/>
      <c r="N70" s="74" t="s">
        <v>53</v>
      </c>
      <c r="O70" s="73"/>
      <c r="P70" s="75"/>
      <c r="Q70" s="48"/>
      <c r="R70" s="49"/>
    </row>
    <row r="71" spans="2:18" s="1" customFormat="1" ht="14.4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</row>
    <row r="75" spans="2:18" s="1" customFormat="1" ht="6.95" customHeight="1">
      <c r="B75" s="169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1"/>
    </row>
    <row r="76" spans="2:21" s="1" customFormat="1" ht="36.95" customHeight="1">
      <c r="B76" s="47"/>
      <c r="C76" s="28" t="s">
        <v>117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9"/>
      <c r="T76" s="172"/>
      <c r="U76" s="172"/>
    </row>
    <row r="77" spans="2:21" s="1" customFormat="1" ht="6.9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  <c r="T77" s="172"/>
      <c r="U77" s="172"/>
    </row>
    <row r="78" spans="2:21" s="1" customFormat="1" ht="30" customHeight="1">
      <c r="B78" s="47"/>
      <c r="C78" s="39" t="s">
        <v>19</v>
      </c>
      <c r="D78" s="48"/>
      <c r="E78" s="48"/>
      <c r="F78" s="156" t="str">
        <f>F6</f>
        <v>Havarijní stav mostních obj. Cyklostezka Slapanská - Trubní propustky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8"/>
      <c r="R78" s="49"/>
      <c r="T78" s="172"/>
      <c r="U78" s="172"/>
    </row>
    <row r="79" spans="2:21" s="1" customFormat="1" ht="36.95" customHeight="1">
      <c r="B79" s="47"/>
      <c r="C79" s="86" t="s">
        <v>114</v>
      </c>
      <c r="D79" s="48"/>
      <c r="E79" s="48"/>
      <c r="F79" s="88" t="str">
        <f>F7</f>
        <v>SO 01 - Propustek CH - SO 01 - Propustek CH-01P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  <c r="T79" s="172"/>
      <c r="U79" s="172"/>
    </row>
    <row r="80" spans="2:21" s="1" customFormat="1" ht="6.95" customHeight="1"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  <c r="T80" s="172"/>
      <c r="U80" s="172"/>
    </row>
    <row r="81" spans="2:21" s="1" customFormat="1" ht="18" customHeight="1">
      <c r="B81" s="47"/>
      <c r="C81" s="39" t="s">
        <v>24</v>
      </c>
      <c r="D81" s="48"/>
      <c r="E81" s="48"/>
      <c r="F81" s="34" t="str">
        <f>F9</f>
        <v xml:space="preserve"> </v>
      </c>
      <c r="G81" s="48"/>
      <c r="H81" s="48"/>
      <c r="I81" s="48"/>
      <c r="J81" s="48"/>
      <c r="K81" s="39" t="s">
        <v>26</v>
      </c>
      <c r="L81" s="48"/>
      <c r="M81" s="91" t="str">
        <f>IF(O9="","",O9)</f>
        <v>18. 9. 2018</v>
      </c>
      <c r="N81" s="91"/>
      <c r="O81" s="91"/>
      <c r="P81" s="91"/>
      <c r="Q81" s="48"/>
      <c r="R81" s="49"/>
      <c r="T81" s="172"/>
      <c r="U81" s="172"/>
    </row>
    <row r="82" spans="2:21" s="1" customFormat="1" ht="6.95" customHeight="1"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  <c r="T82" s="172"/>
      <c r="U82" s="172"/>
    </row>
    <row r="83" spans="2:21" s="1" customFormat="1" ht="13.5">
      <c r="B83" s="47"/>
      <c r="C83" s="39" t="s">
        <v>28</v>
      </c>
      <c r="D83" s="48"/>
      <c r="E83" s="48"/>
      <c r="F83" s="34" t="str">
        <f>E12</f>
        <v xml:space="preserve"> </v>
      </c>
      <c r="G83" s="48"/>
      <c r="H83" s="48"/>
      <c r="I83" s="48"/>
      <c r="J83" s="48"/>
      <c r="K83" s="39" t="s">
        <v>33</v>
      </c>
      <c r="L83" s="48"/>
      <c r="M83" s="34" t="str">
        <f>E18</f>
        <v xml:space="preserve"> </v>
      </c>
      <c r="N83" s="34"/>
      <c r="O83" s="34"/>
      <c r="P83" s="34"/>
      <c r="Q83" s="34"/>
      <c r="R83" s="49"/>
      <c r="T83" s="172"/>
      <c r="U83" s="172"/>
    </row>
    <row r="84" spans="2:21" s="1" customFormat="1" ht="14.4" customHeight="1">
      <c r="B84" s="47"/>
      <c r="C84" s="39" t="s">
        <v>31</v>
      </c>
      <c r="D84" s="48"/>
      <c r="E84" s="48"/>
      <c r="F84" s="34" t="str">
        <f>IF(E15="","",E15)</f>
        <v>Vyplň údaj</v>
      </c>
      <c r="G84" s="48"/>
      <c r="H84" s="48"/>
      <c r="I84" s="48"/>
      <c r="J84" s="48"/>
      <c r="K84" s="39" t="s">
        <v>35</v>
      </c>
      <c r="L84" s="48"/>
      <c r="M84" s="34" t="str">
        <f>E21</f>
        <v xml:space="preserve"> </v>
      </c>
      <c r="N84" s="34"/>
      <c r="O84" s="34"/>
      <c r="P84" s="34"/>
      <c r="Q84" s="34"/>
      <c r="R84" s="49"/>
      <c r="T84" s="172"/>
      <c r="U84" s="172"/>
    </row>
    <row r="85" spans="2:21" s="1" customFormat="1" ht="10.3" customHeight="1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9"/>
      <c r="T85" s="172"/>
      <c r="U85" s="172"/>
    </row>
    <row r="86" spans="2:21" s="1" customFormat="1" ht="29.25" customHeight="1">
      <c r="B86" s="47"/>
      <c r="C86" s="173" t="s">
        <v>118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73" t="s">
        <v>119</v>
      </c>
      <c r="O86" s="152"/>
      <c r="P86" s="152"/>
      <c r="Q86" s="152"/>
      <c r="R86" s="49"/>
      <c r="T86" s="172"/>
      <c r="U86" s="172"/>
    </row>
    <row r="87" spans="2:21" s="1" customFormat="1" ht="10.3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  <c r="T87" s="172"/>
      <c r="U87" s="172"/>
    </row>
    <row r="88" spans="2:47" s="1" customFormat="1" ht="29.25" customHeight="1">
      <c r="B88" s="47"/>
      <c r="C88" s="174" t="s">
        <v>120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114">
        <f>N121</f>
        <v>0</v>
      </c>
      <c r="O88" s="175"/>
      <c r="P88" s="175"/>
      <c r="Q88" s="175"/>
      <c r="R88" s="49"/>
      <c r="T88" s="172"/>
      <c r="U88" s="172"/>
      <c r="AU88" s="23" t="s">
        <v>121</v>
      </c>
    </row>
    <row r="89" spans="2:21" s="6" customFormat="1" ht="24.95" customHeight="1">
      <c r="B89" s="176"/>
      <c r="C89" s="177"/>
      <c r="D89" s="178" t="s">
        <v>122</v>
      </c>
      <c r="E89" s="177"/>
      <c r="F89" s="177"/>
      <c r="G89" s="177"/>
      <c r="H89" s="177"/>
      <c r="I89" s="177"/>
      <c r="J89" s="177"/>
      <c r="K89" s="177"/>
      <c r="L89" s="177"/>
      <c r="M89" s="177"/>
      <c r="N89" s="179">
        <f>N122</f>
        <v>0</v>
      </c>
      <c r="O89" s="177"/>
      <c r="P89" s="177"/>
      <c r="Q89" s="177"/>
      <c r="R89" s="180"/>
      <c r="T89" s="181"/>
      <c r="U89" s="181"/>
    </row>
    <row r="90" spans="2:21" s="7" customFormat="1" ht="19.9" customHeight="1">
      <c r="B90" s="182"/>
      <c r="C90" s="183"/>
      <c r="D90" s="137" t="s">
        <v>123</v>
      </c>
      <c r="E90" s="183"/>
      <c r="F90" s="183"/>
      <c r="G90" s="183"/>
      <c r="H90" s="183"/>
      <c r="I90" s="183"/>
      <c r="J90" s="183"/>
      <c r="K90" s="183"/>
      <c r="L90" s="183"/>
      <c r="M90" s="183"/>
      <c r="N90" s="139">
        <f>N123</f>
        <v>0</v>
      </c>
      <c r="O90" s="183"/>
      <c r="P90" s="183"/>
      <c r="Q90" s="183"/>
      <c r="R90" s="184"/>
      <c r="T90" s="185"/>
      <c r="U90" s="185"/>
    </row>
    <row r="91" spans="2:21" s="7" customFormat="1" ht="19.9" customHeight="1">
      <c r="B91" s="182"/>
      <c r="C91" s="183"/>
      <c r="D91" s="137" t="s">
        <v>124</v>
      </c>
      <c r="E91" s="183"/>
      <c r="F91" s="183"/>
      <c r="G91" s="183"/>
      <c r="H91" s="183"/>
      <c r="I91" s="183"/>
      <c r="J91" s="183"/>
      <c r="K91" s="183"/>
      <c r="L91" s="183"/>
      <c r="M91" s="183"/>
      <c r="N91" s="139">
        <f>N149</f>
        <v>0</v>
      </c>
      <c r="O91" s="183"/>
      <c r="P91" s="183"/>
      <c r="Q91" s="183"/>
      <c r="R91" s="184"/>
      <c r="T91" s="185"/>
      <c r="U91" s="185"/>
    </row>
    <row r="92" spans="2:21" s="7" customFormat="1" ht="19.9" customHeight="1">
      <c r="B92" s="182"/>
      <c r="C92" s="183"/>
      <c r="D92" s="137" t="s">
        <v>125</v>
      </c>
      <c r="E92" s="183"/>
      <c r="F92" s="183"/>
      <c r="G92" s="183"/>
      <c r="H92" s="183"/>
      <c r="I92" s="183"/>
      <c r="J92" s="183"/>
      <c r="K92" s="183"/>
      <c r="L92" s="183"/>
      <c r="M92" s="183"/>
      <c r="N92" s="139">
        <f>N175</f>
        <v>0</v>
      </c>
      <c r="O92" s="183"/>
      <c r="P92" s="183"/>
      <c r="Q92" s="183"/>
      <c r="R92" s="184"/>
      <c r="T92" s="185"/>
      <c r="U92" s="185"/>
    </row>
    <row r="93" spans="2:21" s="7" customFormat="1" ht="19.9" customHeight="1">
      <c r="B93" s="182"/>
      <c r="C93" s="183"/>
      <c r="D93" s="137" t="s">
        <v>126</v>
      </c>
      <c r="E93" s="183"/>
      <c r="F93" s="183"/>
      <c r="G93" s="183"/>
      <c r="H93" s="183"/>
      <c r="I93" s="183"/>
      <c r="J93" s="183"/>
      <c r="K93" s="183"/>
      <c r="L93" s="183"/>
      <c r="M93" s="183"/>
      <c r="N93" s="139">
        <f>N179</f>
        <v>0</v>
      </c>
      <c r="O93" s="183"/>
      <c r="P93" s="183"/>
      <c r="Q93" s="183"/>
      <c r="R93" s="184"/>
      <c r="T93" s="185"/>
      <c r="U93" s="185"/>
    </row>
    <row r="94" spans="2:21" s="6" customFormat="1" ht="21.8" customHeight="1">
      <c r="B94" s="176"/>
      <c r="C94" s="177"/>
      <c r="D94" s="178" t="s">
        <v>127</v>
      </c>
      <c r="E94" s="177"/>
      <c r="F94" s="177"/>
      <c r="G94" s="177"/>
      <c r="H94" s="177"/>
      <c r="I94" s="177"/>
      <c r="J94" s="177"/>
      <c r="K94" s="177"/>
      <c r="L94" s="177"/>
      <c r="M94" s="177"/>
      <c r="N94" s="186">
        <f>N181</f>
        <v>0</v>
      </c>
      <c r="O94" s="177"/>
      <c r="P94" s="177"/>
      <c r="Q94" s="177"/>
      <c r="R94" s="180"/>
      <c r="T94" s="181"/>
      <c r="U94" s="181"/>
    </row>
    <row r="95" spans="2:21" s="1" customFormat="1" ht="21.8" customHeight="1">
      <c r="B95" s="47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9"/>
      <c r="T95" s="172"/>
      <c r="U95" s="172"/>
    </row>
    <row r="96" spans="2:21" s="1" customFormat="1" ht="29.25" customHeight="1">
      <c r="B96" s="47"/>
      <c r="C96" s="174" t="s">
        <v>128</v>
      </c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175">
        <f>ROUND(N97+N98+N99+N100+N101+N102,2)</f>
        <v>0</v>
      </c>
      <c r="O96" s="187"/>
      <c r="P96" s="187"/>
      <c r="Q96" s="187"/>
      <c r="R96" s="49"/>
      <c r="T96" s="188"/>
      <c r="U96" s="189" t="s">
        <v>40</v>
      </c>
    </row>
    <row r="97" spans="2:65" s="1" customFormat="1" ht="18" customHeight="1">
      <c r="B97" s="47"/>
      <c r="C97" s="48"/>
      <c r="D97" s="144" t="s">
        <v>129</v>
      </c>
      <c r="E97" s="137"/>
      <c r="F97" s="137"/>
      <c r="G97" s="137"/>
      <c r="H97" s="137"/>
      <c r="I97" s="48"/>
      <c r="J97" s="48"/>
      <c r="K97" s="48"/>
      <c r="L97" s="48"/>
      <c r="M97" s="48"/>
      <c r="N97" s="138">
        <f>ROUND(N88*T97,2)</f>
        <v>0</v>
      </c>
      <c r="O97" s="139"/>
      <c r="P97" s="139"/>
      <c r="Q97" s="139"/>
      <c r="R97" s="49"/>
      <c r="S97" s="190"/>
      <c r="T97" s="191"/>
      <c r="U97" s="192" t="s">
        <v>41</v>
      </c>
      <c r="V97" s="190"/>
      <c r="W97" s="190"/>
      <c r="X97" s="190"/>
      <c r="Y97" s="190"/>
      <c r="Z97" s="190"/>
      <c r="AA97" s="190"/>
      <c r="AB97" s="190"/>
      <c r="AC97" s="190"/>
      <c r="AD97" s="190"/>
      <c r="AE97" s="190"/>
      <c r="AF97" s="190"/>
      <c r="AG97" s="190"/>
      <c r="AH97" s="190"/>
      <c r="AI97" s="190"/>
      <c r="AJ97" s="190"/>
      <c r="AK97" s="190"/>
      <c r="AL97" s="190"/>
      <c r="AM97" s="190"/>
      <c r="AN97" s="190"/>
      <c r="AO97" s="190"/>
      <c r="AP97" s="190"/>
      <c r="AQ97" s="190"/>
      <c r="AR97" s="190"/>
      <c r="AS97" s="190"/>
      <c r="AT97" s="190"/>
      <c r="AU97" s="190"/>
      <c r="AV97" s="190"/>
      <c r="AW97" s="190"/>
      <c r="AX97" s="190"/>
      <c r="AY97" s="193" t="s">
        <v>130</v>
      </c>
      <c r="AZ97" s="190"/>
      <c r="BA97" s="190"/>
      <c r="BB97" s="190"/>
      <c r="BC97" s="190"/>
      <c r="BD97" s="190"/>
      <c r="BE97" s="194">
        <f>IF(U97="základní",N97,0)</f>
        <v>0</v>
      </c>
      <c r="BF97" s="194">
        <f>IF(U97="snížená",N97,0)</f>
        <v>0</v>
      </c>
      <c r="BG97" s="194">
        <f>IF(U97="zákl. přenesená",N97,0)</f>
        <v>0</v>
      </c>
      <c r="BH97" s="194">
        <f>IF(U97="sníž. přenesená",N97,0)</f>
        <v>0</v>
      </c>
      <c r="BI97" s="194">
        <f>IF(U97="nulová",N97,0)</f>
        <v>0</v>
      </c>
      <c r="BJ97" s="193" t="s">
        <v>84</v>
      </c>
      <c r="BK97" s="190"/>
      <c r="BL97" s="190"/>
      <c r="BM97" s="190"/>
    </row>
    <row r="98" spans="2:65" s="1" customFormat="1" ht="18" customHeight="1">
      <c r="B98" s="47"/>
      <c r="C98" s="48"/>
      <c r="D98" s="144" t="s">
        <v>131</v>
      </c>
      <c r="E98" s="137"/>
      <c r="F98" s="137"/>
      <c r="G98" s="137"/>
      <c r="H98" s="137"/>
      <c r="I98" s="48"/>
      <c r="J98" s="48"/>
      <c r="K98" s="48"/>
      <c r="L98" s="48"/>
      <c r="M98" s="48"/>
      <c r="N98" s="138">
        <f>ROUND(N88*T98,2)</f>
        <v>0</v>
      </c>
      <c r="O98" s="139"/>
      <c r="P98" s="139"/>
      <c r="Q98" s="139"/>
      <c r="R98" s="49"/>
      <c r="S98" s="190"/>
      <c r="T98" s="191"/>
      <c r="U98" s="192" t="s">
        <v>41</v>
      </c>
      <c r="V98" s="190"/>
      <c r="W98" s="190"/>
      <c r="X98" s="190"/>
      <c r="Y98" s="190"/>
      <c r="Z98" s="190"/>
      <c r="AA98" s="190"/>
      <c r="AB98" s="190"/>
      <c r="AC98" s="190"/>
      <c r="AD98" s="190"/>
      <c r="AE98" s="190"/>
      <c r="AF98" s="190"/>
      <c r="AG98" s="190"/>
      <c r="AH98" s="190"/>
      <c r="AI98" s="190"/>
      <c r="AJ98" s="190"/>
      <c r="AK98" s="190"/>
      <c r="AL98" s="190"/>
      <c r="AM98" s="190"/>
      <c r="AN98" s="190"/>
      <c r="AO98" s="190"/>
      <c r="AP98" s="190"/>
      <c r="AQ98" s="190"/>
      <c r="AR98" s="190"/>
      <c r="AS98" s="190"/>
      <c r="AT98" s="190"/>
      <c r="AU98" s="190"/>
      <c r="AV98" s="190"/>
      <c r="AW98" s="190"/>
      <c r="AX98" s="190"/>
      <c r="AY98" s="193" t="s">
        <v>130</v>
      </c>
      <c r="AZ98" s="190"/>
      <c r="BA98" s="190"/>
      <c r="BB98" s="190"/>
      <c r="BC98" s="190"/>
      <c r="BD98" s="190"/>
      <c r="BE98" s="194">
        <f>IF(U98="základní",N98,0)</f>
        <v>0</v>
      </c>
      <c r="BF98" s="194">
        <f>IF(U98="snížená",N98,0)</f>
        <v>0</v>
      </c>
      <c r="BG98" s="194">
        <f>IF(U98="zákl. přenesená",N98,0)</f>
        <v>0</v>
      </c>
      <c r="BH98" s="194">
        <f>IF(U98="sníž. přenesená",N98,0)</f>
        <v>0</v>
      </c>
      <c r="BI98" s="194">
        <f>IF(U98="nulová",N98,0)</f>
        <v>0</v>
      </c>
      <c r="BJ98" s="193" t="s">
        <v>84</v>
      </c>
      <c r="BK98" s="190"/>
      <c r="BL98" s="190"/>
      <c r="BM98" s="190"/>
    </row>
    <row r="99" spans="2:65" s="1" customFormat="1" ht="18" customHeight="1">
      <c r="B99" s="47"/>
      <c r="C99" s="48"/>
      <c r="D99" s="144" t="s">
        <v>132</v>
      </c>
      <c r="E99" s="137"/>
      <c r="F99" s="137"/>
      <c r="G99" s="137"/>
      <c r="H99" s="137"/>
      <c r="I99" s="48"/>
      <c r="J99" s="48"/>
      <c r="K99" s="48"/>
      <c r="L99" s="48"/>
      <c r="M99" s="48"/>
      <c r="N99" s="138">
        <f>ROUND(N88*T99,2)</f>
        <v>0</v>
      </c>
      <c r="O99" s="139"/>
      <c r="P99" s="139"/>
      <c r="Q99" s="139"/>
      <c r="R99" s="49"/>
      <c r="S99" s="190"/>
      <c r="T99" s="191"/>
      <c r="U99" s="192" t="s">
        <v>41</v>
      </c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F99" s="190"/>
      <c r="AG99" s="190"/>
      <c r="AH99" s="190"/>
      <c r="AI99" s="190"/>
      <c r="AJ99" s="190"/>
      <c r="AK99" s="190"/>
      <c r="AL99" s="190"/>
      <c r="AM99" s="190"/>
      <c r="AN99" s="190"/>
      <c r="AO99" s="190"/>
      <c r="AP99" s="190"/>
      <c r="AQ99" s="190"/>
      <c r="AR99" s="190"/>
      <c r="AS99" s="190"/>
      <c r="AT99" s="190"/>
      <c r="AU99" s="190"/>
      <c r="AV99" s="190"/>
      <c r="AW99" s="190"/>
      <c r="AX99" s="190"/>
      <c r="AY99" s="193" t="s">
        <v>130</v>
      </c>
      <c r="AZ99" s="190"/>
      <c r="BA99" s="190"/>
      <c r="BB99" s="190"/>
      <c r="BC99" s="190"/>
      <c r="BD99" s="190"/>
      <c r="BE99" s="194">
        <f>IF(U99="základní",N99,0)</f>
        <v>0</v>
      </c>
      <c r="BF99" s="194">
        <f>IF(U99="snížená",N99,0)</f>
        <v>0</v>
      </c>
      <c r="BG99" s="194">
        <f>IF(U99="zákl. přenesená",N99,0)</f>
        <v>0</v>
      </c>
      <c r="BH99" s="194">
        <f>IF(U99="sníž. přenesená",N99,0)</f>
        <v>0</v>
      </c>
      <c r="BI99" s="194">
        <f>IF(U99="nulová",N99,0)</f>
        <v>0</v>
      </c>
      <c r="BJ99" s="193" t="s">
        <v>84</v>
      </c>
      <c r="BK99" s="190"/>
      <c r="BL99" s="190"/>
      <c r="BM99" s="190"/>
    </row>
    <row r="100" spans="2:65" s="1" customFormat="1" ht="18" customHeight="1">
      <c r="B100" s="47"/>
      <c r="C100" s="48"/>
      <c r="D100" s="144" t="s">
        <v>133</v>
      </c>
      <c r="E100" s="137"/>
      <c r="F100" s="137"/>
      <c r="G100" s="137"/>
      <c r="H100" s="137"/>
      <c r="I100" s="48"/>
      <c r="J100" s="48"/>
      <c r="K100" s="48"/>
      <c r="L100" s="48"/>
      <c r="M100" s="48"/>
      <c r="N100" s="138">
        <f>ROUND(N88*T100,2)</f>
        <v>0</v>
      </c>
      <c r="O100" s="139"/>
      <c r="P100" s="139"/>
      <c r="Q100" s="139"/>
      <c r="R100" s="49"/>
      <c r="S100" s="190"/>
      <c r="T100" s="191"/>
      <c r="U100" s="192" t="s">
        <v>41</v>
      </c>
      <c r="V100" s="190"/>
      <c r="W100" s="190"/>
      <c r="X100" s="190"/>
      <c r="Y100" s="190"/>
      <c r="Z100" s="190"/>
      <c r="AA100" s="190"/>
      <c r="AB100" s="190"/>
      <c r="AC100" s="190"/>
      <c r="AD100" s="190"/>
      <c r="AE100" s="190"/>
      <c r="AF100" s="190"/>
      <c r="AG100" s="190"/>
      <c r="AH100" s="190"/>
      <c r="AI100" s="190"/>
      <c r="AJ100" s="190"/>
      <c r="AK100" s="190"/>
      <c r="AL100" s="190"/>
      <c r="AM100" s="190"/>
      <c r="AN100" s="190"/>
      <c r="AO100" s="190"/>
      <c r="AP100" s="190"/>
      <c r="AQ100" s="190"/>
      <c r="AR100" s="190"/>
      <c r="AS100" s="190"/>
      <c r="AT100" s="190"/>
      <c r="AU100" s="190"/>
      <c r="AV100" s="190"/>
      <c r="AW100" s="190"/>
      <c r="AX100" s="190"/>
      <c r="AY100" s="193" t="s">
        <v>130</v>
      </c>
      <c r="AZ100" s="190"/>
      <c r="BA100" s="190"/>
      <c r="BB100" s="190"/>
      <c r="BC100" s="190"/>
      <c r="BD100" s="190"/>
      <c r="BE100" s="194">
        <f>IF(U100="základní",N100,0)</f>
        <v>0</v>
      </c>
      <c r="BF100" s="194">
        <f>IF(U100="snížená",N100,0)</f>
        <v>0</v>
      </c>
      <c r="BG100" s="194">
        <f>IF(U100="zákl. přenesená",N100,0)</f>
        <v>0</v>
      </c>
      <c r="BH100" s="194">
        <f>IF(U100="sníž. přenesená",N100,0)</f>
        <v>0</v>
      </c>
      <c r="BI100" s="194">
        <f>IF(U100="nulová",N100,0)</f>
        <v>0</v>
      </c>
      <c r="BJ100" s="193" t="s">
        <v>84</v>
      </c>
      <c r="BK100" s="190"/>
      <c r="BL100" s="190"/>
      <c r="BM100" s="190"/>
    </row>
    <row r="101" spans="2:65" s="1" customFormat="1" ht="18" customHeight="1">
      <c r="B101" s="47"/>
      <c r="C101" s="48"/>
      <c r="D101" s="144" t="s">
        <v>134</v>
      </c>
      <c r="E101" s="137"/>
      <c r="F101" s="137"/>
      <c r="G101" s="137"/>
      <c r="H101" s="137"/>
      <c r="I101" s="48"/>
      <c r="J101" s="48"/>
      <c r="K101" s="48"/>
      <c r="L101" s="48"/>
      <c r="M101" s="48"/>
      <c r="N101" s="138">
        <f>ROUND(N88*T101,2)</f>
        <v>0</v>
      </c>
      <c r="O101" s="139"/>
      <c r="P101" s="139"/>
      <c r="Q101" s="139"/>
      <c r="R101" s="49"/>
      <c r="S101" s="190"/>
      <c r="T101" s="191"/>
      <c r="U101" s="192" t="s">
        <v>41</v>
      </c>
      <c r="V101" s="190"/>
      <c r="W101" s="190"/>
      <c r="X101" s="190"/>
      <c r="Y101" s="190"/>
      <c r="Z101" s="190"/>
      <c r="AA101" s="190"/>
      <c r="AB101" s="190"/>
      <c r="AC101" s="190"/>
      <c r="AD101" s="190"/>
      <c r="AE101" s="190"/>
      <c r="AF101" s="190"/>
      <c r="AG101" s="190"/>
      <c r="AH101" s="190"/>
      <c r="AI101" s="190"/>
      <c r="AJ101" s="190"/>
      <c r="AK101" s="190"/>
      <c r="AL101" s="190"/>
      <c r="AM101" s="190"/>
      <c r="AN101" s="190"/>
      <c r="AO101" s="190"/>
      <c r="AP101" s="190"/>
      <c r="AQ101" s="190"/>
      <c r="AR101" s="190"/>
      <c r="AS101" s="190"/>
      <c r="AT101" s="190"/>
      <c r="AU101" s="190"/>
      <c r="AV101" s="190"/>
      <c r="AW101" s="190"/>
      <c r="AX101" s="190"/>
      <c r="AY101" s="193" t="s">
        <v>130</v>
      </c>
      <c r="AZ101" s="190"/>
      <c r="BA101" s="190"/>
      <c r="BB101" s="190"/>
      <c r="BC101" s="190"/>
      <c r="BD101" s="190"/>
      <c r="BE101" s="194">
        <f>IF(U101="základní",N101,0)</f>
        <v>0</v>
      </c>
      <c r="BF101" s="194">
        <f>IF(U101="snížená",N101,0)</f>
        <v>0</v>
      </c>
      <c r="BG101" s="194">
        <f>IF(U101="zákl. přenesená",N101,0)</f>
        <v>0</v>
      </c>
      <c r="BH101" s="194">
        <f>IF(U101="sníž. přenesená",N101,0)</f>
        <v>0</v>
      </c>
      <c r="BI101" s="194">
        <f>IF(U101="nulová",N101,0)</f>
        <v>0</v>
      </c>
      <c r="BJ101" s="193" t="s">
        <v>84</v>
      </c>
      <c r="BK101" s="190"/>
      <c r="BL101" s="190"/>
      <c r="BM101" s="190"/>
    </row>
    <row r="102" spans="2:65" s="1" customFormat="1" ht="18" customHeight="1">
      <c r="B102" s="47"/>
      <c r="C102" s="48"/>
      <c r="D102" s="137" t="s">
        <v>135</v>
      </c>
      <c r="E102" s="48"/>
      <c r="F102" s="48"/>
      <c r="G102" s="48"/>
      <c r="H102" s="48"/>
      <c r="I102" s="48"/>
      <c r="J102" s="48"/>
      <c r="K102" s="48"/>
      <c r="L102" s="48"/>
      <c r="M102" s="48"/>
      <c r="N102" s="138">
        <f>ROUND(N88*T102,2)</f>
        <v>0</v>
      </c>
      <c r="O102" s="139"/>
      <c r="P102" s="139"/>
      <c r="Q102" s="139"/>
      <c r="R102" s="49"/>
      <c r="S102" s="190"/>
      <c r="T102" s="195"/>
      <c r="U102" s="196" t="s">
        <v>41</v>
      </c>
      <c r="V102" s="190"/>
      <c r="W102" s="190"/>
      <c r="X102" s="190"/>
      <c r="Y102" s="190"/>
      <c r="Z102" s="190"/>
      <c r="AA102" s="190"/>
      <c r="AB102" s="190"/>
      <c r="AC102" s="190"/>
      <c r="AD102" s="190"/>
      <c r="AE102" s="190"/>
      <c r="AF102" s="190"/>
      <c r="AG102" s="190"/>
      <c r="AH102" s="190"/>
      <c r="AI102" s="190"/>
      <c r="AJ102" s="190"/>
      <c r="AK102" s="190"/>
      <c r="AL102" s="190"/>
      <c r="AM102" s="190"/>
      <c r="AN102" s="190"/>
      <c r="AO102" s="190"/>
      <c r="AP102" s="190"/>
      <c r="AQ102" s="190"/>
      <c r="AR102" s="190"/>
      <c r="AS102" s="190"/>
      <c r="AT102" s="190"/>
      <c r="AU102" s="190"/>
      <c r="AV102" s="190"/>
      <c r="AW102" s="190"/>
      <c r="AX102" s="190"/>
      <c r="AY102" s="193" t="s">
        <v>136</v>
      </c>
      <c r="AZ102" s="190"/>
      <c r="BA102" s="190"/>
      <c r="BB102" s="190"/>
      <c r="BC102" s="190"/>
      <c r="BD102" s="190"/>
      <c r="BE102" s="194">
        <f>IF(U102="základní",N102,0)</f>
        <v>0</v>
      </c>
      <c r="BF102" s="194">
        <f>IF(U102="snížená",N102,0)</f>
        <v>0</v>
      </c>
      <c r="BG102" s="194">
        <f>IF(U102="zákl. přenesená",N102,0)</f>
        <v>0</v>
      </c>
      <c r="BH102" s="194">
        <f>IF(U102="sníž. přenesená",N102,0)</f>
        <v>0</v>
      </c>
      <c r="BI102" s="194">
        <f>IF(U102="nulová",N102,0)</f>
        <v>0</v>
      </c>
      <c r="BJ102" s="193" t="s">
        <v>84</v>
      </c>
      <c r="BK102" s="190"/>
      <c r="BL102" s="190"/>
      <c r="BM102" s="190"/>
    </row>
    <row r="103" spans="2:21" s="1" customFormat="1" ht="13.5">
      <c r="B103" s="47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9"/>
      <c r="T103" s="172"/>
      <c r="U103" s="172"/>
    </row>
    <row r="104" spans="2:21" s="1" customFormat="1" ht="29.25" customHeight="1">
      <c r="B104" s="47"/>
      <c r="C104" s="151" t="s">
        <v>106</v>
      </c>
      <c r="D104" s="152"/>
      <c r="E104" s="152"/>
      <c r="F104" s="152"/>
      <c r="G104" s="152"/>
      <c r="H104" s="152"/>
      <c r="I104" s="152"/>
      <c r="J104" s="152"/>
      <c r="K104" s="152"/>
      <c r="L104" s="153">
        <f>ROUND(SUM(N88+N96),2)</f>
        <v>0</v>
      </c>
      <c r="M104" s="153"/>
      <c r="N104" s="153"/>
      <c r="O104" s="153"/>
      <c r="P104" s="153"/>
      <c r="Q104" s="153"/>
      <c r="R104" s="49"/>
      <c r="T104" s="172"/>
      <c r="U104" s="172"/>
    </row>
    <row r="105" spans="2:21" s="1" customFormat="1" ht="6.95" customHeight="1">
      <c r="B105" s="76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8"/>
      <c r="T105" s="172"/>
      <c r="U105" s="172"/>
    </row>
    <row r="109" spans="2:18" s="1" customFormat="1" ht="6.95" customHeight="1">
      <c r="B109" s="79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1"/>
    </row>
    <row r="110" spans="2:18" s="1" customFormat="1" ht="36.95" customHeight="1">
      <c r="B110" s="47"/>
      <c r="C110" s="28" t="s">
        <v>137</v>
      </c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9"/>
    </row>
    <row r="111" spans="2:18" s="1" customFormat="1" ht="6.95" customHeight="1">
      <c r="B111" s="47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9"/>
    </row>
    <row r="112" spans="2:18" s="1" customFormat="1" ht="30" customHeight="1">
      <c r="B112" s="47"/>
      <c r="C112" s="39" t="s">
        <v>19</v>
      </c>
      <c r="D112" s="48"/>
      <c r="E112" s="48"/>
      <c r="F112" s="156" t="str">
        <f>F6</f>
        <v>Havarijní stav mostních obj. Cyklostezka Slapanská - Trubní propustky</v>
      </c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48"/>
      <c r="R112" s="49"/>
    </row>
    <row r="113" spans="2:18" s="1" customFormat="1" ht="36.95" customHeight="1">
      <c r="B113" s="47"/>
      <c r="C113" s="86" t="s">
        <v>114</v>
      </c>
      <c r="D113" s="48"/>
      <c r="E113" s="48"/>
      <c r="F113" s="88" t="str">
        <f>F7</f>
        <v>SO 01 - Propustek CH - SO 01 - Propustek CH-01P</v>
      </c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9"/>
    </row>
    <row r="114" spans="2:18" s="1" customFormat="1" ht="6.95" customHeight="1"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9"/>
    </row>
    <row r="115" spans="2:18" s="1" customFormat="1" ht="18" customHeight="1">
      <c r="B115" s="47"/>
      <c r="C115" s="39" t="s">
        <v>24</v>
      </c>
      <c r="D115" s="48"/>
      <c r="E115" s="48"/>
      <c r="F115" s="34" t="str">
        <f>F9</f>
        <v xml:space="preserve"> </v>
      </c>
      <c r="G115" s="48"/>
      <c r="H115" s="48"/>
      <c r="I115" s="48"/>
      <c r="J115" s="48"/>
      <c r="K115" s="39" t="s">
        <v>26</v>
      </c>
      <c r="L115" s="48"/>
      <c r="M115" s="91" t="str">
        <f>IF(O9="","",O9)</f>
        <v>18. 9. 2018</v>
      </c>
      <c r="N115" s="91"/>
      <c r="O115" s="91"/>
      <c r="P115" s="91"/>
      <c r="Q115" s="48"/>
      <c r="R115" s="49"/>
    </row>
    <row r="116" spans="2:18" s="1" customFormat="1" ht="6.95" customHeight="1">
      <c r="B116" s="47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9"/>
    </row>
    <row r="117" spans="2:18" s="1" customFormat="1" ht="13.5">
      <c r="B117" s="47"/>
      <c r="C117" s="39" t="s">
        <v>28</v>
      </c>
      <c r="D117" s="48"/>
      <c r="E117" s="48"/>
      <c r="F117" s="34" t="str">
        <f>E12</f>
        <v xml:space="preserve"> </v>
      </c>
      <c r="G117" s="48"/>
      <c r="H117" s="48"/>
      <c r="I117" s="48"/>
      <c r="J117" s="48"/>
      <c r="K117" s="39" t="s">
        <v>33</v>
      </c>
      <c r="L117" s="48"/>
      <c r="M117" s="34" t="str">
        <f>E18</f>
        <v xml:space="preserve"> </v>
      </c>
      <c r="N117" s="34"/>
      <c r="O117" s="34"/>
      <c r="P117" s="34"/>
      <c r="Q117" s="34"/>
      <c r="R117" s="49"/>
    </row>
    <row r="118" spans="2:18" s="1" customFormat="1" ht="14.4" customHeight="1">
      <c r="B118" s="47"/>
      <c r="C118" s="39" t="s">
        <v>31</v>
      </c>
      <c r="D118" s="48"/>
      <c r="E118" s="48"/>
      <c r="F118" s="34" t="str">
        <f>IF(E15="","",E15)</f>
        <v>Vyplň údaj</v>
      </c>
      <c r="G118" s="48"/>
      <c r="H118" s="48"/>
      <c r="I118" s="48"/>
      <c r="J118" s="48"/>
      <c r="K118" s="39" t="s">
        <v>35</v>
      </c>
      <c r="L118" s="48"/>
      <c r="M118" s="34" t="str">
        <f>E21</f>
        <v xml:space="preserve"> </v>
      </c>
      <c r="N118" s="34"/>
      <c r="O118" s="34"/>
      <c r="P118" s="34"/>
      <c r="Q118" s="34"/>
      <c r="R118" s="49"/>
    </row>
    <row r="119" spans="2:18" s="1" customFormat="1" ht="10.3" customHeight="1">
      <c r="B119" s="47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9"/>
    </row>
    <row r="120" spans="2:27" s="8" customFormat="1" ht="29.25" customHeight="1">
      <c r="B120" s="197"/>
      <c r="C120" s="198" t="s">
        <v>138</v>
      </c>
      <c r="D120" s="199" t="s">
        <v>139</v>
      </c>
      <c r="E120" s="199" t="s">
        <v>58</v>
      </c>
      <c r="F120" s="199" t="s">
        <v>140</v>
      </c>
      <c r="G120" s="199"/>
      <c r="H120" s="199"/>
      <c r="I120" s="199"/>
      <c r="J120" s="199" t="s">
        <v>141</v>
      </c>
      <c r="K120" s="199" t="s">
        <v>142</v>
      </c>
      <c r="L120" s="199" t="s">
        <v>143</v>
      </c>
      <c r="M120" s="199"/>
      <c r="N120" s="199" t="s">
        <v>119</v>
      </c>
      <c r="O120" s="199"/>
      <c r="P120" s="199"/>
      <c r="Q120" s="200"/>
      <c r="R120" s="201"/>
      <c r="T120" s="107" t="s">
        <v>144</v>
      </c>
      <c r="U120" s="108" t="s">
        <v>40</v>
      </c>
      <c r="V120" s="108" t="s">
        <v>145</v>
      </c>
      <c r="W120" s="108" t="s">
        <v>146</v>
      </c>
      <c r="X120" s="108" t="s">
        <v>147</v>
      </c>
      <c r="Y120" s="108" t="s">
        <v>148</v>
      </c>
      <c r="Z120" s="108" t="s">
        <v>149</v>
      </c>
      <c r="AA120" s="109" t="s">
        <v>150</v>
      </c>
    </row>
    <row r="121" spans="2:63" s="1" customFormat="1" ht="29.25" customHeight="1">
      <c r="B121" s="47"/>
      <c r="C121" s="111" t="s">
        <v>116</v>
      </c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202">
        <f>BK121</f>
        <v>0</v>
      </c>
      <c r="O121" s="203"/>
      <c r="P121" s="203"/>
      <c r="Q121" s="203"/>
      <c r="R121" s="49"/>
      <c r="T121" s="110"/>
      <c r="U121" s="68"/>
      <c r="V121" s="68"/>
      <c r="W121" s="204">
        <f>W122+W181</f>
        <v>0</v>
      </c>
      <c r="X121" s="68"/>
      <c r="Y121" s="204">
        <f>Y122+Y181</f>
        <v>0</v>
      </c>
      <c r="Z121" s="68"/>
      <c r="AA121" s="205">
        <f>AA122+AA181</f>
        <v>0</v>
      </c>
      <c r="AT121" s="23" t="s">
        <v>75</v>
      </c>
      <c r="AU121" s="23" t="s">
        <v>121</v>
      </c>
      <c r="BK121" s="206">
        <f>BK122+BK181</f>
        <v>0</v>
      </c>
    </row>
    <row r="122" spans="2:63" s="9" customFormat="1" ht="37.4" customHeight="1">
      <c r="B122" s="207"/>
      <c r="C122" s="208"/>
      <c r="D122" s="209" t="s">
        <v>122</v>
      </c>
      <c r="E122" s="209"/>
      <c r="F122" s="209"/>
      <c r="G122" s="209"/>
      <c r="H122" s="209"/>
      <c r="I122" s="209"/>
      <c r="J122" s="209"/>
      <c r="K122" s="209"/>
      <c r="L122" s="209"/>
      <c r="M122" s="209"/>
      <c r="N122" s="186">
        <f>BK122</f>
        <v>0</v>
      </c>
      <c r="O122" s="179"/>
      <c r="P122" s="179"/>
      <c r="Q122" s="179"/>
      <c r="R122" s="210"/>
      <c r="T122" s="211"/>
      <c r="U122" s="208"/>
      <c r="V122" s="208"/>
      <c r="W122" s="212">
        <f>W123+W149+W175+W179</f>
        <v>0</v>
      </c>
      <c r="X122" s="208"/>
      <c r="Y122" s="212">
        <f>Y123+Y149+Y175+Y179</f>
        <v>0</v>
      </c>
      <c r="Z122" s="208"/>
      <c r="AA122" s="213">
        <f>AA123+AA149+AA175+AA179</f>
        <v>0</v>
      </c>
      <c r="AR122" s="214" t="s">
        <v>84</v>
      </c>
      <c r="AT122" s="215" t="s">
        <v>75</v>
      </c>
      <c r="AU122" s="215" t="s">
        <v>76</v>
      </c>
      <c r="AY122" s="214" t="s">
        <v>151</v>
      </c>
      <c r="BK122" s="216">
        <f>BK123+BK149+BK175+BK179</f>
        <v>0</v>
      </c>
    </row>
    <row r="123" spans="2:63" s="9" customFormat="1" ht="19.9" customHeight="1">
      <c r="B123" s="207"/>
      <c r="C123" s="208"/>
      <c r="D123" s="217" t="s">
        <v>123</v>
      </c>
      <c r="E123" s="217"/>
      <c r="F123" s="217"/>
      <c r="G123" s="217"/>
      <c r="H123" s="217"/>
      <c r="I123" s="217"/>
      <c r="J123" s="217"/>
      <c r="K123" s="217"/>
      <c r="L123" s="217"/>
      <c r="M123" s="217"/>
      <c r="N123" s="218">
        <f>BK123</f>
        <v>0</v>
      </c>
      <c r="O123" s="219"/>
      <c r="P123" s="219"/>
      <c r="Q123" s="219"/>
      <c r="R123" s="210"/>
      <c r="T123" s="211"/>
      <c r="U123" s="208"/>
      <c r="V123" s="208"/>
      <c r="W123" s="212">
        <f>SUM(W124:W148)</f>
        <v>0</v>
      </c>
      <c r="X123" s="208"/>
      <c r="Y123" s="212">
        <f>SUM(Y124:Y148)</f>
        <v>0</v>
      </c>
      <c r="Z123" s="208"/>
      <c r="AA123" s="213">
        <f>SUM(AA124:AA148)</f>
        <v>0</v>
      </c>
      <c r="AR123" s="214" t="s">
        <v>84</v>
      </c>
      <c r="AT123" s="215" t="s">
        <v>75</v>
      </c>
      <c r="AU123" s="215" t="s">
        <v>84</v>
      </c>
      <c r="AY123" s="214" t="s">
        <v>151</v>
      </c>
      <c r="BK123" s="216">
        <f>SUM(BK124:BK148)</f>
        <v>0</v>
      </c>
    </row>
    <row r="124" spans="2:65" s="1" customFormat="1" ht="38.25" customHeight="1">
      <c r="B124" s="47"/>
      <c r="C124" s="220" t="s">
        <v>84</v>
      </c>
      <c r="D124" s="220" t="s">
        <v>152</v>
      </c>
      <c r="E124" s="221" t="s">
        <v>153</v>
      </c>
      <c r="F124" s="222" t="s">
        <v>154</v>
      </c>
      <c r="G124" s="222"/>
      <c r="H124" s="222"/>
      <c r="I124" s="222"/>
      <c r="J124" s="223" t="s">
        <v>155</v>
      </c>
      <c r="K124" s="224">
        <v>300</v>
      </c>
      <c r="L124" s="225">
        <v>0</v>
      </c>
      <c r="M124" s="226"/>
      <c r="N124" s="227">
        <f>ROUND(L124*K124,2)</f>
        <v>0</v>
      </c>
      <c r="O124" s="227"/>
      <c r="P124" s="227"/>
      <c r="Q124" s="227"/>
      <c r="R124" s="49"/>
      <c r="T124" s="228" t="s">
        <v>22</v>
      </c>
      <c r="U124" s="57" t="s">
        <v>41</v>
      </c>
      <c r="V124" s="48"/>
      <c r="W124" s="229">
        <f>V124*K124</f>
        <v>0</v>
      </c>
      <c r="X124" s="229">
        <v>0</v>
      </c>
      <c r="Y124" s="229">
        <f>X124*K124</f>
        <v>0</v>
      </c>
      <c r="Z124" s="229">
        <v>0</v>
      </c>
      <c r="AA124" s="230">
        <f>Z124*K124</f>
        <v>0</v>
      </c>
      <c r="AR124" s="23" t="s">
        <v>156</v>
      </c>
      <c r="AT124" s="23" t="s">
        <v>152</v>
      </c>
      <c r="AU124" s="23" t="s">
        <v>112</v>
      </c>
      <c r="AY124" s="23" t="s">
        <v>151</v>
      </c>
      <c r="BE124" s="143">
        <f>IF(U124="základní",N124,0)</f>
        <v>0</v>
      </c>
      <c r="BF124" s="143">
        <f>IF(U124="snížená",N124,0)</f>
        <v>0</v>
      </c>
      <c r="BG124" s="143">
        <f>IF(U124="zákl. přenesená",N124,0)</f>
        <v>0</v>
      </c>
      <c r="BH124" s="143">
        <f>IF(U124="sníž. přenesená",N124,0)</f>
        <v>0</v>
      </c>
      <c r="BI124" s="143">
        <f>IF(U124="nulová",N124,0)</f>
        <v>0</v>
      </c>
      <c r="BJ124" s="23" t="s">
        <v>84</v>
      </c>
      <c r="BK124" s="143">
        <f>ROUND(L124*K124,2)</f>
        <v>0</v>
      </c>
      <c r="BL124" s="23" t="s">
        <v>156</v>
      </c>
      <c r="BM124" s="23" t="s">
        <v>112</v>
      </c>
    </row>
    <row r="125" spans="2:51" s="10" customFormat="1" ht="16.5" customHeight="1">
      <c r="B125" s="231"/>
      <c r="C125" s="232"/>
      <c r="D125" s="232"/>
      <c r="E125" s="233" t="s">
        <v>22</v>
      </c>
      <c r="F125" s="234" t="s">
        <v>157</v>
      </c>
      <c r="G125" s="235"/>
      <c r="H125" s="235"/>
      <c r="I125" s="235"/>
      <c r="J125" s="232"/>
      <c r="K125" s="236">
        <v>150</v>
      </c>
      <c r="L125" s="232"/>
      <c r="M125" s="232"/>
      <c r="N125" s="232"/>
      <c r="O125" s="232"/>
      <c r="P125" s="232"/>
      <c r="Q125" s="232"/>
      <c r="R125" s="237"/>
      <c r="T125" s="238"/>
      <c r="U125" s="232"/>
      <c r="V125" s="232"/>
      <c r="W125" s="232"/>
      <c r="X125" s="232"/>
      <c r="Y125" s="232"/>
      <c r="Z125" s="232"/>
      <c r="AA125" s="239"/>
      <c r="AT125" s="240" t="s">
        <v>158</v>
      </c>
      <c r="AU125" s="240" t="s">
        <v>112</v>
      </c>
      <c r="AV125" s="10" t="s">
        <v>112</v>
      </c>
      <c r="AW125" s="10" t="s">
        <v>34</v>
      </c>
      <c r="AX125" s="10" t="s">
        <v>76</v>
      </c>
      <c r="AY125" s="240" t="s">
        <v>151</v>
      </c>
    </row>
    <row r="126" spans="2:51" s="10" customFormat="1" ht="16.5" customHeight="1">
      <c r="B126" s="231"/>
      <c r="C126" s="232"/>
      <c r="D126" s="232"/>
      <c r="E126" s="233" t="s">
        <v>22</v>
      </c>
      <c r="F126" s="241" t="s">
        <v>157</v>
      </c>
      <c r="G126" s="232"/>
      <c r="H126" s="232"/>
      <c r="I126" s="232"/>
      <c r="J126" s="232"/>
      <c r="K126" s="236">
        <v>150</v>
      </c>
      <c r="L126" s="232"/>
      <c r="M126" s="232"/>
      <c r="N126" s="232"/>
      <c r="O126" s="232"/>
      <c r="P126" s="232"/>
      <c r="Q126" s="232"/>
      <c r="R126" s="237"/>
      <c r="T126" s="238"/>
      <c r="U126" s="232"/>
      <c r="V126" s="232"/>
      <c r="W126" s="232"/>
      <c r="X126" s="232"/>
      <c r="Y126" s="232"/>
      <c r="Z126" s="232"/>
      <c r="AA126" s="239"/>
      <c r="AT126" s="240" t="s">
        <v>158</v>
      </c>
      <c r="AU126" s="240" t="s">
        <v>112</v>
      </c>
      <c r="AV126" s="10" t="s">
        <v>112</v>
      </c>
      <c r="AW126" s="10" t="s">
        <v>34</v>
      </c>
      <c r="AX126" s="10" t="s">
        <v>76</v>
      </c>
      <c r="AY126" s="240" t="s">
        <v>151</v>
      </c>
    </row>
    <row r="127" spans="2:51" s="11" customFormat="1" ht="16.5" customHeight="1">
      <c r="B127" s="242"/>
      <c r="C127" s="243"/>
      <c r="D127" s="243"/>
      <c r="E127" s="244" t="s">
        <v>22</v>
      </c>
      <c r="F127" s="245" t="s">
        <v>159</v>
      </c>
      <c r="G127" s="243"/>
      <c r="H127" s="243"/>
      <c r="I127" s="243"/>
      <c r="J127" s="243"/>
      <c r="K127" s="246">
        <v>300</v>
      </c>
      <c r="L127" s="243"/>
      <c r="M127" s="243"/>
      <c r="N127" s="243"/>
      <c r="O127" s="243"/>
      <c r="P127" s="243"/>
      <c r="Q127" s="243"/>
      <c r="R127" s="247"/>
      <c r="T127" s="248"/>
      <c r="U127" s="243"/>
      <c r="V127" s="243"/>
      <c r="W127" s="243"/>
      <c r="X127" s="243"/>
      <c r="Y127" s="243"/>
      <c r="Z127" s="243"/>
      <c r="AA127" s="249"/>
      <c r="AT127" s="250" t="s">
        <v>158</v>
      </c>
      <c r="AU127" s="250" t="s">
        <v>112</v>
      </c>
      <c r="AV127" s="11" t="s">
        <v>156</v>
      </c>
      <c r="AW127" s="11" t="s">
        <v>34</v>
      </c>
      <c r="AX127" s="11" t="s">
        <v>84</v>
      </c>
      <c r="AY127" s="250" t="s">
        <v>151</v>
      </c>
    </row>
    <row r="128" spans="2:65" s="1" customFormat="1" ht="25.5" customHeight="1">
      <c r="B128" s="47"/>
      <c r="C128" s="220" t="s">
        <v>112</v>
      </c>
      <c r="D128" s="220" t="s">
        <v>152</v>
      </c>
      <c r="E128" s="221" t="s">
        <v>160</v>
      </c>
      <c r="F128" s="222" t="s">
        <v>161</v>
      </c>
      <c r="G128" s="222"/>
      <c r="H128" s="222"/>
      <c r="I128" s="222"/>
      <c r="J128" s="223" t="s">
        <v>155</v>
      </c>
      <c r="K128" s="224">
        <v>300</v>
      </c>
      <c r="L128" s="225">
        <v>0</v>
      </c>
      <c r="M128" s="226"/>
      <c r="N128" s="227">
        <f>ROUND(L128*K128,2)</f>
        <v>0</v>
      </c>
      <c r="O128" s="227"/>
      <c r="P128" s="227"/>
      <c r="Q128" s="227"/>
      <c r="R128" s="49"/>
      <c r="T128" s="228" t="s">
        <v>22</v>
      </c>
      <c r="U128" s="57" t="s">
        <v>41</v>
      </c>
      <c r="V128" s="48"/>
      <c r="W128" s="229">
        <f>V128*K128</f>
        <v>0</v>
      </c>
      <c r="X128" s="229">
        <v>0</v>
      </c>
      <c r="Y128" s="229">
        <f>X128*K128</f>
        <v>0</v>
      </c>
      <c r="Z128" s="229">
        <v>0</v>
      </c>
      <c r="AA128" s="230">
        <f>Z128*K128</f>
        <v>0</v>
      </c>
      <c r="AR128" s="23" t="s">
        <v>156</v>
      </c>
      <c r="AT128" s="23" t="s">
        <v>152</v>
      </c>
      <c r="AU128" s="23" t="s">
        <v>112</v>
      </c>
      <c r="AY128" s="23" t="s">
        <v>151</v>
      </c>
      <c r="BE128" s="143">
        <f>IF(U128="základní",N128,0)</f>
        <v>0</v>
      </c>
      <c r="BF128" s="143">
        <f>IF(U128="snížená",N128,0)</f>
        <v>0</v>
      </c>
      <c r="BG128" s="143">
        <f>IF(U128="zákl. přenesená",N128,0)</f>
        <v>0</v>
      </c>
      <c r="BH128" s="143">
        <f>IF(U128="sníž. přenesená",N128,0)</f>
        <v>0</v>
      </c>
      <c r="BI128" s="143">
        <f>IF(U128="nulová",N128,0)</f>
        <v>0</v>
      </c>
      <c r="BJ128" s="23" t="s">
        <v>84</v>
      </c>
      <c r="BK128" s="143">
        <f>ROUND(L128*K128,2)</f>
        <v>0</v>
      </c>
      <c r="BL128" s="23" t="s">
        <v>156</v>
      </c>
      <c r="BM128" s="23" t="s">
        <v>156</v>
      </c>
    </row>
    <row r="129" spans="2:65" s="1" customFormat="1" ht="25.5" customHeight="1">
      <c r="B129" s="47"/>
      <c r="C129" s="220" t="s">
        <v>162</v>
      </c>
      <c r="D129" s="220" t="s">
        <v>152</v>
      </c>
      <c r="E129" s="221" t="s">
        <v>163</v>
      </c>
      <c r="F129" s="222" t="s">
        <v>164</v>
      </c>
      <c r="G129" s="222"/>
      <c r="H129" s="222"/>
      <c r="I129" s="222"/>
      <c r="J129" s="223" t="s">
        <v>165</v>
      </c>
      <c r="K129" s="224">
        <v>40</v>
      </c>
      <c r="L129" s="225">
        <v>0</v>
      </c>
      <c r="M129" s="226"/>
      <c r="N129" s="227">
        <f>ROUND(L129*K129,2)</f>
        <v>0</v>
      </c>
      <c r="O129" s="227"/>
      <c r="P129" s="227"/>
      <c r="Q129" s="227"/>
      <c r="R129" s="49"/>
      <c r="T129" s="228" t="s">
        <v>22</v>
      </c>
      <c r="U129" s="57" t="s">
        <v>41</v>
      </c>
      <c r="V129" s="48"/>
      <c r="W129" s="229">
        <f>V129*K129</f>
        <v>0</v>
      </c>
      <c r="X129" s="229">
        <v>0</v>
      </c>
      <c r="Y129" s="229">
        <f>X129*K129</f>
        <v>0</v>
      </c>
      <c r="Z129" s="229">
        <v>0</v>
      </c>
      <c r="AA129" s="230">
        <f>Z129*K129</f>
        <v>0</v>
      </c>
      <c r="AR129" s="23" t="s">
        <v>156</v>
      </c>
      <c r="AT129" s="23" t="s">
        <v>152</v>
      </c>
      <c r="AU129" s="23" t="s">
        <v>112</v>
      </c>
      <c r="AY129" s="23" t="s">
        <v>151</v>
      </c>
      <c r="BE129" s="143">
        <f>IF(U129="základní",N129,0)</f>
        <v>0</v>
      </c>
      <c r="BF129" s="143">
        <f>IF(U129="snížená",N129,0)</f>
        <v>0</v>
      </c>
      <c r="BG129" s="143">
        <f>IF(U129="zákl. přenesená",N129,0)</f>
        <v>0</v>
      </c>
      <c r="BH129" s="143">
        <f>IF(U129="sníž. přenesená",N129,0)</f>
        <v>0</v>
      </c>
      <c r="BI129" s="143">
        <f>IF(U129="nulová",N129,0)</f>
        <v>0</v>
      </c>
      <c r="BJ129" s="23" t="s">
        <v>84</v>
      </c>
      <c r="BK129" s="143">
        <f>ROUND(L129*K129,2)</f>
        <v>0</v>
      </c>
      <c r="BL129" s="23" t="s">
        <v>156</v>
      </c>
      <c r="BM129" s="23" t="s">
        <v>166</v>
      </c>
    </row>
    <row r="130" spans="2:65" s="1" customFormat="1" ht="25.5" customHeight="1">
      <c r="B130" s="47"/>
      <c r="C130" s="220" t="s">
        <v>167</v>
      </c>
      <c r="D130" s="220" t="s">
        <v>152</v>
      </c>
      <c r="E130" s="221" t="s">
        <v>168</v>
      </c>
      <c r="F130" s="222" t="s">
        <v>169</v>
      </c>
      <c r="G130" s="222"/>
      <c r="H130" s="222"/>
      <c r="I130" s="222"/>
      <c r="J130" s="223" t="s">
        <v>165</v>
      </c>
      <c r="K130" s="224">
        <v>10</v>
      </c>
      <c r="L130" s="225">
        <v>0</v>
      </c>
      <c r="M130" s="226"/>
      <c r="N130" s="227">
        <f>ROUND(L130*K130,2)</f>
        <v>0</v>
      </c>
      <c r="O130" s="227"/>
      <c r="P130" s="227"/>
      <c r="Q130" s="227"/>
      <c r="R130" s="49"/>
      <c r="T130" s="228" t="s">
        <v>22</v>
      </c>
      <c r="U130" s="57" t="s">
        <v>41</v>
      </c>
      <c r="V130" s="48"/>
      <c r="W130" s="229">
        <f>V130*K130</f>
        <v>0</v>
      </c>
      <c r="X130" s="229">
        <v>0</v>
      </c>
      <c r="Y130" s="229">
        <f>X130*K130</f>
        <v>0</v>
      </c>
      <c r="Z130" s="229">
        <v>0</v>
      </c>
      <c r="AA130" s="230">
        <f>Z130*K130</f>
        <v>0</v>
      </c>
      <c r="AR130" s="23" t="s">
        <v>156</v>
      </c>
      <c r="AT130" s="23" t="s">
        <v>152</v>
      </c>
      <c r="AU130" s="23" t="s">
        <v>112</v>
      </c>
      <c r="AY130" s="23" t="s">
        <v>151</v>
      </c>
      <c r="BE130" s="143">
        <f>IF(U130="základní",N130,0)</f>
        <v>0</v>
      </c>
      <c r="BF130" s="143">
        <f>IF(U130="snížená",N130,0)</f>
        <v>0</v>
      </c>
      <c r="BG130" s="143">
        <f>IF(U130="zákl. přenesená",N130,0)</f>
        <v>0</v>
      </c>
      <c r="BH130" s="143">
        <f>IF(U130="sníž. přenesená",N130,0)</f>
        <v>0</v>
      </c>
      <c r="BI130" s="143">
        <f>IF(U130="nulová",N130,0)</f>
        <v>0</v>
      </c>
      <c r="BJ130" s="23" t="s">
        <v>84</v>
      </c>
      <c r="BK130" s="143">
        <f>ROUND(L130*K130,2)</f>
        <v>0</v>
      </c>
      <c r="BL130" s="23" t="s">
        <v>156</v>
      </c>
      <c r="BM130" s="23" t="s">
        <v>170</v>
      </c>
    </row>
    <row r="131" spans="2:65" s="1" customFormat="1" ht="16.5" customHeight="1">
      <c r="B131" s="47"/>
      <c r="C131" s="220" t="s">
        <v>166</v>
      </c>
      <c r="D131" s="220" t="s">
        <v>152</v>
      </c>
      <c r="E131" s="221" t="s">
        <v>171</v>
      </c>
      <c r="F131" s="222" t="s">
        <v>172</v>
      </c>
      <c r="G131" s="222"/>
      <c r="H131" s="222"/>
      <c r="I131" s="222"/>
      <c r="J131" s="223" t="s">
        <v>165</v>
      </c>
      <c r="K131" s="224">
        <v>10</v>
      </c>
      <c r="L131" s="225">
        <v>0</v>
      </c>
      <c r="M131" s="226"/>
      <c r="N131" s="227">
        <f>ROUND(L131*K131,2)</f>
        <v>0</v>
      </c>
      <c r="O131" s="227"/>
      <c r="P131" s="227"/>
      <c r="Q131" s="227"/>
      <c r="R131" s="49"/>
      <c r="T131" s="228" t="s">
        <v>22</v>
      </c>
      <c r="U131" s="57" t="s">
        <v>41</v>
      </c>
      <c r="V131" s="48"/>
      <c r="W131" s="229">
        <f>V131*K131</f>
        <v>0</v>
      </c>
      <c r="X131" s="229">
        <v>0</v>
      </c>
      <c r="Y131" s="229">
        <f>X131*K131</f>
        <v>0</v>
      </c>
      <c r="Z131" s="229">
        <v>0</v>
      </c>
      <c r="AA131" s="230">
        <f>Z131*K131</f>
        <v>0</v>
      </c>
      <c r="AR131" s="23" t="s">
        <v>156</v>
      </c>
      <c r="AT131" s="23" t="s">
        <v>152</v>
      </c>
      <c r="AU131" s="23" t="s">
        <v>112</v>
      </c>
      <c r="AY131" s="23" t="s">
        <v>151</v>
      </c>
      <c r="BE131" s="143">
        <f>IF(U131="základní",N131,0)</f>
        <v>0</v>
      </c>
      <c r="BF131" s="143">
        <f>IF(U131="snížená",N131,0)</f>
        <v>0</v>
      </c>
      <c r="BG131" s="143">
        <f>IF(U131="zákl. přenesená",N131,0)</f>
        <v>0</v>
      </c>
      <c r="BH131" s="143">
        <f>IF(U131="sníž. přenesená",N131,0)</f>
        <v>0</v>
      </c>
      <c r="BI131" s="143">
        <f>IF(U131="nulová",N131,0)</f>
        <v>0</v>
      </c>
      <c r="BJ131" s="23" t="s">
        <v>84</v>
      </c>
      <c r="BK131" s="143">
        <f>ROUND(L131*K131,2)</f>
        <v>0</v>
      </c>
      <c r="BL131" s="23" t="s">
        <v>156</v>
      </c>
      <c r="BM131" s="23" t="s">
        <v>173</v>
      </c>
    </row>
    <row r="132" spans="2:65" s="1" customFormat="1" ht="38.25" customHeight="1">
      <c r="B132" s="47"/>
      <c r="C132" s="220" t="s">
        <v>174</v>
      </c>
      <c r="D132" s="220" t="s">
        <v>152</v>
      </c>
      <c r="E132" s="221" t="s">
        <v>175</v>
      </c>
      <c r="F132" s="222" t="s">
        <v>176</v>
      </c>
      <c r="G132" s="222"/>
      <c r="H132" s="222"/>
      <c r="I132" s="222"/>
      <c r="J132" s="223" t="s">
        <v>177</v>
      </c>
      <c r="K132" s="224">
        <v>6</v>
      </c>
      <c r="L132" s="225">
        <v>0</v>
      </c>
      <c r="M132" s="226"/>
      <c r="N132" s="227">
        <f>ROUND(L132*K132,2)</f>
        <v>0</v>
      </c>
      <c r="O132" s="227"/>
      <c r="P132" s="227"/>
      <c r="Q132" s="227"/>
      <c r="R132" s="49"/>
      <c r="T132" s="228" t="s">
        <v>22</v>
      </c>
      <c r="U132" s="57" t="s">
        <v>41</v>
      </c>
      <c r="V132" s="48"/>
      <c r="W132" s="229">
        <f>V132*K132</f>
        <v>0</v>
      </c>
      <c r="X132" s="229">
        <v>0</v>
      </c>
      <c r="Y132" s="229">
        <f>X132*K132</f>
        <v>0</v>
      </c>
      <c r="Z132" s="229">
        <v>0</v>
      </c>
      <c r="AA132" s="230">
        <f>Z132*K132</f>
        <v>0</v>
      </c>
      <c r="AR132" s="23" t="s">
        <v>156</v>
      </c>
      <c r="AT132" s="23" t="s">
        <v>152</v>
      </c>
      <c r="AU132" s="23" t="s">
        <v>112</v>
      </c>
      <c r="AY132" s="23" t="s">
        <v>151</v>
      </c>
      <c r="BE132" s="143">
        <f>IF(U132="základní",N132,0)</f>
        <v>0</v>
      </c>
      <c r="BF132" s="143">
        <f>IF(U132="snížená",N132,0)</f>
        <v>0</v>
      </c>
      <c r="BG132" s="143">
        <f>IF(U132="zákl. přenesená",N132,0)</f>
        <v>0</v>
      </c>
      <c r="BH132" s="143">
        <f>IF(U132="sníž. přenesená",N132,0)</f>
        <v>0</v>
      </c>
      <c r="BI132" s="143">
        <f>IF(U132="nulová",N132,0)</f>
        <v>0</v>
      </c>
      <c r="BJ132" s="23" t="s">
        <v>84</v>
      </c>
      <c r="BK132" s="143">
        <f>ROUND(L132*K132,2)</f>
        <v>0</v>
      </c>
      <c r="BL132" s="23" t="s">
        <v>156</v>
      </c>
      <c r="BM132" s="23" t="s">
        <v>178</v>
      </c>
    </row>
    <row r="133" spans="2:51" s="10" customFormat="1" ht="16.5" customHeight="1">
      <c r="B133" s="231"/>
      <c r="C133" s="232"/>
      <c r="D133" s="232"/>
      <c r="E133" s="233" t="s">
        <v>22</v>
      </c>
      <c r="F133" s="234" t="s">
        <v>179</v>
      </c>
      <c r="G133" s="235"/>
      <c r="H133" s="235"/>
      <c r="I133" s="235"/>
      <c r="J133" s="232"/>
      <c r="K133" s="236">
        <v>6</v>
      </c>
      <c r="L133" s="232"/>
      <c r="M133" s="232"/>
      <c r="N133" s="232"/>
      <c r="O133" s="232"/>
      <c r="P133" s="232"/>
      <c r="Q133" s="232"/>
      <c r="R133" s="237"/>
      <c r="T133" s="238"/>
      <c r="U133" s="232"/>
      <c r="V133" s="232"/>
      <c r="W133" s="232"/>
      <c r="X133" s="232"/>
      <c r="Y133" s="232"/>
      <c r="Z133" s="232"/>
      <c r="AA133" s="239"/>
      <c r="AT133" s="240" t="s">
        <v>158</v>
      </c>
      <c r="AU133" s="240" t="s">
        <v>112</v>
      </c>
      <c r="AV133" s="10" t="s">
        <v>112</v>
      </c>
      <c r="AW133" s="10" t="s">
        <v>34</v>
      </c>
      <c r="AX133" s="10" t="s">
        <v>76</v>
      </c>
      <c r="AY133" s="240" t="s">
        <v>151</v>
      </c>
    </row>
    <row r="134" spans="2:51" s="11" customFormat="1" ht="16.5" customHeight="1">
      <c r="B134" s="242"/>
      <c r="C134" s="243"/>
      <c r="D134" s="243"/>
      <c r="E134" s="244" t="s">
        <v>22</v>
      </c>
      <c r="F134" s="245" t="s">
        <v>159</v>
      </c>
      <c r="G134" s="243"/>
      <c r="H134" s="243"/>
      <c r="I134" s="243"/>
      <c r="J134" s="243"/>
      <c r="K134" s="246">
        <v>6</v>
      </c>
      <c r="L134" s="243"/>
      <c r="M134" s="243"/>
      <c r="N134" s="243"/>
      <c r="O134" s="243"/>
      <c r="P134" s="243"/>
      <c r="Q134" s="243"/>
      <c r="R134" s="247"/>
      <c r="T134" s="248"/>
      <c r="U134" s="243"/>
      <c r="V134" s="243"/>
      <c r="W134" s="243"/>
      <c r="X134" s="243"/>
      <c r="Y134" s="243"/>
      <c r="Z134" s="243"/>
      <c r="AA134" s="249"/>
      <c r="AT134" s="250" t="s">
        <v>158</v>
      </c>
      <c r="AU134" s="250" t="s">
        <v>112</v>
      </c>
      <c r="AV134" s="11" t="s">
        <v>156</v>
      </c>
      <c r="AW134" s="11" t="s">
        <v>34</v>
      </c>
      <c r="AX134" s="11" t="s">
        <v>84</v>
      </c>
      <c r="AY134" s="250" t="s">
        <v>151</v>
      </c>
    </row>
    <row r="135" spans="2:65" s="1" customFormat="1" ht="25.5" customHeight="1">
      <c r="B135" s="47"/>
      <c r="C135" s="220" t="s">
        <v>170</v>
      </c>
      <c r="D135" s="220" t="s">
        <v>152</v>
      </c>
      <c r="E135" s="221" t="s">
        <v>180</v>
      </c>
      <c r="F135" s="222" t="s">
        <v>181</v>
      </c>
      <c r="G135" s="222"/>
      <c r="H135" s="222"/>
      <c r="I135" s="222"/>
      <c r="J135" s="223" t="s">
        <v>177</v>
      </c>
      <c r="K135" s="224">
        <v>12</v>
      </c>
      <c r="L135" s="225">
        <v>0</v>
      </c>
      <c r="M135" s="226"/>
      <c r="N135" s="227">
        <f>ROUND(L135*K135,2)</f>
        <v>0</v>
      </c>
      <c r="O135" s="227"/>
      <c r="P135" s="227"/>
      <c r="Q135" s="227"/>
      <c r="R135" s="49"/>
      <c r="T135" s="228" t="s">
        <v>22</v>
      </c>
      <c r="U135" s="57" t="s">
        <v>41</v>
      </c>
      <c r="V135" s="48"/>
      <c r="W135" s="229">
        <f>V135*K135</f>
        <v>0</v>
      </c>
      <c r="X135" s="229">
        <v>0</v>
      </c>
      <c r="Y135" s="229">
        <f>X135*K135</f>
        <v>0</v>
      </c>
      <c r="Z135" s="229">
        <v>0</v>
      </c>
      <c r="AA135" s="230">
        <f>Z135*K135</f>
        <v>0</v>
      </c>
      <c r="AR135" s="23" t="s">
        <v>156</v>
      </c>
      <c r="AT135" s="23" t="s">
        <v>152</v>
      </c>
      <c r="AU135" s="23" t="s">
        <v>112</v>
      </c>
      <c r="AY135" s="23" t="s">
        <v>151</v>
      </c>
      <c r="BE135" s="143">
        <f>IF(U135="základní",N135,0)</f>
        <v>0</v>
      </c>
      <c r="BF135" s="143">
        <f>IF(U135="snížená",N135,0)</f>
        <v>0</v>
      </c>
      <c r="BG135" s="143">
        <f>IF(U135="zákl. přenesená",N135,0)</f>
        <v>0</v>
      </c>
      <c r="BH135" s="143">
        <f>IF(U135="sníž. přenesená",N135,0)</f>
        <v>0</v>
      </c>
      <c r="BI135" s="143">
        <f>IF(U135="nulová",N135,0)</f>
        <v>0</v>
      </c>
      <c r="BJ135" s="23" t="s">
        <v>84</v>
      </c>
      <c r="BK135" s="143">
        <f>ROUND(L135*K135,2)</f>
        <v>0</v>
      </c>
      <c r="BL135" s="23" t="s">
        <v>156</v>
      </c>
      <c r="BM135" s="23" t="s">
        <v>182</v>
      </c>
    </row>
    <row r="136" spans="2:65" s="1" customFormat="1" ht="25.5" customHeight="1">
      <c r="B136" s="47"/>
      <c r="C136" s="220" t="s">
        <v>183</v>
      </c>
      <c r="D136" s="220" t="s">
        <v>152</v>
      </c>
      <c r="E136" s="221" t="s">
        <v>184</v>
      </c>
      <c r="F136" s="222" t="s">
        <v>185</v>
      </c>
      <c r="G136" s="222"/>
      <c r="H136" s="222"/>
      <c r="I136" s="222"/>
      <c r="J136" s="223" t="s">
        <v>177</v>
      </c>
      <c r="K136" s="224">
        <v>12</v>
      </c>
      <c r="L136" s="225">
        <v>0</v>
      </c>
      <c r="M136" s="226"/>
      <c r="N136" s="227">
        <f>ROUND(L136*K136,2)</f>
        <v>0</v>
      </c>
      <c r="O136" s="227"/>
      <c r="P136" s="227"/>
      <c r="Q136" s="227"/>
      <c r="R136" s="49"/>
      <c r="T136" s="228" t="s">
        <v>22</v>
      </c>
      <c r="U136" s="57" t="s">
        <v>41</v>
      </c>
      <c r="V136" s="48"/>
      <c r="W136" s="229">
        <f>V136*K136</f>
        <v>0</v>
      </c>
      <c r="X136" s="229">
        <v>0</v>
      </c>
      <c r="Y136" s="229">
        <f>X136*K136</f>
        <v>0</v>
      </c>
      <c r="Z136" s="229">
        <v>0</v>
      </c>
      <c r="AA136" s="230">
        <f>Z136*K136</f>
        <v>0</v>
      </c>
      <c r="AR136" s="23" t="s">
        <v>156</v>
      </c>
      <c r="AT136" s="23" t="s">
        <v>152</v>
      </c>
      <c r="AU136" s="23" t="s">
        <v>112</v>
      </c>
      <c r="AY136" s="23" t="s">
        <v>151</v>
      </c>
      <c r="BE136" s="143">
        <f>IF(U136="základní",N136,0)</f>
        <v>0</v>
      </c>
      <c r="BF136" s="143">
        <f>IF(U136="snížená",N136,0)</f>
        <v>0</v>
      </c>
      <c r="BG136" s="143">
        <f>IF(U136="zákl. přenesená",N136,0)</f>
        <v>0</v>
      </c>
      <c r="BH136" s="143">
        <f>IF(U136="sníž. přenesená",N136,0)</f>
        <v>0</v>
      </c>
      <c r="BI136" s="143">
        <f>IF(U136="nulová",N136,0)</f>
        <v>0</v>
      </c>
      <c r="BJ136" s="23" t="s">
        <v>84</v>
      </c>
      <c r="BK136" s="143">
        <f>ROUND(L136*K136,2)</f>
        <v>0</v>
      </c>
      <c r="BL136" s="23" t="s">
        <v>156</v>
      </c>
      <c r="BM136" s="23" t="s">
        <v>186</v>
      </c>
    </row>
    <row r="137" spans="2:65" s="1" customFormat="1" ht="16.5" customHeight="1">
      <c r="B137" s="47"/>
      <c r="C137" s="220" t="s">
        <v>173</v>
      </c>
      <c r="D137" s="220" t="s">
        <v>152</v>
      </c>
      <c r="E137" s="221" t="s">
        <v>187</v>
      </c>
      <c r="F137" s="222" t="s">
        <v>188</v>
      </c>
      <c r="G137" s="222"/>
      <c r="H137" s="222"/>
      <c r="I137" s="222"/>
      <c r="J137" s="223" t="s">
        <v>189</v>
      </c>
      <c r="K137" s="224">
        <v>20</v>
      </c>
      <c r="L137" s="225">
        <v>0</v>
      </c>
      <c r="M137" s="226"/>
      <c r="N137" s="227">
        <f>ROUND(L137*K137,2)</f>
        <v>0</v>
      </c>
      <c r="O137" s="227"/>
      <c r="P137" s="227"/>
      <c r="Q137" s="227"/>
      <c r="R137" s="49"/>
      <c r="T137" s="228" t="s">
        <v>22</v>
      </c>
      <c r="U137" s="57" t="s">
        <v>41</v>
      </c>
      <c r="V137" s="48"/>
      <c r="W137" s="229">
        <f>V137*K137</f>
        <v>0</v>
      </c>
      <c r="X137" s="229">
        <v>0</v>
      </c>
      <c r="Y137" s="229">
        <f>X137*K137</f>
        <v>0</v>
      </c>
      <c r="Z137" s="229">
        <v>0</v>
      </c>
      <c r="AA137" s="230">
        <f>Z137*K137</f>
        <v>0</v>
      </c>
      <c r="AR137" s="23" t="s">
        <v>156</v>
      </c>
      <c r="AT137" s="23" t="s">
        <v>152</v>
      </c>
      <c r="AU137" s="23" t="s">
        <v>112</v>
      </c>
      <c r="AY137" s="23" t="s">
        <v>151</v>
      </c>
      <c r="BE137" s="143">
        <f>IF(U137="základní",N137,0)</f>
        <v>0</v>
      </c>
      <c r="BF137" s="143">
        <f>IF(U137="snížená",N137,0)</f>
        <v>0</v>
      </c>
      <c r="BG137" s="143">
        <f>IF(U137="zákl. přenesená",N137,0)</f>
        <v>0</v>
      </c>
      <c r="BH137" s="143">
        <f>IF(U137="sníž. přenesená",N137,0)</f>
        <v>0</v>
      </c>
      <c r="BI137" s="143">
        <f>IF(U137="nulová",N137,0)</f>
        <v>0</v>
      </c>
      <c r="BJ137" s="23" t="s">
        <v>84</v>
      </c>
      <c r="BK137" s="143">
        <f>ROUND(L137*K137,2)</f>
        <v>0</v>
      </c>
      <c r="BL137" s="23" t="s">
        <v>156</v>
      </c>
      <c r="BM137" s="23" t="s">
        <v>190</v>
      </c>
    </row>
    <row r="138" spans="2:65" s="1" customFormat="1" ht="25.5" customHeight="1">
      <c r="B138" s="47"/>
      <c r="C138" s="220" t="s">
        <v>191</v>
      </c>
      <c r="D138" s="220" t="s">
        <v>152</v>
      </c>
      <c r="E138" s="221" t="s">
        <v>192</v>
      </c>
      <c r="F138" s="222" t="s">
        <v>193</v>
      </c>
      <c r="G138" s="222"/>
      <c r="H138" s="222"/>
      <c r="I138" s="222"/>
      <c r="J138" s="223" t="s">
        <v>177</v>
      </c>
      <c r="K138" s="224">
        <v>4.8</v>
      </c>
      <c r="L138" s="225">
        <v>0</v>
      </c>
      <c r="M138" s="226"/>
      <c r="N138" s="227">
        <f>ROUND(L138*K138,2)</f>
        <v>0</v>
      </c>
      <c r="O138" s="227"/>
      <c r="P138" s="227"/>
      <c r="Q138" s="227"/>
      <c r="R138" s="49"/>
      <c r="T138" s="228" t="s">
        <v>22</v>
      </c>
      <c r="U138" s="57" t="s">
        <v>41</v>
      </c>
      <c r="V138" s="48"/>
      <c r="W138" s="229">
        <f>V138*K138</f>
        <v>0</v>
      </c>
      <c r="X138" s="229">
        <v>0</v>
      </c>
      <c r="Y138" s="229">
        <f>X138*K138</f>
        <v>0</v>
      </c>
      <c r="Z138" s="229">
        <v>0</v>
      </c>
      <c r="AA138" s="230">
        <f>Z138*K138</f>
        <v>0</v>
      </c>
      <c r="AR138" s="23" t="s">
        <v>156</v>
      </c>
      <c r="AT138" s="23" t="s">
        <v>152</v>
      </c>
      <c r="AU138" s="23" t="s">
        <v>112</v>
      </c>
      <c r="AY138" s="23" t="s">
        <v>151</v>
      </c>
      <c r="BE138" s="143">
        <f>IF(U138="základní",N138,0)</f>
        <v>0</v>
      </c>
      <c r="BF138" s="143">
        <f>IF(U138="snížená",N138,0)</f>
        <v>0</v>
      </c>
      <c r="BG138" s="143">
        <f>IF(U138="zákl. přenesená",N138,0)</f>
        <v>0</v>
      </c>
      <c r="BH138" s="143">
        <f>IF(U138="sníž. přenesená",N138,0)</f>
        <v>0</v>
      </c>
      <c r="BI138" s="143">
        <f>IF(U138="nulová",N138,0)</f>
        <v>0</v>
      </c>
      <c r="BJ138" s="23" t="s">
        <v>84</v>
      </c>
      <c r="BK138" s="143">
        <f>ROUND(L138*K138,2)</f>
        <v>0</v>
      </c>
      <c r="BL138" s="23" t="s">
        <v>156</v>
      </c>
      <c r="BM138" s="23" t="s">
        <v>194</v>
      </c>
    </row>
    <row r="139" spans="2:51" s="10" customFormat="1" ht="16.5" customHeight="1">
      <c r="B139" s="231"/>
      <c r="C139" s="232"/>
      <c r="D139" s="232"/>
      <c r="E139" s="233" t="s">
        <v>22</v>
      </c>
      <c r="F139" s="234" t="s">
        <v>195</v>
      </c>
      <c r="G139" s="235"/>
      <c r="H139" s="235"/>
      <c r="I139" s="235"/>
      <c r="J139" s="232"/>
      <c r="K139" s="236">
        <v>4.8</v>
      </c>
      <c r="L139" s="232"/>
      <c r="M139" s="232"/>
      <c r="N139" s="232"/>
      <c r="O139" s="232"/>
      <c r="P139" s="232"/>
      <c r="Q139" s="232"/>
      <c r="R139" s="237"/>
      <c r="T139" s="238"/>
      <c r="U139" s="232"/>
      <c r="V139" s="232"/>
      <c r="W139" s="232"/>
      <c r="X139" s="232"/>
      <c r="Y139" s="232"/>
      <c r="Z139" s="232"/>
      <c r="AA139" s="239"/>
      <c r="AT139" s="240" t="s">
        <v>158</v>
      </c>
      <c r="AU139" s="240" t="s">
        <v>112</v>
      </c>
      <c r="AV139" s="10" t="s">
        <v>112</v>
      </c>
      <c r="AW139" s="10" t="s">
        <v>34</v>
      </c>
      <c r="AX139" s="10" t="s">
        <v>76</v>
      </c>
      <c r="AY139" s="240" t="s">
        <v>151</v>
      </c>
    </row>
    <row r="140" spans="2:51" s="11" customFormat="1" ht="16.5" customHeight="1">
      <c r="B140" s="242"/>
      <c r="C140" s="243"/>
      <c r="D140" s="243"/>
      <c r="E140" s="244" t="s">
        <v>22</v>
      </c>
      <c r="F140" s="245" t="s">
        <v>159</v>
      </c>
      <c r="G140" s="243"/>
      <c r="H140" s="243"/>
      <c r="I140" s="243"/>
      <c r="J140" s="243"/>
      <c r="K140" s="246">
        <v>4.8</v>
      </c>
      <c r="L140" s="243"/>
      <c r="M140" s="243"/>
      <c r="N140" s="243"/>
      <c r="O140" s="243"/>
      <c r="P140" s="243"/>
      <c r="Q140" s="243"/>
      <c r="R140" s="247"/>
      <c r="T140" s="248"/>
      <c r="U140" s="243"/>
      <c r="V140" s="243"/>
      <c r="W140" s="243"/>
      <c r="X140" s="243"/>
      <c r="Y140" s="243"/>
      <c r="Z140" s="243"/>
      <c r="AA140" s="249"/>
      <c r="AT140" s="250" t="s">
        <v>158</v>
      </c>
      <c r="AU140" s="250" t="s">
        <v>112</v>
      </c>
      <c r="AV140" s="11" t="s">
        <v>156</v>
      </c>
      <c r="AW140" s="11" t="s">
        <v>34</v>
      </c>
      <c r="AX140" s="11" t="s">
        <v>84</v>
      </c>
      <c r="AY140" s="250" t="s">
        <v>151</v>
      </c>
    </row>
    <row r="141" spans="2:65" s="1" customFormat="1" ht="25.5" customHeight="1">
      <c r="B141" s="47"/>
      <c r="C141" s="220" t="s">
        <v>10</v>
      </c>
      <c r="D141" s="220" t="s">
        <v>152</v>
      </c>
      <c r="E141" s="221" t="s">
        <v>196</v>
      </c>
      <c r="F141" s="222" t="s">
        <v>197</v>
      </c>
      <c r="G141" s="222"/>
      <c r="H141" s="222"/>
      <c r="I141" s="222"/>
      <c r="J141" s="223" t="s">
        <v>177</v>
      </c>
      <c r="K141" s="224">
        <v>4.8</v>
      </c>
      <c r="L141" s="225">
        <v>0</v>
      </c>
      <c r="M141" s="226"/>
      <c r="N141" s="227">
        <f>ROUND(L141*K141,2)</f>
        <v>0</v>
      </c>
      <c r="O141" s="227"/>
      <c r="P141" s="227"/>
      <c r="Q141" s="227"/>
      <c r="R141" s="49"/>
      <c r="T141" s="228" t="s">
        <v>22</v>
      </c>
      <c r="U141" s="57" t="s">
        <v>41</v>
      </c>
      <c r="V141" s="48"/>
      <c r="W141" s="229">
        <f>V141*K141</f>
        <v>0</v>
      </c>
      <c r="X141" s="229">
        <v>0</v>
      </c>
      <c r="Y141" s="229">
        <f>X141*K141</f>
        <v>0</v>
      </c>
      <c r="Z141" s="229">
        <v>0</v>
      </c>
      <c r="AA141" s="230">
        <f>Z141*K141</f>
        <v>0</v>
      </c>
      <c r="AR141" s="23" t="s">
        <v>156</v>
      </c>
      <c r="AT141" s="23" t="s">
        <v>152</v>
      </c>
      <c r="AU141" s="23" t="s">
        <v>112</v>
      </c>
      <c r="AY141" s="23" t="s">
        <v>151</v>
      </c>
      <c r="BE141" s="143">
        <f>IF(U141="základní",N141,0)</f>
        <v>0</v>
      </c>
      <c r="BF141" s="143">
        <f>IF(U141="snížená",N141,0)</f>
        <v>0</v>
      </c>
      <c r="BG141" s="143">
        <f>IF(U141="zákl. přenesená",N141,0)</f>
        <v>0</v>
      </c>
      <c r="BH141" s="143">
        <f>IF(U141="sníž. přenesená",N141,0)</f>
        <v>0</v>
      </c>
      <c r="BI141" s="143">
        <f>IF(U141="nulová",N141,0)</f>
        <v>0</v>
      </c>
      <c r="BJ141" s="23" t="s">
        <v>84</v>
      </c>
      <c r="BK141" s="143">
        <f>ROUND(L141*K141,2)</f>
        <v>0</v>
      </c>
      <c r="BL141" s="23" t="s">
        <v>156</v>
      </c>
      <c r="BM141" s="23" t="s">
        <v>198</v>
      </c>
    </row>
    <row r="142" spans="2:65" s="1" customFormat="1" ht="38.25" customHeight="1">
      <c r="B142" s="47"/>
      <c r="C142" s="220" t="s">
        <v>11</v>
      </c>
      <c r="D142" s="220" t="s">
        <v>152</v>
      </c>
      <c r="E142" s="221" t="s">
        <v>199</v>
      </c>
      <c r="F142" s="222" t="s">
        <v>200</v>
      </c>
      <c r="G142" s="222"/>
      <c r="H142" s="222"/>
      <c r="I142" s="222"/>
      <c r="J142" s="223" t="s">
        <v>177</v>
      </c>
      <c r="K142" s="224">
        <v>4.8</v>
      </c>
      <c r="L142" s="225">
        <v>0</v>
      </c>
      <c r="M142" s="226"/>
      <c r="N142" s="227">
        <f>ROUND(L142*K142,2)</f>
        <v>0</v>
      </c>
      <c r="O142" s="227"/>
      <c r="P142" s="227"/>
      <c r="Q142" s="227"/>
      <c r="R142" s="49"/>
      <c r="T142" s="228" t="s">
        <v>22</v>
      </c>
      <c r="U142" s="57" t="s">
        <v>41</v>
      </c>
      <c r="V142" s="48"/>
      <c r="W142" s="229">
        <f>V142*K142</f>
        <v>0</v>
      </c>
      <c r="X142" s="229">
        <v>0</v>
      </c>
      <c r="Y142" s="229">
        <f>X142*K142</f>
        <v>0</v>
      </c>
      <c r="Z142" s="229">
        <v>0</v>
      </c>
      <c r="AA142" s="230">
        <f>Z142*K142</f>
        <v>0</v>
      </c>
      <c r="AR142" s="23" t="s">
        <v>156</v>
      </c>
      <c r="AT142" s="23" t="s">
        <v>152</v>
      </c>
      <c r="AU142" s="23" t="s">
        <v>112</v>
      </c>
      <c r="AY142" s="23" t="s">
        <v>151</v>
      </c>
      <c r="BE142" s="143">
        <f>IF(U142="základní",N142,0)</f>
        <v>0</v>
      </c>
      <c r="BF142" s="143">
        <f>IF(U142="snížená",N142,0)</f>
        <v>0</v>
      </c>
      <c r="BG142" s="143">
        <f>IF(U142="zákl. přenesená",N142,0)</f>
        <v>0</v>
      </c>
      <c r="BH142" s="143">
        <f>IF(U142="sníž. přenesená",N142,0)</f>
        <v>0</v>
      </c>
      <c r="BI142" s="143">
        <f>IF(U142="nulová",N142,0)</f>
        <v>0</v>
      </c>
      <c r="BJ142" s="23" t="s">
        <v>84</v>
      </c>
      <c r="BK142" s="143">
        <f>ROUND(L142*K142,2)</f>
        <v>0</v>
      </c>
      <c r="BL142" s="23" t="s">
        <v>156</v>
      </c>
      <c r="BM142" s="23" t="s">
        <v>201</v>
      </c>
    </row>
    <row r="143" spans="2:65" s="1" customFormat="1" ht="25.5" customHeight="1">
      <c r="B143" s="47"/>
      <c r="C143" s="220" t="s">
        <v>156</v>
      </c>
      <c r="D143" s="220" t="s">
        <v>152</v>
      </c>
      <c r="E143" s="221" t="s">
        <v>202</v>
      </c>
      <c r="F143" s="222" t="s">
        <v>203</v>
      </c>
      <c r="G143" s="222"/>
      <c r="H143" s="222"/>
      <c r="I143" s="222"/>
      <c r="J143" s="223" t="s">
        <v>165</v>
      </c>
      <c r="K143" s="224">
        <v>10</v>
      </c>
      <c r="L143" s="225">
        <v>0</v>
      </c>
      <c r="M143" s="226"/>
      <c r="N143" s="227">
        <f>ROUND(L143*K143,2)</f>
        <v>0</v>
      </c>
      <c r="O143" s="227"/>
      <c r="P143" s="227"/>
      <c r="Q143" s="227"/>
      <c r="R143" s="49"/>
      <c r="T143" s="228" t="s">
        <v>22</v>
      </c>
      <c r="U143" s="57" t="s">
        <v>41</v>
      </c>
      <c r="V143" s="48"/>
      <c r="W143" s="229">
        <f>V143*K143</f>
        <v>0</v>
      </c>
      <c r="X143" s="229">
        <v>0</v>
      </c>
      <c r="Y143" s="229">
        <f>X143*K143</f>
        <v>0</v>
      </c>
      <c r="Z143" s="229">
        <v>0</v>
      </c>
      <c r="AA143" s="230">
        <f>Z143*K143</f>
        <v>0</v>
      </c>
      <c r="AR143" s="23" t="s">
        <v>156</v>
      </c>
      <c r="AT143" s="23" t="s">
        <v>152</v>
      </c>
      <c r="AU143" s="23" t="s">
        <v>112</v>
      </c>
      <c r="AY143" s="23" t="s">
        <v>151</v>
      </c>
      <c r="BE143" s="143">
        <f>IF(U143="základní",N143,0)</f>
        <v>0</v>
      </c>
      <c r="BF143" s="143">
        <f>IF(U143="snížená",N143,0)</f>
        <v>0</v>
      </c>
      <c r="BG143" s="143">
        <f>IF(U143="zákl. přenesená",N143,0)</f>
        <v>0</v>
      </c>
      <c r="BH143" s="143">
        <f>IF(U143="sníž. přenesená",N143,0)</f>
        <v>0</v>
      </c>
      <c r="BI143" s="143">
        <f>IF(U143="nulová",N143,0)</f>
        <v>0</v>
      </c>
      <c r="BJ143" s="23" t="s">
        <v>84</v>
      </c>
      <c r="BK143" s="143">
        <f>ROUND(L143*K143,2)</f>
        <v>0</v>
      </c>
      <c r="BL143" s="23" t="s">
        <v>156</v>
      </c>
      <c r="BM143" s="23" t="s">
        <v>204</v>
      </c>
    </row>
    <row r="144" spans="2:65" s="1" customFormat="1" ht="25.5" customHeight="1">
      <c r="B144" s="47"/>
      <c r="C144" s="220" t="s">
        <v>205</v>
      </c>
      <c r="D144" s="220" t="s">
        <v>152</v>
      </c>
      <c r="E144" s="221" t="s">
        <v>206</v>
      </c>
      <c r="F144" s="222" t="s">
        <v>207</v>
      </c>
      <c r="G144" s="222"/>
      <c r="H144" s="222"/>
      <c r="I144" s="222"/>
      <c r="J144" s="223" t="s">
        <v>177</v>
      </c>
      <c r="K144" s="224">
        <v>4.8</v>
      </c>
      <c r="L144" s="225">
        <v>0</v>
      </c>
      <c r="M144" s="226"/>
      <c r="N144" s="227">
        <f>ROUND(L144*K144,2)</f>
        <v>0</v>
      </c>
      <c r="O144" s="227"/>
      <c r="P144" s="227"/>
      <c r="Q144" s="227"/>
      <c r="R144" s="49"/>
      <c r="T144" s="228" t="s">
        <v>22</v>
      </c>
      <c r="U144" s="57" t="s">
        <v>41</v>
      </c>
      <c r="V144" s="48"/>
      <c r="W144" s="229">
        <f>V144*K144</f>
        <v>0</v>
      </c>
      <c r="X144" s="229">
        <v>0</v>
      </c>
      <c r="Y144" s="229">
        <f>X144*K144</f>
        <v>0</v>
      </c>
      <c r="Z144" s="229">
        <v>0</v>
      </c>
      <c r="AA144" s="230">
        <f>Z144*K144</f>
        <v>0</v>
      </c>
      <c r="AR144" s="23" t="s">
        <v>156</v>
      </c>
      <c r="AT144" s="23" t="s">
        <v>152</v>
      </c>
      <c r="AU144" s="23" t="s">
        <v>112</v>
      </c>
      <c r="AY144" s="23" t="s">
        <v>151</v>
      </c>
      <c r="BE144" s="143">
        <f>IF(U144="základní",N144,0)</f>
        <v>0</v>
      </c>
      <c r="BF144" s="143">
        <f>IF(U144="snížená",N144,0)</f>
        <v>0</v>
      </c>
      <c r="BG144" s="143">
        <f>IF(U144="zákl. přenesená",N144,0)</f>
        <v>0</v>
      </c>
      <c r="BH144" s="143">
        <f>IF(U144="sníž. přenesená",N144,0)</f>
        <v>0</v>
      </c>
      <c r="BI144" s="143">
        <f>IF(U144="nulová",N144,0)</f>
        <v>0</v>
      </c>
      <c r="BJ144" s="23" t="s">
        <v>84</v>
      </c>
      <c r="BK144" s="143">
        <f>ROUND(L144*K144,2)</f>
        <v>0</v>
      </c>
      <c r="BL144" s="23" t="s">
        <v>156</v>
      </c>
      <c r="BM144" s="23" t="s">
        <v>208</v>
      </c>
    </row>
    <row r="145" spans="2:65" s="1" customFormat="1" ht="38.25" customHeight="1">
      <c r="B145" s="47"/>
      <c r="C145" s="220" t="s">
        <v>182</v>
      </c>
      <c r="D145" s="220" t="s">
        <v>152</v>
      </c>
      <c r="E145" s="221" t="s">
        <v>209</v>
      </c>
      <c r="F145" s="222" t="s">
        <v>210</v>
      </c>
      <c r="G145" s="222"/>
      <c r="H145" s="222"/>
      <c r="I145" s="222"/>
      <c r="J145" s="223" t="s">
        <v>177</v>
      </c>
      <c r="K145" s="224">
        <v>4.8</v>
      </c>
      <c r="L145" s="225">
        <v>0</v>
      </c>
      <c r="M145" s="226"/>
      <c r="N145" s="227">
        <f>ROUND(L145*K145,2)</f>
        <v>0</v>
      </c>
      <c r="O145" s="227"/>
      <c r="P145" s="227"/>
      <c r="Q145" s="227"/>
      <c r="R145" s="49"/>
      <c r="T145" s="228" t="s">
        <v>22</v>
      </c>
      <c r="U145" s="57" t="s">
        <v>41</v>
      </c>
      <c r="V145" s="48"/>
      <c r="W145" s="229">
        <f>V145*K145</f>
        <v>0</v>
      </c>
      <c r="X145" s="229">
        <v>0</v>
      </c>
      <c r="Y145" s="229">
        <f>X145*K145</f>
        <v>0</v>
      </c>
      <c r="Z145" s="229">
        <v>0</v>
      </c>
      <c r="AA145" s="230">
        <f>Z145*K145</f>
        <v>0</v>
      </c>
      <c r="AR145" s="23" t="s">
        <v>156</v>
      </c>
      <c r="AT145" s="23" t="s">
        <v>152</v>
      </c>
      <c r="AU145" s="23" t="s">
        <v>112</v>
      </c>
      <c r="AY145" s="23" t="s">
        <v>151</v>
      </c>
      <c r="BE145" s="143">
        <f>IF(U145="základní",N145,0)</f>
        <v>0</v>
      </c>
      <c r="BF145" s="143">
        <f>IF(U145="snížená",N145,0)</f>
        <v>0</v>
      </c>
      <c r="BG145" s="143">
        <f>IF(U145="zákl. přenesená",N145,0)</f>
        <v>0</v>
      </c>
      <c r="BH145" s="143">
        <f>IF(U145="sníž. přenesená",N145,0)</f>
        <v>0</v>
      </c>
      <c r="BI145" s="143">
        <f>IF(U145="nulová",N145,0)</f>
        <v>0</v>
      </c>
      <c r="BJ145" s="23" t="s">
        <v>84</v>
      </c>
      <c r="BK145" s="143">
        <f>ROUND(L145*K145,2)</f>
        <v>0</v>
      </c>
      <c r="BL145" s="23" t="s">
        <v>156</v>
      </c>
      <c r="BM145" s="23" t="s">
        <v>211</v>
      </c>
    </row>
    <row r="146" spans="2:65" s="1" customFormat="1" ht="25.5" customHeight="1">
      <c r="B146" s="47"/>
      <c r="C146" s="220" t="s">
        <v>198</v>
      </c>
      <c r="D146" s="220" t="s">
        <v>152</v>
      </c>
      <c r="E146" s="221" t="s">
        <v>212</v>
      </c>
      <c r="F146" s="222" t="s">
        <v>213</v>
      </c>
      <c r="G146" s="222"/>
      <c r="H146" s="222"/>
      <c r="I146" s="222"/>
      <c r="J146" s="223" t="s">
        <v>177</v>
      </c>
      <c r="K146" s="224">
        <v>4.8</v>
      </c>
      <c r="L146" s="225">
        <v>0</v>
      </c>
      <c r="M146" s="226"/>
      <c r="N146" s="227">
        <f>ROUND(L146*K146,2)</f>
        <v>0</v>
      </c>
      <c r="O146" s="227"/>
      <c r="P146" s="227"/>
      <c r="Q146" s="227"/>
      <c r="R146" s="49"/>
      <c r="T146" s="228" t="s">
        <v>22</v>
      </c>
      <c r="U146" s="57" t="s">
        <v>41</v>
      </c>
      <c r="V146" s="48"/>
      <c r="W146" s="229">
        <f>V146*K146</f>
        <v>0</v>
      </c>
      <c r="X146" s="229">
        <v>0</v>
      </c>
      <c r="Y146" s="229">
        <f>X146*K146</f>
        <v>0</v>
      </c>
      <c r="Z146" s="229">
        <v>0</v>
      </c>
      <c r="AA146" s="230">
        <f>Z146*K146</f>
        <v>0</v>
      </c>
      <c r="AR146" s="23" t="s">
        <v>156</v>
      </c>
      <c r="AT146" s="23" t="s">
        <v>152</v>
      </c>
      <c r="AU146" s="23" t="s">
        <v>112</v>
      </c>
      <c r="AY146" s="23" t="s">
        <v>151</v>
      </c>
      <c r="BE146" s="143">
        <f>IF(U146="základní",N146,0)</f>
        <v>0</v>
      </c>
      <c r="BF146" s="143">
        <f>IF(U146="snížená",N146,0)</f>
        <v>0</v>
      </c>
      <c r="BG146" s="143">
        <f>IF(U146="zákl. přenesená",N146,0)</f>
        <v>0</v>
      </c>
      <c r="BH146" s="143">
        <f>IF(U146="sníž. přenesená",N146,0)</f>
        <v>0</v>
      </c>
      <c r="BI146" s="143">
        <f>IF(U146="nulová",N146,0)</f>
        <v>0</v>
      </c>
      <c r="BJ146" s="23" t="s">
        <v>84</v>
      </c>
      <c r="BK146" s="143">
        <f>ROUND(L146*K146,2)</f>
        <v>0</v>
      </c>
      <c r="BL146" s="23" t="s">
        <v>156</v>
      </c>
      <c r="BM146" s="23" t="s">
        <v>214</v>
      </c>
    </row>
    <row r="147" spans="2:65" s="1" customFormat="1" ht="25.5" customHeight="1">
      <c r="B147" s="47"/>
      <c r="C147" s="220" t="s">
        <v>178</v>
      </c>
      <c r="D147" s="220" t="s">
        <v>152</v>
      </c>
      <c r="E147" s="221" t="s">
        <v>215</v>
      </c>
      <c r="F147" s="222" t="s">
        <v>216</v>
      </c>
      <c r="G147" s="222"/>
      <c r="H147" s="222"/>
      <c r="I147" s="222"/>
      <c r="J147" s="223" t="s">
        <v>177</v>
      </c>
      <c r="K147" s="224">
        <v>4.8</v>
      </c>
      <c r="L147" s="225">
        <v>0</v>
      </c>
      <c r="M147" s="226"/>
      <c r="N147" s="227">
        <f>ROUND(L147*K147,2)</f>
        <v>0</v>
      </c>
      <c r="O147" s="227"/>
      <c r="P147" s="227"/>
      <c r="Q147" s="227"/>
      <c r="R147" s="49"/>
      <c r="T147" s="228" t="s">
        <v>22</v>
      </c>
      <c r="U147" s="57" t="s">
        <v>41</v>
      </c>
      <c r="V147" s="48"/>
      <c r="W147" s="229">
        <f>V147*K147</f>
        <v>0</v>
      </c>
      <c r="X147" s="229">
        <v>0</v>
      </c>
      <c r="Y147" s="229">
        <f>X147*K147</f>
        <v>0</v>
      </c>
      <c r="Z147" s="229">
        <v>0</v>
      </c>
      <c r="AA147" s="230">
        <f>Z147*K147</f>
        <v>0</v>
      </c>
      <c r="AR147" s="23" t="s">
        <v>156</v>
      </c>
      <c r="AT147" s="23" t="s">
        <v>152</v>
      </c>
      <c r="AU147" s="23" t="s">
        <v>112</v>
      </c>
      <c r="AY147" s="23" t="s">
        <v>151</v>
      </c>
      <c r="BE147" s="143">
        <f>IF(U147="základní",N147,0)</f>
        <v>0</v>
      </c>
      <c r="BF147" s="143">
        <f>IF(U147="snížená",N147,0)</f>
        <v>0</v>
      </c>
      <c r="BG147" s="143">
        <f>IF(U147="zákl. přenesená",N147,0)</f>
        <v>0</v>
      </c>
      <c r="BH147" s="143">
        <f>IF(U147="sníž. přenesená",N147,0)</f>
        <v>0</v>
      </c>
      <c r="BI147" s="143">
        <f>IF(U147="nulová",N147,0)</f>
        <v>0</v>
      </c>
      <c r="BJ147" s="23" t="s">
        <v>84</v>
      </c>
      <c r="BK147" s="143">
        <f>ROUND(L147*K147,2)</f>
        <v>0</v>
      </c>
      <c r="BL147" s="23" t="s">
        <v>156</v>
      </c>
      <c r="BM147" s="23" t="s">
        <v>217</v>
      </c>
    </row>
    <row r="148" spans="2:65" s="1" customFormat="1" ht="25.5" customHeight="1">
      <c r="B148" s="47"/>
      <c r="C148" s="220" t="s">
        <v>186</v>
      </c>
      <c r="D148" s="220" t="s">
        <v>152</v>
      </c>
      <c r="E148" s="221" t="s">
        <v>218</v>
      </c>
      <c r="F148" s="222" t="s">
        <v>219</v>
      </c>
      <c r="G148" s="222"/>
      <c r="H148" s="222"/>
      <c r="I148" s="222"/>
      <c r="J148" s="223" t="s">
        <v>177</v>
      </c>
      <c r="K148" s="224">
        <v>4.8</v>
      </c>
      <c r="L148" s="225">
        <v>0</v>
      </c>
      <c r="M148" s="226"/>
      <c r="N148" s="227">
        <f>ROUND(L148*K148,2)</f>
        <v>0</v>
      </c>
      <c r="O148" s="227"/>
      <c r="P148" s="227"/>
      <c r="Q148" s="227"/>
      <c r="R148" s="49"/>
      <c r="T148" s="228" t="s">
        <v>22</v>
      </c>
      <c r="U148" s="57" t="s">
        <v>41</v>
      </c>
      <c r="V148" s="48"/>
      <c r="W148" s="229">
        <f>V148*K148</f>
        <v>0</v>
      </c>
      <c r="X148" s="229">
        <v>0</v>
      </c>
      <c r="Y148" s="229">
        <f>X148*K148</f>
        <v>0</v>
      </c>
      <c r="Z148" s="229">
        <v>0</v>
      </c>
      <c r="AA148" s="230">
        <f>Z148*K148</f>
        <v>0</v>
      </c>
      <c r="AR148" s="23" t="s">
        <v>156</v>
      </c>
      <c r="AT148" s="23" t="s">
        <v>152</v>
      </c>
      <c r="AU148" s="23" t="s">
        <v>112</v>
      </c>
      <c r="AY148" s="23" t="s">
        <v>151</v>
      </c>
      <c r="BE148" s="143">
        <f>IF(U148="základní",N148,0)</f>
        <v>0</v>
      </c>
      <c r="BF148" s="143">
        <f>IF(U148="snížená",N148,0)</f>
        <v>0</v>
      </c>
      <c r="BG148" s="143">
        <f>IF(U148="zákl. přenesená",N148,0)</f>
        <v>0</v>
      </c>
      <c r="BH148" s="143">
        <f>IF(U148="sníž. přenesená",N148,0)</f>
        <v>0</v>
      </c>
      <c r="BI148" s="143">
        <f>IF(U148="nulová",N148,0)</f>
        <v>0</v>
      </c>
      <c r="BJ148" s="23" t="s">
        <v>84</v>
      </c>
      <c r="BK148" s="143">
        <f>ROUND(L148*K148,2)</f>
        <v>0</v>
      </c>
      <c r="BL148" s="23" t="s">
        <v>156</v>
      </c>
      <c r="BM148" s="23" t="s">
        <v>220</v>
      </c>
    </row>
    <row r="149" spans="2:63" s="9" customFormat="1" ht="29.85" customHeight="1">
      <c r="B149" s="207"/>
      <c r="C149" s="208"/>
      <c r="D149" s="217" t="s">
        <v>124</v>
      </c>
      <c r="E149" s="217"/>
      <c r="F149" s="217"/>
      <c r="G149" s="217"/>
      <c r="H149" s="217"/>
      <c r="I149" s="217"/>
      <c r="J149" s="217"/>
      <c r="K149" s="217"/>
      <c r="L149" s="217"/>
      <c r="M149" s="217"/>
      <c r="N149" s="251">
        <f>BK149</f>
        <v>0</v>
      </c>
      <c r="O149" s="252"/>
      <c r="P149" s="252"/>
      <c r="Q149" s="252"/>
      <c r="R149" s="210"/>
      <c r="T149" s="211"/>
      <c r="U149" s="208"/>
      <c r="V149" s="208"/>
      <c r="W149" s="212">
        <f>SUM(W150:W174)</f>
        <v>0</v>
      </c>
      <c r="X149" s="208"/>
      <c r="Y149" s="212">
        <f>SUM(Y150:Y174)</f>
        <v>0</v>
      </c>
      <c r="Z149" s="208"/>
      <c r="AA149" s="213">
        <f>SUM(AA150:AA174)</f>
        <v>0</v>
      </c>
      <c r="AR149" s="214" t="s">
        <v>84</v>
      </c>
      <c r="AT149" s="215" t="s">
        <v>75</v>
      </c>
      <c r="AU149" s="215" t="s">
        <v>84</v>
      </c>
      <c r="AY149" s="214" t="s">
        <v>151</v>
      </c>
      <c r="BK149" s="216">
        <f>SUM(BK150:BK174)</f>
        <v>0</v>
      </c>
    </row>
    <row r="150" spans="2:65" s="1" customFormat="1" ht="16.5" customHeight="1">
      <c r="B150" s="47"/>
      <c r="C150" s="220" t="s">
        <v>204</v>
      </c>
      <c r="D150" s="220" t="s">
        <v>152</v>
      </c>
      <c r="E150" s="221" t="s">
        <v>221</v>
      </c>
      <c r="F150" s="222" t="s">
        <v>222</v>
      </c>
      <c r="G150" s="222"/>
      <c r="H150" s="222"/>
      <c r="I150" s="222"/>
      <c r="J150" s="223" t="s">
        <v>155</v>
      </c>
      <c r="K150" s="224">
        <v>28</v>
      </c>
      <c r="L150" s="225">
        <v>0</v>
      </c>
      <c r="M150" s="226"/>
      <c r="N150" s="227">
        <f>ROUND(L150*K150,2)</f>
        <v>0</v>
      </c>
      <c r="O150" s="227"/>
      <c r="P150" s="227"/>
      <c r="Q150" s="227"/>
      <c r="R150" s="49"/>
      <c r="T150" s="228" t="s">
        <v>22</v>
      </c>
      <c r="U150" s="57" t="s">
        <v>41</v>
      </c>
      <c r="V150" s="48"/>
      <c r="W150" s="229">
        <f>V150*K150</f>
        <v>0</v>
      </c>
      <c r="X150" s="229">
        <v>0</v>
      </c>
      <c r="Y150" s="229">
        <f>X150*K150</f>
        <v>0</v>
      </c>
      <c r="Z150" s="229">
        <v>0</v>
      </c>
      <c r="AA150" s="230">
        <f>Z150*K150</f>
        <v>0</v>
      </c>
      <c r="AR150" s="23" t="s">
        <v>156</v>
      </c>
      <c r="AT150" s="23" t="s">
        <v>152</v>
      </c>
      <c r="AU150" s="23" t="s">
        <v>112</v>
      </c>
      <c r="AY150" s="23" t="s">
        <v>151</v>
      </c>
      <c r="BE150" s="143">
        <f>IF(U150="základní",N150,0)</f>
        <v>0</v>
      </c>
      <c r="BF150" s="143">
        <f>IF(U150="snížená",N150,0)</f>
        <v>0</v>
      </c>
      <c r="BG150" s="143">
        <f>IF(U150="zákl. přenesená",N150,0)</f>
        <v>0</v>
      </c>
      <c r="BH150" s="143">
        <f>IF(U150="sníž. přenesená",N150,0)</f>
        <v>0</v>
      </c>
      <c r="BI150" s="143">
        <f>IF(U150="nulová",N150,0)</f>
        <v>0</v>
      </c>
      <c r="BJ150" s="23" t="s">
        <v>84</v>
      </c>
      <c r="BK150" s="143">
        <f>ROUND(L150*K150,2)</f>
        <v>0</v>
      </c>
      <c r="BL150" s="23" t="s">
        <v>156</v>
      </c>
      <c r="BM150" s="23" t="s">
        <v>223</v>
      </c>
    </row>
    <row r="151" spans="2:65" s="1" customFormat="1" ht="25.5" customHeight="1">
      <c r="B151" s="47"/>
      <c r="C151" s="220" t="s">
        <v>224</v>
      </c>
      <c r="D151" s="220" t="s">
        <v>152</v>
      </c>
      <c r="E151" s="221" t="s">
        <v>225</v>
      </c>
      <c r="F151" s="222" t="s">
        <v>226</v>
      </c>
      <c r="G151" s="222"/>
      <c r="H151" s="222"/>
      <c r="I151" s="222"/>
      <c r="J151" s="223" t="s">
        <v>155</v>
      </c>
      <c r="K151" s="224">
        <v>28</v>
      </c>
      <c r="L151" s="225">
        <v>0</v>
      </c>
      <c r="M151" s="226"/>
      <c r="N151" s="227">
        <f>ROUND(L151*K151,2)</f>
        <v>0</v>
      </c>
      <c r="O151" s="227"/>
      <c r="P151" s="227"/>
      <c r="Q151" s="227"/>
      <c r="R151" s="49"/>
      <c r="T151" s="228" t="s">
        <v>22</v>
      </c>
      <c r="U151" s="57" t="s">
        <v>41</v>
      </c>
      <c r="V151" s="48"/>
      <c r="W151" s="229">
        <f>V151*K151</f>
        <v>0</v>
      </c>
      <c r="X151" s="229">
        <v>0</v>
      </c>
      <c r="Y151" s="229">
        <f>X151*K151</f>
        <v>0</v>
      </c>
      <c r="Z151" s="229">
        <v>0</v>
      </c>
      <c r="AA151" s="230">
        <f>Z151*K151</f>
        <v>0</v>
      </c>
      <c r="AR151" s="23" t="s">
        <v>156</v>
      </c>
      <c r="AT151" s="23" t="s">
        <v>152</v>
      </c>
      <c r="AU151" s="23" t="s">
        <v>112</v>
      </c>
      <c r="AY151" s="23" t="s">
        <v>151</v>
      </c>
      <c r="BE151" s="143">
        <f>IF(U151="základní",N151,0)</f>
        <v>0</v>
      </c>
      <c r="BF151" s="143">
        <f>IF(U151="snížená",N151,0)</f>
        <v>0</v>
      </c>
      <c r="BG151" s="143">
        <f>IF(U151="zákl. přenesená",N151,0)</f>
        <v>0</v>
      </c>
      <c r="BH151" s="143">
        <f>IF(U151="sníž. přenesená",N151,0)</f>
        <v>0</v>
      </c>
      <c r="BI151" s="143">
        <f>IF(U151="nulová",N151,0)</f>
        <v>0</v>
      </c>
      <c r="BJ151" s="23" t="s">
        <v>84</v>
      </c>
      <c r="BK151" s="143">
        <f>ROUND(L151*K151,2)</f>
        <v>0</v>
      </c>
      <c r="BL151" s="23" t="s">
        <v>156</v>
      </c>
      <c r="BM151" s="23" t="s">
        <v>227</v>
      </c>
    </row>
    <row r="152" spans="2:51" s="10" customFormat="1" ht="16.5" customHeight="1">
      <c r="B152" s="231"/>
      <c r="C152" s="232"/>
      <c r="D152" s="232"/>
      <c r="E152" s="233" t="s">
        <v>22</v>
      </c>
      <c r="F152" s="234" t="s">
        <v>228</v>
      </c>
      <c r="G152" s="235"/>
      <c r="H152" s="235"/>
      <c r="I152" s="235"/>
      <c r="J152" s="232"/>
      <c r="K152" s="236">
        <v>20</v>
      </c>
      <c r="L152" s="232"/>
      <c r="M152" s="232"/>
      <c r="N152" s="232"/>
      <c r="O152" s="232"/>
      <c r="P152" s="232"/>
      <c r="Q152" s="232"/>
      <c r="R152" s="237"/>
      <c r="T152" s="238"/>
      <c r="U152" s="232"/>
      <c r="V152" s="232"/>
      <c r="W152" s="232"/>
      <c r="X152" s="232"/>
      <c r="Y152" s="232"/>
      <c r="Z152" s="232"/>
      <c r="AA152" s="239"/>
      <c r="AT152" s="240" t="s">
        <v>158</v>
      </c>
      <c r="AU152" s="240" t="s">
        <v>112</v>
      </c>
      <c r="AV152" s="10" t="s">
        <v>112</v>
      </c>
      <c r="AW152" s="10" t="s">
        <v>34</v>
      </c>
      <c r="AX152" s="10" t="s">
        <v>76</v>
      </c>
      <c r="AY152" s="240" t="s">
        <v>151</v>
      </c>
    </row>
    <row r="153" spans="2:51" s="10" customFormat="1" ht="16.5" customHeight="1">
      <c r="B153" s="231"/>
      <c r="C153" s="232"/>
      <c r="D153" s="232"/>
      <c r="E153" s="233" t="s">
        <v>22</v>
      </c>
      <c r="F153" s="241" t="s">
        <v>229</v>
      </c>
      <c r="G153" s="232"/>
      <c r="H153" s="232"/>
      <c r="I153" s="232"/>
      <c r="J153" s="232"/>
      <c r="K153" s="236">
        <v>8</v>
      </c>
      <c r="L153" s="232"/>
      <c r="M153" s="232"/>
      <c r="N153" s="232"/>
      <c r="O153" s="232"/>
      <c r="P153" s="232"/>
      <c r="Q153" s="232"/>
      <c r="R153" s="237"/>
      <c r="T153" s="238"/>
      <c r="U153" s="232"/>
      <c r="V153" s="232"/>
      <c r="W153" s="232"/>
      <c r="X153" s="232"/>
      <c r="Y153" s="232"/>
      <c r="Z153" s="232"/>
      <c r="AA153" s="239"/>
      <c r="AT153" s="240" t="s">
        <v>158</v>
      </c>
      <c r="AU153" s="240" t="s">
        <v>112</v>
      </c>
      <c r="AV153" s="10" t="s">
        <v>112</v>
      </c>
      <c r="AW153" s="10" t="s">
        <v>34</v>
      </c>
      <c r="AX153" s="10" t="s">
        <v>76</v>
      </c>
      <c r="AY153" s="240" t="s">
        <v>151</v>
      </c>
    </row>
    <row r="154" spans="2:51" s="11" customFormat="1" ht="16.5" customHeight="1">
      <c r="B154" s="242"/>
      <c r="C154" s="243"/>
      <c r="D154" s="243"/>
      <c r="E154" s="244" t="s">
        <v>22</v>
      </c>
      <c r="F154" s="245" t="s">
        <v>159</v>
      </c>
      <c r="G154" s="243"/>
      <c r="H154" s="243"/>
      <c r="I154" s="243"/>
      <c r="J154" s="243"/>
      <c r="K154" s="246">
        <v>28</v>
      </c>
      <c r="L154" s="243"/>
      <c r="M154" s="243"/>
      <c r="N154" s="243"/>
      <c r="O154" s="243"/>
      <c r="P154" s="243"/>
      <c r="Q154" s="243"/>
      <c r="R154" s="247"/>
      <c r="T154" s="248"/>
      <c r="U154" s="243"/>
      <c r="V154" s="243"/>
      <c r="W154" s="243"/>
      <c r="X154" s="243"/>
      <c r="Y154" s="243"/>
      <c r="Z154" s="243"/>
      <c r="AA154" s="249"/>
      <c r="AT154" s="250" t="s">
        <v>158</v>
      </c>
      <c r="AU154" s="250" t="s">
        <v>112</v>
      </c>
      <c r="AV154" s="11" t="s">
        <v>156</v>
      </c>
      <c r="AW154" s="11" t="s">
        <v>34</v>
      </c>
      <c r="AX154" s="11" t="s">
        <v>84</v>
      </c>
      <c r="AY154" s="250" t="s">
        <v>151</v>
      </c>
    </row>
    <row r="155" spans="2:65" s="1" customFormat="1" ht="25.5" customHeight="1">
      <c r="B155" s="47"/>
      <c r="C155" s="220" t="s">
        <v>208</v>
      </c>
      <c r="D155" s="220" t="s">
        <v>152</v>
      </c>
      <c r="E155" s="221" t="s">
        <v>230</v>
      </c>
      <c r="F155" s="222" t="s">
        <v>231</v>
      </c>
      <c r="G155" s="222"/>
      <c r="H155" s="222"/>
      <c r="I155" s="222"/>
      <c r="J155" s="223" t="s">
        <v>155</v>
      </c>
      <c r="K155" s="224">
        <v>28</v>
      </c>
      <c r="L155" s="225">
        <v>0</v>
      </c>
      <c r="M155" s="226"/>
      <c r="N155" s="227">
        <f>ROUND(L155*K155,2)</f>
        <v>0</v>
      </c>
      <c r="O155" s="227"/>
      <c r="P155" s="227"/>
      <c r="Q155" s="227"/>
      <c r="R155" s="49"/>
      <c r="T155" s="228" t="s">
        <v>22</v>
      </c>
      <c r="U155" s="57" t="s">
        <v>41</v>
      </c>
      <c r="V155" s="48"/>
      <c r="W155" s="229">
        <f>V155*K155</f>
        <v>0</v>
      </c>
      <c r="X155" s="229">
        <v>0</v>
      </c>
      <c r="Y155" s="229">
        <f>X155*K155</f>
        <v>0</v>
      </c>
      <c r="Z155" s="229">
        <v>0</v>
      </c>
      <c r="AA155" s="230">
        <f>Z155*K155</f>
        <v>0</v>
      </c>
      <c r="AR155" s="23" t="s">
        <v>156</v>
      </c>
      <c r="AT155" s="23" t="s">
        <v>152</v>
      </c>
      <c r="AU155" s="23" t="s">
        <v>112</v>
      </c>
      <c r="AY155" s="23" t="s">
        <v>151</v>
      </c>
      <c r="BE155" s="143">
        <f>IF(U155="základní",N155,0)</f>
        <v>0</v>
      </c>
      <c r="BF155" s="143">
        <f>IF(U155="snížená",N155,0)</f>
        <v>0</v>
      </c>
      <c r="BG155" s="143">
        <f>IF(U155="zákl. přenesená",N155,0)</f>
        <v>0</v>
      </c>
      <c r="BH155" s="143">
        <f>IF(U155="sníž. přenesená",N155,0)</f>
        <v>0</v>
      </c>
      <c r="BI155" s="143">
        <f>IF(U155="nulová",N155,0)</f>
        <v>0</v>
      </c>
      <c r="BJ155" s="23" t="s">
        <v>84</v>
      </c>
      <c r="BK155" s="143">
        <f>ROUND(L155*K155,2)</f>
        <v>0</v>
      </c>
      <c r="BL155" s="23" t="s">
        <v>156</v>
      </c>
      <c r="BM155" s="23" t="s">
        <v>232</v>
      </c>
    </row>
    <row r="156" spans="2:65" s="1" customFormat="1" ht="25.5" customHeight="1">
      <c r="B156" s="47"/>
      <c r="C156" s="220" t="s">
        <v>233</v>
      </c>
      <c r="D156" s="220" t="s">
        <v>152</v>
      </c>
      <c r="E156" s="221" t="s">
        <v>234</v>
      </c>
      <c r="F156" s="222" t="s">
        <v>235</v>
      </c>
      <c r="G156" s="222"/>
      <c r="H156" s="222"/>
      <c r="I156" s="222"/>
      <c r="J156" s="223" t="s">
        <v>155</v>
      </c>
      <c r="K156" s="224">
        <v>28</v>
      </c>
      <c r="L156" s="225">
        <v>0</v>
      </c>
      <c r="M156" s="226"/>
      <c r="N156" s="227">
        <f>ROUND(L156*K156,2)</f>
        <v>0</v>
      </c>
      <c r="O156" s="227"/>
      <c r="P156" s="227"/>
      <c r="Q156" s="227"/>
      <c r="R156" s="49"/>
      <c r="T156" s="228" t="s">
        <v>22</v>
      </c>
      <c r="U156" s="57" t="s">
        <v>41</v>
      </c>
      <c r="V156" s="48"/>
      <c r="W156" s="229">
        <f>V156*K156</f>
        <v>0</v>
      </c>
      <c r="X156" s="229">
        <v>0</v>
      </c>
      <c r="Y156" s="229">
        <f>X156*K156</f>
        <v>0</v>
      </c>
      <c r="Z156" s="229">
        <v>0</v>
      </c>
      <c r="AA156" s="230">
        <f>Z156*K156</f>
        <v>0</v>
      </c>
      <c r="AR156" s="23" t="s">
        <v>156</v>
      </c>
      <c r="AT156" s="23" t="s">
        <v>152</v>
      </c>
      <c r="AU156" s="23" t="s">
        <v>112</v>
      </c>
      <c r="AY156" s="23" t="s">
        <v>151</v>
      </c>
      <c r="BE156" s="143">
        <f>IF(U156="základní",N156,0)</f>
        <v>0</v>
      </c>
      <c r="BF156" s="143">
        <f>IF(U156="snížená",N156,0)</f>
        <v>0</v>
      </c>
      <c r="BG156" s="143">
        <f>IF(U156="zákl. přenesená",N156,0)</f>
        <v>0</v>
      </c>
      <c r="BH156" s="143">
        <f>IF(U156="sníž. přenesená",N156,0)</f>
        <v>0</v>
      </c>
      <c r="BI156" s="143">
        <f>IF(U156="nulová",N156,0)</f>
        <v>0</v>
      </c>
      <c r="BJ156" s="23" t="s">
        <v>84</v>
      </c>
      <c r="BK156" s="143">
        <f>ROUND(L156*K156,2)</f>
        <v>0</v>
      </c>
      <c r="BL156" s="23" t="s">
        <v>156</v>
      </c>
      <c r="BM156" s="23" t="s">
        <v>236</v>
      </c>
    </row>
    <row r="157" spans="2:65" s="1" customFormat="1" ht="25.5" customHeight="1">
      <c r="B157" s="47"/>
      <c r="C157" s="220" t="s">
        <v>211</v>
      </c>
      <c r="D157" s="220" t="s">
        <v>152</v>
      </c>
      <c r="E157" s="221" t="s">
        <v>237</v>
      </c>
      <c r="F157" s="222" t="s">
        <v>238</v>
      </c>
      <c r="G157" s="222"/>
      <c r="H157" s="222"/>
      <c r="I157" s="222"/>
      <c r="J157" s="223" t="s">
        <v>189</v>
      </c>
      <c r="K157" s="224">
        <v>100</v>
      </c>
      <c r="L157" s="225">
        <v>0</v>
      </c>
      <c r="M157" s="226"/>
      <c r="N157" s="227">
        <f>ROUND(L157*K157,2)</f>
        <v>0</v>
      </c>
      <c r="O157" s="227"/>
      <c r="P157" s="227"/>
      <c r="Q157" s="227"/>
      <c r="R157" s="49"/>
      <c r="T157" s="228" t="s">
        <v>22</v>
      </c>
      <c r="U157" s="57" t="s">
        <v>41</v>
      </c>
      <c r="V157" s="48"/>
      <c r="W157" s="229">
        <f>V157*K157</f>
        <v>0</v>
      </c>
      <c r="X157" s="229">
        <v>0</v>
      </c>
      <c r="Y157" s="229">
        <f>X157*K157</f>
        <v>0</v>
      </c>
      <c r="Z157" s="229">
        <v>0</v>
      </c>
      <c r="AA157" s="230">
        <f>Z157*K157</f>
        <v>0</v>
      </c>
      <c r="AR157" s="23" t="s">
        <v>156</v>
      </c>
      <c r="AT157" s="23" t="s">
        <v>152</v>
      </c>
      <c r="AU157" s="23" t="s">
        <v>112</v>
      </c>
      <c r="AY157" s="23" t="s">
        <v>151</v>
      </c>
      <c r="BE157" s="143">
        <f>IF(U157="základní",N157,0)</f>
        <v>0</v>
      </c>
      <c r="BF157" s="143">
        <f>IF(U157="snížená",N157,0)</f>
        <v>0</v>
      </c>
      <c r="BG157" s="143">
        <f>IF(U157="zákl. přenesená",N157,0)</f>
        <v>0</v>
      </c>
      <c r="BH157" s="143">
        <f>IF(U157="sníž. přenesená",N157,0)</f>
        <v>0</v>
      </c>
      <c r="BI157" s="143">
        <f>IF(U157="nulová",N157,0)</f>
        <v>0</v>
      </c>
      <c r="BJ157" s="23" t="s">
        <v>84</v>
      </c>
      <c r="BK157" s="143">
        <f>ROUND(L157*K157,2)</f>
        <v>0</v>
      </c>
      <c r="BL157" s="23" t="s">
        <v>156</v>
      </c>
      <c r="BM157" s="23" t="s">
        <v>239</v>
      </c>
    </row>
    <row r="158" spans="2:65" s="1" customFormat="1" ht="25.5" customHeight="1">
      <c r="B158" s="47"/>
      <c r="C158" s="220" t="s">
        <v>240</v>
      </c>
      <c r="D158" s="220" t="s">
        <v>152</v>
      </c>
      <c r="E158" s="221" t="s">
        <v>241</v>
      </c>
      <c r="F158" s="222" t="s">
        <v>242</v>
      </c>
      <c r="G158" s="222"/>
      <c r="H158" s="222"/>
      <c r="I158" s="222"/>
      <c r="J158" s="223" t="s">
        <v>155</v>
      </c>
      <c r="K158" s="224">
        <v>15</v>
      </c>
      <c r="L158" s="225">
        <v>0</v>
      </c>
      <c r="M158" s="226"/>
      <c r="N158" s="227">
        <f>ROUND(L158*K158,2)</f>
        <v>0</v>
      </c>
      <c r="O158" s="227"/>
      <c r="P158" s="227"/>
      <c r="Q158" s="227"/>
      <c r="R158" s="49"/>
      <c r="T158" s="228" t="s">
        <v>22</v>
      </c>
      <c r="U158" s="57" t="s">
        <v>41</v>
      </c>
      <c r="V158" s="48"/>
      <c r="W158" s="229">
        <f>V158*K158</f>
        <v>0</v>
      </c>
      <c r="X158" s="229">
        <v>0</v>
      </c>
      <c r="Y158" s="229">
        <f>X158*K158</f>
        <v>0</v>
      </c>
      <c r="Z158" s="229">
        <v>0</v>
      </c>
      <c r="AA158" s="230">
        <f>Z158*K158</f>
        <v>0</v>
      </c>
      <c r="AR158" s="23" t="s">
        <v>156</v>
      </c>
      <c r="AT158" s="23" t="s">
        <v>152</v>
      </c>
      <c r="AU158" s="23" t="s">
        <v>112</v>
      </c>
      <c r="AY158" s="23" t="s">
        <v>151</v>
      </c>
      <c r="BE158" s="143">
        <f>IF(U158="základní",N158,0)</f>
        <v>0</v>
      </c>
      <c r="BF158" s="143">
        <f>IF(U158="snížená",N158,0)</f>
        <v>0</v>
      </c>
      <c r="BG158" s="143">
        <f>IF(U158="zákl. přenesená",N158,0)</f>
        <v>0</v>
      </c>
      <c r="BH158" s="143">
        <f>IF(U158="sníž. přenesená",N158,0)</f>
        <v>0</v>
      </c>
      <c r="BI158" s="143">
        <f>IF(U158="nulová",N158,0)</f>
        <v>0</v>
      </c>
      <c r="BJ158" s="23" t="s">
        <v>84</v>
      </c>
      <c r="BK158" s="143">
        <f>ROUND(L158*K158,2)</f>
        <v>0</v>
      </c>
      <c r="BL158" s="23" t="s">
        <v>156</v>
      </c>
      <c r="BM158" s="23" t="s">
        <v>243</v>
      </c>
    </row>
    <row r="159" spans="2:65" s="1" customFormat="1" ht="38.25" customHeight="1">
      <c r="B159" s="47"/>
      <c r="C159" s="220" t="s">
        <v>223</v>
      </c>
      <c r="D159" s="220" t="s">
        <v>152</v>
      </c>
      <c r="E159" s="221" t="s">
        <v>244</v>
      </c>
      <c r="F159" s="222" t="s">
        <v>245</v>
      </c>
      <c r="G159" s="222"/>
      <c r="H159" s="222"/>
      <c r="I159" s="222"/>
      <c r="J159" s="223" t="s">
        <v>155</v>
      </c>
      <c r="K159" s="224">
        <v>15</v>
      </c>
      <c r="L159" s="225">
        <v>0</v>
      </c>
      <c r="M159" s="226"/>
      <c r="N159" s="227">
        <f>ROUND(L159*K159,2)</f>
        <v>0</v>
      </c>
      <c r="O159" s="227"/>
      <c r="P159" s="227"/>
      <c r="Q159" s="227"/>
      <c r="R159" s="49"/>
      <c r="T159" s="228" t="s">
        <v>22</v>
      </c>
      <c r="U159" s="57" t="s">
        <v>41</v>
      </c>
      <c r="V159" s="48"/>
      <c r="W159" s="229">
        <f>V159*K159</f>
        <v>0</v>
      </c>
      <c r="X159" s="229">
        <v>0</v>
      </c>
      <c r="Y159" s="229">
        <f>X159*K159</f>
        <v>0</v>
      </c>
      <c r="Z159" s="229">
        <v>0</v>
      </c>
      <c r="AA159" s="230">
        <f>Z159*K159</f>
        <v>0</v>
      </c>
      <c r="AR159" s="23" t="s">
        <v>156</v>
      </c>
      <c r="AT159" s="23" t="s">
        <v>152</v>
      </c>
      <c r="AU159" s="23" t="s">
        <v>112</v>
      </c>
      <c r="AY159" s="23" t="s">
        <v>151</v>
      </c>
      <c r="BE159" s="143">
        <f>IF(U159="základní",N159,0)</f>
        <v>0</v>
      </c>
      <c r="BF159" s="143">
        <f>IF(U159="snížená",N159,0)</f>
        <v>0</v>
      </c>
      <c r="BG159" s="143">
        <f>IF(U159="zákl. přenesená",N159,0)</f>
        <v>0</v>
      </c>
      <c r="BH159" s="143">
        <f>IF(U159="sníž. přenesená",N159,0)</f>
        <v>0</v>
      </c>
      <c r="BI159" s="143">
        <f>IF(U159="nulová",N159,0)</f>
        <v>0</v>
      </c>
      <c r="BJ159" s="23" t="s">
        <v>84</v>
      </c>
      <c r="BK159" s="143">
        <f>ROUND(L159*K159,2)</f>
        <v>0</v>
      </c>
      <c r="BL159" s="23" t="s">
        <v>156</v>
      </c>
      <c r="BM159" s="23" t="s">
        <v>246</v>
      </c>
    </row>
    <row r="160" spans="2:65" s="1" customFormat="1" ht="25.5" customHeight="1">
      <c r="B160" s="47"/>
      <c r="C160" s="220" t="s">
        <v>247</v>
      </c>
      <c r="D160" s="220" t="s">
        <v>152</v>
      </c>
      <c r="E160" s="221" t="s">
        <v>248</v>
      </c>
      <c r="F160" s="222" t="s">
        <v>249</v>
      </c>
      <c r="G160" s="222"/>
      <c r="H160" s="222"/>
      <c r="I160" s="222"/>
      <c r="J160" s="223" t="s">
        <v>155</v>
      </c>
      <c r="K160" s="224">
        <v>10</v>
      </c>
      <c r="L160" s="225">
        <v>0</v>
      </c>
      <c r="M160" s="226"/>
      <c r="N160" s="227">
        <f>ROUND(L160*K160,2)</f>
        <v>0</v>
      </c>
      <c r="O160" s="227"/>
      <c r="P160" s="227"/>
      <c r="Q160" s="227"/>
      <c r="R160" s="49"/>
      <c r="T160" s="228" t="s">
        <v>22</v>
      </c>
      <c r="U160" s="57" t="s">
        <v>41</v>
      </c>
      <c r="V160" s="48"/>
      <c r="W160" s="229">
        <f>V160*K160</f>
        <v>0</v>
      </c>
      <c r="X160" s="229">
        <v>0</v>
      </c>
      <c r="Y160" s="229">
        <f>X160*K160</f>
        <v>0</v>
      </c>
      <c r="Z160" s="229">
        <v>0</v>
      </c>
      <c r="AA160" s="230">
        <f>Z160*K160</f>
        <v>0</v>
      </c>
      <c r="AR160" s="23" t="s">
        <v>156</v>
      </c>
      <c r="AT160" s="23" t="s">
        <v>152</v>
      </c>
      <c r="AU160" s="23" t="s">
        <v>112</v>
      </c>
      <c r="AY160" s="23" t="s">
        <v>151</v>
      </c>
      <c r="BE160" s="143">
        <f>IF(U160="základní",N160,0)</f>
        <v>0</v>
      </c>
      <c r="BF160" s="143">
        <f>IF(U160="snížená",N160,0)</f>
        <v>0</v>
      </c>
      <c r="BG160" s="143">
        <f>IF(U160="zákl. přenesená",N160,0)</f>
        <v>0</v>
      </c>
      <c r="BH160" s="143">
        <f>IF(U160="sníž. přenesená",N160,0)</f>
        <v>0</v>
      </c>
      <c r="BI160" s="143">
        <f>IF(U160="nulová",N160,0)</f>
        <v>0</v>
      </c>
      <c r="BJ160" s="23" t="s">
        <v>84</v>
      </c>
      <c r="BK160" s="143">
        <f>ROUND(L160*K160,2)</f>
        <v>0</v>
      </c>
      <c r="BL160" s="23" t="s">
        <v>156</v>
      </c>
      <c r="BM160" s="23" t="s">
        <v>250</v>
      </c>
    </row>
    <row r="161" spans="2:65" s="1" customFormat="1" ht="25.5" customHeight="1">
      <c r="B161" s="47"/>
      <c r="C161" s="220" t="s">
        <v>227</v>
      </c>
      <c r="D161" s="220" t="s">
        <v>152</v>
      </c>
      <c r="E161" s="221" t="s">
        <v>251</v>
      </c>
      <c r="F161" s="222" t="s">
        <v>252</v>
      </c>
      <c r="G161" s="222"/>
      <c r="H161" s="222"/>
      <c r="I161" s="222"/>
      <c r="J161" s="223" t="s">
        <v>155</v>
      </c>
      <c r="K161" s="224">
        <v>10</v>
      </c>
      <c r="L161" s="225">
        <v>0</v>
      </c>
      <c r="M161" s="226"/>
      <c r="N161" s="227">
        <f>ROUND(L161*K161,2)</f>
        <v>0</v>
      </c>
      <c r="O161" s="227"/>
      <c r="P161" s="227"/>
      <c r="Q161" s="227"/>
      <c r="R161" s="49"/>
      <c r="T161" s="228" t="s">
        <v>22</v>
      </c>
      <c r="U161" s="57" t="s">
        <v>41</v>
      </c>
      <c r="V161" s="48"/>
      <c r="W161" s="229">
        <f>V161*K161</f>
        <v>0</v>
      </c>
      <c r="X161" s="229">
        <v>0</v>
      </c>
      <c r="Y161" s="229">
        <f>X161*K161</f>
        <v>0</v>
      </c>
      <c r="Z161" s="229">
        <v>0</v>
      </c>
      <c r="AA161" s="230">
        <f>Z161*K161</f>
        <v>0</v>
      </c>
      <c r="AR161" s="23" t="s">
        <v>156</v>
      </c>
      <c r="AT161" s="23" t="s">
        <v>152</v>
      </c>
      <c r="AU161" s="23" t="s">
        <v>112</v>
      </c>
      <c r="AY161" s="23" t="s">
        <v>151</v>
      </c>
      <c r="BE161" s="143">
        <f>IF(U161="základní",N161,0)</f>
        <v>0</v>
      </c>
      <c r="BF161" s="143">
        <f>IF(U161="snížená",N161,0)</f>
        <v>0</v>
      </c>
      <c r="BG161" s="143">
        <f>IF(U161="zákl. přenesená",N161,0)</f>
        <v>0</v>
      </c>
      <c r="BH161" s="143">
        <f>IF(U161="sníž. přenesená",N161,0)</f>
        <v>0</v>
      </c>
      <c r="BI161" s="143">
        <f>IF(U161="nulová",N161,0)</f>
        <v>0</v>
      </c>
      <c r="BJ161" s="23" t="s">
        <v>84</v>
      </c>
      <c r="BK161" s="143">
        <f>ROUND(L161*K161,2)</f>
        <v>0</v>
      </c>
      <c r="BL161" s="23" t="s">
        <v>156</v>
      </c>
      <c r="BM161" s="23" t="s">
        <v>253</v>
      </c>
    </row>
    <row r="162" spans="2:65" s="1" customFormat="1" ht="25.5" customHeight="1">
      <c r="B162" s="47"/>
      <c r="C162" s="220" t="s">
        <v>254</v>
      </c>
      <c r="D162" s="220" t="s">
        <v>152</v>
      </c>
      <c r="E162" s="221" t="s">
        <v>255</v>
      </c>
      <c r="F162" s="222" t="s">
        <v>256</v>
      </c>
      <c r="G162" s="222"/>
      <c r="H162" s="222"/>
      <c r="I162" s="222"/>
      <c r="J162" s="223" t="s">
        <v>177</v>
      </c>
      <c r="K162" s="224">
        <v>3</v>
      </c>
      <c r="L162" s="225">
        <v>0</v>
      </c>
      <c r="M162" s="226"/>
      <c r="N162" s="227">
        <f>ROUND(L162*K162,2)</f>
        <v>0</v>
      </c>
      <c r="O162" s="227"/>
      <c r="P162" s="227"/>
      <c r="Q162" s="227"/>
      <c r="R162" s="49"/>
      <c r="T162" s="228" t="s">
        <v>22</v>
      </c>
      <c r="U162" s="57" t="s">
        <v>41</v>
      </c>
      <c r="V162" s="48"/>
      <c r="W162" s="229">
        <f>V162*K162</f>
        <v>0</v>
      </c>
      <c r="X162" s="229">
        <v>0</v>
      </c>
      <c r="Y162" s="229">
        <f>X162*K162</f>
        <v>0</v>
      </c>
      <c r="Z162" s="229">
        <v>0</v>
      </c>
      <c r="AA162" s="230">
        <f>Z162*K162</f>
        <v>0</v>
      </c>
      <c r="AR162" s="23" t="s">
        <v>156</v>
      </c>
      <c r="AT162" s="23" t="s">
        <v>152</v>
      </c>
      <c r="AU162" s="23" t="s">
        <v>112</v>
      </c>
      <c r="AY162" s="23" t="s">
        <v>151</v>
      </c>
      <c r="BE162" s="143">
        <f>IF(U162="základní",N162,0)</f>
        <v>0</v>
      </c>
      <c r="BF162" s="143">
        <f>IF(U162="snížená",N162,0)</f>
        <v>0</v>
      </c>
      <c r="BG162" s="143">
        <f>IF(U162="zákl. přenesená",N162,0)</f>
        <v>0</v>
      </c>
      <c r="BH162" s="143">
        <f>IF(U162="sníž. přenesená",N162,0)</f>
        <v>0</v>
      </c>
      <c r="BI162" s="143">
        <f>IF(U162="nulová",N162,0)</f>
        <v>0</v>
      </c>
      <c r="BJ162" s="23" t="s">
        <v>84</v>
      </c>
      <c r="BK162" s="143">
        <f>ROUND(L162*K162,2)</f>
        <v>0</v>
      </c>
      <c r="BL162" s="23" t="s">
        <v>156</v>
      </c>
      <c r="BM162" s="23" t="s">
        <v>257</v>
      </c>
    </row>
    <row r="163" spans="2:65" s="1" customFormat="1" ht="25.5" customHeight="1">
      <c r="B163" s="47"/>
      <c r="C163" s="220" t="s">
        <v>232</v>
      </c>
      <c r="D163" s="220" t="s">
        <v>152</v>
      </c>
      <c r="E163" s="221" t="s">
        <v>258</v>
      </c>
      <c r="F163" s="222" t="s">
        <v>259</v>
      </c>
      <c r="G163" s="222"/>
      <c r="H163" s="222"/>
      <c r="I163" s="222"/>
      <c r="J163" s="223" t="s">
        <v>177</v>
      </c>
      <c r="K163" s="224">
        <v>10</v>
      </c>
      <c r="L163" s="225">
        <v>0</v>
      </c>
      <c r="M163" s="226"/>
      <c r="N163" s="227">
        <f>ROUND(L163*K163,2)</f>
        <v>0</v>
      </c>
      <c r="O163" s="227"/>
      <c r="P163" s="227"/>
      <c r="Q163" s="227"/>
      <c r="R163" s="49"/>
      <c r="T163" s="228" t="s">
        <v>22</v>
      </c>
      <c r="U163" s="57" t="s">
        <v>41</v>
      </c>
      <c r="V163" s="48"/>
      <c r="W163" s="229">
        <f>V163*K163</f>
        <v>0</v>
      </c>
      <c r="X163" s="229">
        <v>0</v>
      </c>
      <c r="Y163" s="229">
        <f>X163*K163</f>
        <v>0</v>
      </c>
      <c r="Z163" s="229">
        <v>0</v>
      </c>
      <c r="AA163" s="230">
        <f>Z163*K163</f>
        <v>0</v>
      </c>
      <c r="AR163" s="23" t="s">
        <v>156</v>
      </c>
      <c r="AT163" s="23" t="s">
        <v>152</v>
      </c>
      <c r="AU163" s="23" t="s">
        <v>112</v>
      </c>
      <c r="AY163" s="23" t="s">
        <v>151</v>
      </c>
      <c r="BE163" s="143">
        <f>IF(U163="základní",N163,0)</f>
        <v>0</v>
      </c>
      <c r="BF163" s="143">
        <f>IF(U163="snížená",N163,0)</f>
        <v>0</v>
      </c>
      <c r="BG163" s="143">
        <f>IF(U163="zákl. přenesená",N163,0)</f>
        <v>0</v>
      </c>
      <c r="BH163" s="143">
        <f>IF(U163="sníž. přenesená",N163,0)</f>
        <v>0</v>
      </c>
      <c r="BI163" s="143">
        <f>IF(U163="nulová",N163,0)</f>
        <v>0</v>
      </c>
      <c r="BJ163" s="23" t="s">
        <v>84</v>
      </c>
      <c r="BK163" s="143">
        <f>ROUND(L163*K163,2)</f>
        <v>0</v>
      </c>
      <c r="BL163" s="23" t="s">
        <v>156</v>
      </c>
      <c r="BM163" s="23" t="s">
        <v>260</v>
      </c>
    </row>
    <row r="164" spans="2:51" s="12" customFormat="1" ht="16.5" customHeight="1">
      <c r="B164" s="253"/>
      <c r="C164" s="254"/>
      <c r="D164" s="254"/>
      <c r="E164" s="255" t="s">
        <v>22</v>
      </c>
      <c r="F164" s="256" t="s">
        <v>261</v>
      </c>
      <c r="G164" s="257"/>
      <c r="H164" s="257"/>
      <c r="I164" s="257"/>
      <c r="J164" s="254"/>
      <c r="K164" s="255" t="s">
        <v>22</v>
      </c>
      <c r="L164" s="254"/>
      <c r="M164" s="254"/>
      <c r="N164" s="254"/>
      <c r="O164" s="254"/>
      <c r="P164" s="254"/>
      <c r="Q164" s="254"/>
      <c r="R164" s="258"/>
      <c r="T164" s="259"/>
      <c r="U164" s="254"/>
      <c r="V164" s="254"/>
      <c r="W164" s="254"/>
      <c r="X164" s="254"/>
      <c r="Y164" s="254"/>
      <c r="Z164" s="254"/>
      <c r="AA164" s="260"/>
      <c r="AT164" s="261" t="s">
        <v>158</v>
      </c>
      <c r="AU164" s="261" t="s">
        <v>112</v>
      </c>
      <c r="AV164" s="12" t="s">
        <v>84</v>
      </c>
      <c r="AW164" s="12" t="s">
        <v>34</v>
      </c>
      <c r="AX164" s="12" t="s">
        <v>76</v>
      </c>
      <c r="AY164" s="261" t="s">
        <v>151</v>
      </c>
    </row>
    <row r="165" spans="2:51" s="10" customFormat="1" ht="16.5" customHeight="1">
      <c r="B165" s="231"/>
      <c r="C165" s="232"/>
      <c r="D165" s="232"/>
      <c r="E165" s="233" t="s">
        <v>22</v>
      </c>
      <c r="F165" s="241" t="s">
        <v>166</v>
      </c>
      <c r="G165" s="232"/>
      <c r="H165" s="232"/>
      <c r="I165" s="232"/>
      <c r="J165" s="232"/>
      <c r="K165" s="236">
        <v>6</v>
      </c>
      <c r="L165" s="232"/>
      <c r="M165" s="232"/>
      <c r="N165" s="232"/>
      <c r="O165" s="232"/>
      <c r="P165" s="232"/>
      <c r="Q165" s="232"/>
      <c r="R165" s="237"/>
      <c r="T165" s="238"/>
      <c r="U165" s="232"/>
      <c r="V165" s="232"/>
      <c r="W165" s="232"/>
      <c r="X165" s="232"/>
      <c r="Y165" s="232"/>
      <c r="Z165" s="232"/>
      <c r="AA165" s="239"/>
      <c r="AT165" s="240" t="s">
        <v>158</v>
      </c>
      <c r="AU165" s="240" t="s">
        <v>112</v>
      </c>
      <c r="AV165" s="10" t="s">
        <v>112</v>
      </c>
      <c r="AW165" s="10" t="s">
        <v>34</v>
      </c>
      <c r="AX165" s="10" t="s">
        <v>76</v>
      </c>
      <c r="AY165" s="240" t="s">
        <v>151</v>
      </c>
    </row>
    <row r="166" spans="2:51" s="12" customFormat="1" ht="16.5" customHeight="1">
      <c r="B166" s="253"/>
      <c r="C166" s="254"/>
      <c r="D166" s="254"/>
      <c r="E166" s="255" t="s">
        <v>22</v>
      </c>
      <c r="F166" s="262" t="s">
        <v>262</v>
      </c>
      <c r="G166" s="254"/>
      <c r="H166" s="254"/>
      <c r="I166" s="254"/>
      <c r="J166" s="254"/>
      <c r="K166" s="255" t="s">
        <v>22</v>
      </c>
      <c r="L166" s="254"/>
      <c r="M166" s="254"/>
      <c r="N166" s="254"/>
      <c r="O166" s="254"/>
      <c r="P166" s="254"/>
      <c r="Q166" s="254"/>
      <c r="R166" s="258"/>
      <c r="T166" s="259"/>
      <c r="U166" s="254"/>
      <c r="V166" s="254"/>
      <c r="W166" s="254"/>
      <c r="X166" s="254"/>
      <c r="Y166" s="254"/>
      <c r="Z166" s="254"/>
      <c r="AA166" s="260"/>
      <c r="AT166" s="261" t="s">
        <v>158</v>
      </c>
      <c r="AU166" s="261" t="s">
        <v>112</v>
      </c>
      <c r="AV166" s="12" t="s">
        <v>84</v>
      </c>
      <c r="AW166" s="12" t="s">
        <v>34</v>
      </c>
      <c r="AX166" s="12" t="s">
        <v>76</v>
      </c>
      <c r="AY166" s="261" t="s">
        <v>151</v>
      </c>
    </row>
    <row r="167" spans="2:51" s="10" customFormat="1" ht="16.5" customHeight="1">
      <c r="B167" s="231"/>
      <c r="C167" s="232"/>
      <c r="D167" s="232"/>
      <c r="E167" s="233" t="s">
        <v>22</v>
      </c>
      <c r="F167" s="241" t="s">
        <v>263</v>
      </c>
      <c r="G167" s="232"/>
      <c r="H167" s="232"/>
      <c r="I167" s="232"/>
      <c r="J167" s="232"/>
      <c r="K167" s="236">
        <v>4</v>
      </c>
      <c r="L167" s="232"/>
      <c r="M167" s="232"/>
      <c r="N167" s="232"/>
      <c r="O167" s="232"/>
      <c r="P167" s="232"/>
      <c r="Q167" s="232"/>
      <c r="R167" s="237"/>
      <c r="T167" s="238"/>
      <c r="U167" s="232"/>
      <c r="V167" s="232"/>
      <c r="W167" s="232"/>
      <c r="X167" s="232"/>
      <c r="Y167" s="232"/>
      <c r="Z167" s="232"/>
      <c r="AA167" s="239"/>
      <c r="AT167" s="240" t="s">
        <v>158</v>
      </c>
      <c r="AU167" s="240" t="s">
        <v>112</v>
      </c>
      <c r="AV167" s="10" t="s">
        <v>112</v>
      </c>
      <c r="AW167" s="10" t="s">
        <v>34</v>
      </c>
      <c r="AX167" s="10" t="s">
        <v>76</v>
      </c>
      <c r="AY167" s="240" t="s">
        <v>151</v>
      </c>
    </row>
    <row r="168" spans="2:51" s="11" customFormat="1" ht="16.5" customHeight="1">
      <c r="B168" s="242"/>
      <c r="C168" s="243"/>
      <c r="D168" s="243"/>
      <c r="E168" s="244" t="s">
        <v>22</v>
      </c>
      <c r="F168" s="245" t="s">
        <v>159</v>
      </c>
      <c r="G168" s="243"/>
      <c r="H168" s="243"/>
      <c r="I168" s="243"/>
      <c r="J168" s="243"/>
      <c r="K168" s="246">
        <v>10</v>
      </c>
      <c r="L168" s="243"/>
      <c r="M168" s="243"/>
      <c r="N168" s="243"/>
      <c r="O168" s="243"/>
      <c r="P168" s="243"/>
      <c r="Q168" s="243"/>
      <c r="R168" s="247"/>
      <c r="T168" s="248"/>
      <c r="U168" s="243"/>
      <c r="V168" s="243"/>
      <c r="W168" s="243"/>
      <c r="X168" s="243"/>
      <c r="Y168" s="243"/>
      <c r="Z168" s="243"/>
      <c r="AA168" s="249"/>
      <c r="AT168" s="250" t="s">
        <v>158</v>
      </c>
      <c r="AU168" s="250" t="s">
        <v>112</v>
      </c>
      <c r="AV168" s="11" t="s">
        <v>156</v>
      </c>
      <c r="AW168" s="11" t="s">
        <v>34</v>
      </c>
      <c r="AX168" s="11" t="s">
        <v>84</v>
      </c>
      <c r="AY168" s="250" t="s">
        <v>151</v>
      </c>
    </row>
    <row r="169" spans="2:65" s="1" customFormat="1" ht="25.5" customHeight="1">
      <c r="B169" s="47"/>
      <c r="C169" s="220" t="s">
        <v>264</v>
      </c>
      <c r="D169" s="220" t="s">
        <v>152</v>
      </c>
      <c r="E169" s="221" t="s">
        <v>265</v>
      </c>
      <c r="F169" s="222" t="s">
        <v>266</v>
      </c>
      <c r="G169" s="222"/>
      <c r="H169" s="222"/>
      <c r="I169" s="222"/>
      <c r="J169" s="223" t="s">
        <v>177</v>
      </c>
      <c r="K169" s="224">
        <v>3</v>
      </c>
      <c r="L169" s="225">
        <v>0</v>
      </c>
      <c r="M169" s="226"/>
      <c r="N169" s="227">
        <f>ROUND(L169*K169,2)</f>
        <v>0</v>
      </c>
      <c r="O169" s="227"/>
      <c r="P169" s="227"/>
      <c r="Q169" s="227"/>
      <c r="R169" s="49"/>
      <c r="T169" s="228" t="s">
        <v>22</v>
      </c>
      <c r="U169" s="57" t="s">
        <v>41</v>
      </c>
      <c r="V169" s="48"/>
      <c r="W169" s="229">
        <f>V169*K169</f>
        <v>0</v>
      </c>
      <c r="X169" s="229">
        <v>0</v>
      </c>
      <c r="Y169" s="229">
        <f>X169*K169</f>
        <v>0</v>
      </c>
      <c r="Z169" s="229">
        <v>0</v>
      </c>
      <c r="AA169" s="230">
        <f>Z169*K169</f>
        <v>0</v>
      </c>
      <c r="AR169" s="23" t="s">
        <v>156</v>
      </c>
      <c r="AT169" s="23" t="s">
        <v>152</v>
      </c>
      <c r="AU169" s="23" t="s">
        <v>112</v>
      </c>
      <c r="AY169" s="23" t="s">
        <v>151</v>
      </c>
      <c r="BE169" s="143">
        <f>IF(U169="základní",N169,0)</f>
        <v>0</v>
      </c>
      <c r="BF169" s="143">
        <f>IF(U169="snížená",N169,0)</f>
        <v>0</v>
      </c>
      <c r="BG169" s="143">
        <f>IF(U169="zákl. přenesená",N169,0)</f>
        <v>0</v>
      </c>
      <c r="BH169" s="143">
        <f>IF(U169="sníž. přenesená",N169,0)</f>
        <v>0</v>
      </c>
      <c r="BI169" s="143">
        <f>IF(U169="nulová",N169,0)</f>
        <v>0</v>
      </c>
      <c r="BJ169" s="23" t="s">
        <v>84</v>
      </c>
      <c r="BK169" s="143">
        <f>ROUND(L169*K169,2)</f>
        <v>0</v>
      </c>
      <c r="BL169" s="23" t="s">
        <v>156</v>
      </c>
      <c r="BM169" s="23" t="s">
        <v>267</v>
      </c>
    </row>
    <row r="170" spans="2:65" s="1" customFormat="1" ht="25.5" customHeight="1">
      <c r="B170" s="47"/>
      <c r="C170" s="220" t="s">
        <v>268</v>
      </c>
      <c r="D170" s="220" t="s">
        <v>152</v>
      </c>
      <c r="E170" s="221" t="s">
        <v>269</v>
      </c>
      <c r="F170" s="222" t="s">
        <v>270</v>
      </c>
      <c r="G170" s="222"/>
      <c r="H170" s="222"/>
      <c r="I170" s="222"/>
      <c r="J170" s="223" t="s">
        <v>155</v>
      </c>
      <c r="K170" s="224">
        <v>28</v>
      </c>
      <c r="L170" s="225">
        <v>0</v>
      </c>
      <c r="M170" s="226"/>
      <c r="N170" s="227">
        <f>ROUND(L170*K170,2)</f>
        <v>0</v>
      </c>
      <c r="O170" s="227"/>
      <c r="P170" s="227"/>
      <c r="Q170" s="227"/>
      <c r="R170" s="49"/>
      <c r="T170" s="228" t="s">
        <v>22</v>
      </c>
      <c r="U170" s="57" t="s">
        <v>41</v>
      </c>
      <c r="V170" s="48"/>
      <c r="W170" s="229">
        <f>V170*K170</f>
        <v>0</v>
      </c>
      <c r="X170" s="229">
        <v>0</v>
      </c>
      <c r="Y170" s="229">
        <f>X170*K170</f>
        <v>0</v>
      </c>
      <c r="Z170" s="229">
        <v>0</v>
      </c>
      <c r="AA170" s="230">
        <f>Z170*K170</f>
        <v>0</v>
      </c>
      <c r="AR170" s="23" t="s">
        <v>156</v>
      </c>
      <c r="AT170" s="23" t="s">
        <v>152</v>
      </c>
      <c r="AU170" s="23" t="s">
        <v>112</v>
      </c>
      <c r="AY170" s="23" t="s">
        <v>151</v>
      </c>
      <c r="BE170" s="143">
        <f>IF(U170="základní",N170,0)</f>
        <v>0</v>
      </c>
      <c r="BF170" s="143">
        <f>IF(U170="snížená",N170,0)</f>
        <v>0</v>
      </c>
      <c r="BG170" s="143">
        <f>IF(U170="zákl. přenesená",N170,0)</f>
        <v>0</v>
      </c>
      <c r="BH170" s="143">
        <f>IF(U170="sníž. přenesená",N170,0)</f>
        <v>0</v>
      </c>
      <c r="BI170" s="143">
        <f>IF(U170="nulová",N170,0)</f>
        <v>0</v>
      </c>
      <c r="BJ170" s="23" t="s">
        <v>84</v>
      </c>
      <c r="BK170" s="143">
        <f>ROUND(L170*K170,2)</f>
        <v>0</v>
      </c>
      <c r="BL170" s="23" t="s">
        <v>156</v>
      </c>
      <c r="BM170" s="23" t="s">
        <v>271</v>
      </c>
    </row>
    <row r="171" spans="2:65" s="1" customFormat="1" ht="25.5" customHeight="1">
      <c r="B171" s="47"/>
      <c r="C171" s="220" t="s">
        <v>217</v>
      </c>
      <c r="D171" s="220" t="s">
        <v>152</v>
      </c>
      <c r="E171" s="221" t="s">
        <v>272</v>
      </c>
      <c r="F171" s="222" t="s">
        <v>273</v>
      </c>
      <c r="G171" s="222"/>
      <c r="H171" s="222"/>
      <c r="I171" s="222"/>
      <c r="J171" s="223" t="s">
        <v>155</v>
      </c>
      <c r="K171" s="224">
        <v>28</v>
      </c>
      <c r="L171" s="225">
        <v>0</v>
      </c>
      <c r="M171" s="226"/>
      <c r="N171" s="227">
        <f>ROUND(L171*K171,2)</f>
        <v>0</v>
      </c>
      <c r="O171" s="227"/>
      <c r="P171" s="227"/>
      <c r="Q171" s="227"/>
      <c r="R171" s="49"/>
      <c r="T171" s="228" t="s">
        <v>22</v>
      </c>
      <c r="U171" s="57" t="s">
        <v>41</v>
      </c>
      <c r="V171" s="48"/>
      <c r="W171" s="229">
        <f>V171*K171</f>
        <v>0</v>
      </c>
      <c r="X171" s="229">
        <v>0</v>
      </c>
      <c r="Y171" s="229">
        <f>X171*K171</f>
        <v>0</v>
      </c>
      <c r="Z171" s="229">
        <v>0</v>
      </c>
      <c r="AA171" s="230">
        <f>Z171*K171</f>
        <v>0</v>
      </c>
      <c r="AR171" s="23" t="s">
        <v>156</v>
      </c>
      <c r="AT171" s="23" t="s">
        <v>152</v>
      </c>
      <c r="AU171" s="23" t="s">
        <v>112</v>
      </c>
      <c r="AY171" s="23" t="s">
        <v>151</v>
      </c>
      <c r="BE171" s="143">
        <f>IF(U171="základní",N171,0)</f>
        <v>0</v>
      </c>
      <c r="BF171" s="143">
        <f>IF(U171="snížená",N171,0)</f>
        <v>0</v>
      </c>
      <c r="BG171" s="143">
        <f>IF(U171="zákl. přenesená",N171,0)</f>
        <v>0</v>
      </c>
      <c r="BH171" s="143">
        <f>IF(U171="sníž. přenesená",N171,0)</f>
        <v>0</v>
      </c>
      <c r="BI171" s="143">
        <f>IF(U171="nulová",N171,0)</f>
        <v>0</v>
      </c>
      <c r="BJ171" s="23" t="s">
        <v>84</v>
      </c>
      <c r="BK171" s="143">
        <f>ROUND(L171*K171,2)</f>
        <v>0</v>
      </c>
      <c r="BL171" s="23" t="s">
        <v>156</v>
      </c>
      <c r="BM171" s="23" t="s">
        <v>274</v>
      </c>
    </row>
    <row r="172" spans="2:65" s="1" customFormat="1" ht="25.5" customHeight="1">
      <c r="B172" s="47"/>
      <c r="C172" s="220" t="s">
        <v>275</v>
      </c>
      <c r="D172" s="220" t="s">
        <v>152</v>
      </c>
      <c r="E172" s="221" t="s">
        <v>276</v>
      </c>
      <c r="F172" s="222" t="s">
        <v>277</v>
      </c>
      <c r="G172" s="222"/>
      <c r="H172" s="222"/>
      <c r="I172" s="222"/>
      <c r="J172" s="223" t="s">
        <v>155</v>
      </c>
      <c r="K172" s="224">
        <v>28</v>
      </c>
      <c r="L172" s="225">
        <v>0</v>
      </c>
      <c r="M172" s="226"/>
      <c r="N172" s="227">
        <f>ROUND(L172*K172,2)</f>
        <v>0</v>
      </c>
      <c r="O172" s="227"/>
      <c r="P172" s="227"/>
      <c r="Q172" s="227"/>
      <c r="R172" s="49"/>
      <c r="T172" s="228" t="s">
        <v>22</v>
      </c>
      <c r="U172" s="57" t="s">
        <v>41</v>
      </c>
      <c r="V172" s="48"/>
      <c r="W172" s="229">
        <f>V172*K172</f>
        <v>0</v>
      </c>
      <c r="X172" s="229">
        <v>0</v>
      </c>
      <c r="Y172" s="229">
        <f>X172*K172</f>
        <v>0</v>
      </c>
      <c r="Z172" s="229">
        <v>0</v>
      </c>
      <c r="AA172" s="230">
        <f>Z172*K172</f>
        <v>0</v>
      </c>
      <c r="AR172" s="23" t="s">
        <v>156</v>
      </c>
      <c r="AT172" s="23" t="s">
        <v>152</v>
      </c>
      <c r="AU172" s="23" t="s">
        <v>112</v>
      </c>
      <c r="AY172" s="23" t="s">
        <v>151</v>
      </c>
      <c r="BE172" s="143">
        <f>IF(U172="základní",N172,0)</f>
        <v>0</v>
      </c>
      <c r="BF172" s="143">
        <f>IF(U172="snížená",N172,0)</f>
        <v>0</v>
      </c>
      <c r="BG172" s="143">
        <f>IF(U172="zákl. přenesená",N172,0)</f>
        <v>0</v>
      </c>
      <c r="BH172" s="143">
        <f>IF(U172="sníž. přenesená",N172,0)</f>
        <v>0</v>
      </c>
      <c r="BI172" s="143">
        <f>IF(U172="nulová",N172,0)</f>
        <v>0</v>
      </c>
      <c r="BJ172" s="23" t="s">
        <v>84</v>
      </c>
      <c r="BK172" s="143">
        <f>ROUND(L172*K172,2)</f>
        <v>0</v>
      </c>
      <c r="BL172" s="23" t="s">
        <v>156</v>
      </c>
      <c r="BM172" s="23" t="s">
        <v>278</v>
      </c>
    </row>
    <row r="173" spans="2:65" s="1" customFormat="1" ht="25.5" customHeight="1">
      <c r="B173" s="47"/>
      <c r="C173" s="220" t="s">
        <v>236</v>
      </c>
      <c r="D173" s="220" t="s">
        <v>152</v>
      </c>
      <c r="E173" s="221" t="s">
        <v>279</v>
      </c>
      <c r="F173" s="222" t="s">
        <v>280</v>
      </c>
      <c r="G173" s="222"/>
      <c r="H173" s="222"/>
      <c r="I173" s="222"/>
      <c r="J173" s="223" t="s">
        <v>155</v>
      </c>
      <c r="K173" s="224">
        <v>28</v>
      </c>
      <c r="L173" s="225">
        <v>0</v>
      </c>
      <c r="M173" s="226"/>
      <c r="N173" s="227">
        <f>ROUND(L173*K173,2)</f>
        <v>0</v>
      </c>
      <c r="O173" s="227"/>
      <c r="P173" s="227"/>
      <c r="Q173" s="227"/>
      <c r="R173" s="49"/>
      <c r="T173" s="228" t="s">
        <v>22</v>
      </c>
      <c r="U173" s="57" t="s">
        <v>41</v>
      </c>
      <c r="V173" s="48"/>
      <c r="W173" s="229">
        <f>V173*K173</f>
        <v>0</v>
      </c>
      <c r="X173" s="229">
        <v>0</v>
      </c>
      <c r="Y173" s="229">
        <f>X173*K173</f>
        <v>0</v>
      </c>
      <c r="Z173" s="229">
        <v>0</v>
      </c>
      <c r="AA173" s="230">
        <f>Z173*K173</f>
        <v>0</v>
      </c>
      <c r="AR173" s="23" t="s">
        <v>156</v>
      </c>
      <c r="AT173" s="23" t="s">
        <v>152</v>
      </c>
      <c r="AU173" s="23" t="s">
        <v>112</v>
      </c>
      <c r="AY173" s="23" t="s">
        <v>151</v>
      </c>
      <c r="BE173" s="143">
        <f>IF(U173="základní",N173,0)</f>
        <v>0</v>
      </c>
      <c r="BF173" s="143">
        <f>IF(U173="snížená",N173,0)</f>
        <v>0</v>
      </c>
      <c r="BG173" s="143">
        <f>IF(U173="zákl. přenesená",N173,0)</f>
        <v>0</v>
      </c>
      <c r="BH173" s="143">
        <f>IF(U173="sníž. přenesená",N173,0)</f>
        <v>0</v>
      </c>
      <c r="BI173" s="143">
        <f>IF(U173="nulová",N173,0)</f>
        <v>0</v>
      </c>
      <c r="BJ173" s="23" t="s">
        <v>84</v>
      </c>
      <c r="BK173" s="143">
        <f>ROUND(L173*K173,2)</f>
        <v>0</v>
      </c>
      <c r="BL173" s="23" t="s">
        <v>156</v>
      </c>
      <c r="BM173" s="23" t="s">
        <v>281</v>
      </c>
    </row>
    <row r="174" spans="2:65" s="1" customFormat="1" ht="38.25" customHeight="1">
      <c r="B174" s="47"/>
      <c r="C174" s="220" t="s">
        <v>220</v>
      </c>
      <c r="D174" s="220" t="s">
        <v>152</v>
      </c>
      <c r="E174" s="221" t="s">
        <v>282</v>
      </c>
      <c r="F174" s="222" t="s">
        <v>283</v>
      </c>
      <c r="G174" s="222"/>
      <c r="H174" s="222"/>
      <c r="I174" s="222"/>
      <c r="J174" s="223" t="s">
        <v>189</v>
      </c>
      <c r="K174" s="224">
        <v>5</v>
      </c>
      <c r="L174" s="225">
        <v>0</v>
      </c>
      <c r="M174" s="226"/>
      <c r="N174" s="227">
        <f>ROUND(L174*K174,2)</f>
        <v>0</v>
      </c>
      <c r="O174" s="227"/>
      <c r="P174" s="227"/>
      <c r="Q174" s="227"/>
      <c r="R174" s="49"/>
      <c r="T174" s="228" t="s">
        <v>22</v>
      </c>
      <c r="U174" s="57" t="s">
        <v>41</v>
      </c>
      <c r="V174" s="48"/>
      <c r="W174" s="229">
        <f>V174*K174</f>
        <v>0</v>
      </c>
      <c r="X174" s="229">
        <v>0</v>
      </c>
      <c r="Y174" s="229">
        <f>X174*K174</f>
        <v>0</v>
      </c>
      <c r="Z174" s="229">
        <v>0</v>
      </c>
      <c r="AA174" s="230">
        <f>Z174*K174</f>
        <v>0</v>
      </c>
      <c r="AR174" s="23" t="s">
        <v>156</v>
      </c>
      <c r="AT174" s="23" t="s">
        <v>152</v>
      </c>
      <c r="AU174" s="23" t="s">
        <v>112</v>
      </c>
      <c r="AY174" s="23" t="s">
        <v>151</v>
      </c>
      <c r="BE174" s="143">
        <f>IF(U174="základní",N174,0)</f>
        <v>0</v>
      </c>
      <c r="BF174" s="143">
        <f>IF(U174="snížená",N174,0)</f>
        <v>0</v>
      </c>
      <c r="BG174" s="143">
        <f>IF(U174="zákl. přenesená",N174,0)</f>
        <v>0</v>
      </c>
      <c r="BH174" s="143">
        <f>IF(U174="sníž. přenesená",N174,0)</f>
        <v>0</v>
      </c>
      <c r="BI174" s="143">
        <f>IF(U174="nulová",N174,0)</f>
        <v>0</v>
      </c>
      <c r="BJ174" s="23" t="s">
        <v>84</v>
      </c>
      <c r="BK174" s="143">
        <f>ROUND(L174*K174,2)</f>
        <v>0</v>
      </c>
      <c r="BL174" s="23" t="s">
        <v>156</v>
      </c>
      <c r="BM174" s="23" t="s">
        <v>284</v>
      </c>
    </row>
    <row r="175" spans="2:63" s="9" customFormat="1" ht="29.85" customHeight="1">
      <c r="B175" s="207"/>
      <c r="C175" s="208"/>
      <c r="D175" s="217" t="s">
        <v>125</v>
      </c>
      <c r="E175" s="217"/>
      <c r="F175" s="217"/>
      <c r="G175" s="217"/>
      <c r="H175" s="217"/>
      <c r="I175" s="217"/>
      <c r="J175" s="217"/>
      <c r="K175" s="217"/>
      <c r="L175" s="217"/>
      <c r="M175" s="217"/>
      <c r="N175" s="251">
        <f>BK175</f>
        <v>0</v>
      </c>
      <c r="O175" s="252"/>
      <c r="P175" s="252"/>
      <c r="Q175" s="252"/>
      <c r="R175" s="210"/>
      <c r="T175" s="211"/>
      <c r="U175" s="208"/>
      <c r="V175" s="208"/>
      <c r="W175" s="212">
        <f>SUM(W176:W178)</f>
        <v>0</v>
      </c>
      <c r="X175" s="208"/>
      <c r="Y175" s="212">
        <f>SUM(Y176:Y178)</f>
        <v>0</v>
      </c>
      <c r="Z175" s="208"/>
      <c r="AA175" s="213">
        <f>SUM(AA176:AA178)</f>
        <v>0</v>
      </c>
      <c r="AR175" s="214" t="s">
        <v>84</v>
      </c>
      <c r="AT175" s="215" t="s">
        <v>75</v>
      </c>
      <c r="AU175" s="215" t="s">
        <v>84</v>
      </c>
      <c r="AY175" s="214" t="s">
        <v>151</v>
      </c>
      <c r="BK175" s="216">
        <f>SUM(BK176:BK178)</f>
        <v>0</v>
      </c>
    </row>
    <row r="176" spans="2:65" s="1" customFormat="1" ht="38.25" customHeight="1">
      <c r="B176" s="47"/>
      <c r="C176" s="220" t="s">
        <v>239</v>
      </c>
      <c r="D176" s="220" t="s">
        <v>152</v>
      </c>
      <c r="E176" s="221" t="s">
        <v>285</v>
      </c>
      <c r="F176" s="222" t="s">
        <v>286</v>
      </c>
      <c r="G176" s="222"/>
      <c r="H176" s="222"/>
      <c r="I176" s="222"/>
      <c r="J176" s="223" t="s">
        <v>287</v>
      </c>
      <c r="K176" s="224">
        <v>8.199</v>
      </c>
      <c r="L176" s="225">
        <v>0</v>
      </c>
      <c r="M176" s="226"/>
      <c r="N176" s="227">
        <f>ROUND(L176*K176,2)</f>
        <v>0</v>
      </c>
      <c r="O176" s="227"/>
      <c r="P176" s="227"/>
      <c r="Q176" s="227"/>
      <c r="R176" s="49"/>
      <c r="T176" s="228" t="s">
        <v>22</v>
      </c>
      <c r="U176" s="57" t="s">
        <v>41</v>
      </c>
      <c r="V176" s="48"/>
      <c r="W176" s="229">
        <f>V176*K176</f>
        <v>0</v>
      </c>
      <c r="X176" s="229">
        <v>0</v>
      </c>
      <c r="Y176" s="229">
        <f>X176*K176</f>
        <v>0</v>
      </c>
      <c r="Z176" s="229">
        <v>0</v>
      </c>
      <c r="AA176" s="230">
        <f>Z176*K176</f>
        <v>0</v>
      </c>
      <c r="AR176" s="23" t="s">
        <v>156</v>
      </c>
      <c r="AT176" s="23" t="s">
        <v>152</v>
      </c>
      <c r="AU176" s="23" t="s">
        <v>112</v>
      </c>
      <c r="AY176" s="23" t="s">
        <v>151</v>
      </c>
      <c r="BE176" s="143">
        <f>IF(U176="základní",N176,0)</f>
        <v>0</v>
      </c>
      <c r="BF176" s="143">
        <f>IF(U176="snížená",N176,0)</f>
        <v>0</v>
      </c>
      <c r="BG176" s="143">
        <f>IF(U176="zákl. přenesená",N176,0)</f>
        <v>0</v>
      </c>
      <c r="BH176" s="143">
        <f>IF(U176="sníž. přenesená",N176,0)</f>
        <v>0</v>
      </c>
      <c r="BI176" s="143">
        <f>IF(U176="nulová",N176,0)</f>
        <v>0</v>
      </c>
      <c r="BJ176" s="23" t="s">
        <v>84</v>
      </c>
      <c r="BK176" s="143">
        <f>ROUND(L176*K176,2)</f>
        <v>0</v>
      </c>
      <c r="BL176" s="23" t="s">
        <v>156</v>
      </c>
      <c r="BM176" s="23" t="s">
        <v>288</v>
      </c>
    </row>
    <row r="177" spans="2:65" s="1" customFormat="1" ht="25.5" customHeight="1">
      <c r="B177" s="47"/>
      <c r="C177" s="220" t="s">
        <v>289</v>
      </c>
      <c r="D177" s="220" t="s">
        <v>152</v>
      </c>
      <c r="E177" s="221" t="s">
        <v>290</v>
      </c>
      <c r="F177" s="222" t="s">
        <v>291</v>
      </c>
      <c r="G177" s="222"/>
      <c r="H177" s="222"/>
      <c r="I177" s="222"/>
      <c r="J177" s="223" t="s">
        <v>287</v>
      </c>
      <c r="K177" s="224">
        <v>8.199</v>
      </c>
      <c r="L177" s="225">
        <v>0</v>
      </c>
      <c r="M177" s="226"/>
      <c r="N177" s="227">
        <f>ROUND(L177*K177,2)</f>
        <v>0</v>
      </c>
      <c r="O177" s="227"/>
      <c r="P177" s="227"/>
      <c r="Q177" s="227"/>
      <c r="R177" s="49"/>
      <c r="T177" s="228" t="s">
        <v>22</v>
      </c>
      <c r="U177" s="57" t="s">
        <v>41</v>
      </c>
      <c r="V177" s="48"/>
      <c r="W177" s="229">
        <f>V177*K177</f>
        <v>0</v>
      </c>
      <c r="X177" s="229">
        <v>0</v>
      </c>
      <c r="Y177" s="229">
        <f>X177*K177</f>
        <v>0</v>
      </c>
      <c r="Z177" s="229">
        <v>0</v>
      </c>
      <c r="AA177" s="230">
        <f>Z177*K177</f>
        <v>0</v>
      </c>
      <c r="AR177" s="23" t="s">
        <v>156</v>
      </c>
      <c r="AT177" s="23" t="s">
        <v>152</v>
      </c>
      <c r="AU177" s="23" t="s">
        <v>112</v>
      </c>
      <c r="AY177" s="23" t="s">
        <v>151</v>
      </c>
      <c r="BE177" s="143">
        <f>IF(U177="základní",N177,0)</f>
        <v>0</v>
      </c>
      <c r="BF177" s="143">
        <f>IF(U177="snížená",N177,0)</f>
        <v>0</v>
      </c>
      <c r="BG177" s="143">
        <f>IF(U177="zákl. přenesená",N177,0)</f>
        <v>0</v>
      </c>
      <c r="BH177" s="143">
        <f>IF(U177="sníž. přenesená",N177,0)</f>
        <v>0</v>
      </c>
      <c r="BI177" s="143">
        <f>IF(U177="nulová",N177,0)</f>
        <v>0</v>
      </c>
      <c r="BJ177" s="23" t="s">
        <v>84</v>
      </c>
      <c r="BK177" s="143">
        <f>ROUND(L177*K177,2)</f>
        <v>0</v>
      </c>
      <c r="BL177" s="23" t="s">
        <v>156</v>
      </c>
      <c r="BM177" s="23" t="s">
        <v>292</v>
      </c>
    </row>
    <row r="178" spans="2:65" s="1" customFormat="1" ht="16.5" customHeight="1">
      <c r="B178" s="47"/>
      <c r="C178" s="220" t="s">
        <v>243</v>
      </c>
      <c r="D178" s="220" t="s">
        <v>152</v>
      </c>
      <c r="E178" s="221" t="s">
        <v>293</v>
      </c>
      <c r="F178" s="222" t="s">
        <v>294</v>
      </c>
      <c r="G178" s="222"/>
      <c r="H178" s="222"/>
      <c r="I178" s="222"/>
      <c r="J178" s="223" t="s">
        <v>287</v>
      </c>
      <c r="K178" s="224">
        <v>8.199</v>
      </c>
      <c r="L178" s="225">
        <v>0</v>
      </c>
      <c r="M178" s="226"/>
      <c r="N178" s="227">
        <f>ROUND(L178*K178,2)</f>
        <v>0</v>
      </c>
      <c r="O178" s="227"/>
      <c r="P178" s="227"/>
      <c r="Q178" s="227"/>
      <c r="R178" s="49"/>
      <c r="T178" s="228" t="s">
        <v>22</v>
      </c>
      <c r="U178" s="57" t="s">
        <v>41</v>
      </c>
      <c r="V178" s="48"/>
      <c r="W178" s="229">
        <f>V178*K178</f>
        <v>0</v>
      </c>
      <c r="X178" s="229">
        <v>0</v>
      </c>
      <c r="Y178" s="229">
        <f>X178*K178</f>
        <v>0</v>
      </c>
      <c r="Z178" s="229">
        <v>0</v>
      </c>
      <c r="AA178" s="230">
        <f>Z178*K178</f>
        <v>0</v>
      </c>
      <c r="AR178" s="23" t="s">
        <v>156</v>
      </c>
      <c r="AT178" s="23" t="s">
        <v>152</v>
      </c>
      <c r="AU178" s="23" t="s">
        <v>112</v>
      </c>
      <c r="AY178" s="23" t="s">
        <v>151</v>
      </c>
      <c r="BE178" s="143">
        <f>IF(U178="základní",N178,0)</f>
        <v>0</v>
      </c>
      <c r="BF178" s="143">
        <f>IF(U178="snížená",N178,0)</f>
        <v>0</v>
      </c>
      <c r="BG178" s="143">
        <f>IF(U178="zákl. přenesená",N178,0)</f>
        <v>0</v>
      </c>
      <c r="BH178" s="143">
        <f>IF(U178="sníž. přenesená",N178,0)</f>
        <v>0</v>
      </c>
      <c r="BI178" s="143">
        <f>IF(U178="nulová",N178,0)</f>
        <v>0</v>
      </c>
      <c r="BJ178" s="23" t="s">
        <v>84</v>
      </c>
      <c r="BK178" s="143">
        <f>ROUND(L178*K178,2)</f>
        <v>0</v>
      </c>
      <c r="BL178" s="23" t="s">
        <v>156</v>
      </c>
      <c r="BM178" s="23" t="s">
        <v>295</v>
      </c>
    </row>
    <row r="179" spans="2:63" s="9" customFormat="1" ht="29.85" customHeight="1">
      <c r="B179" s="207"/>
      <c r="C179" s="208"/>
      <c r="D179" s="217" t="s">
        <v>126</v>
      </c>
      <c r="E179" s="217"/>
      <c r="F179" s="217"/>
      <c r="G179" s="217"/>
      <c r="H179" s="217"/>
      <c r="I179" s="217"/>
      <c r="J179" s="217"/>
      <c r="K179" s="217"/>
      <c r="L179" s="217"/>
      <c r="M179" s="217"/>
      <c r="N179" s="251">
        <f>BK179</f>
        <v>0</v>
      </c>
      <c r="O179" s="252"/>
      <c r="P179" s="252"/>
      <c r="Q179" s="252"/>
      <c r="R179" s="210"/>
      <c r="T179" s="211"/>
      <c r="U179" s="208"/>
      <c r="V179" s="208"/>
      <c r="W179" s="212">
        <f>W180</f>
        <v>0</v>
      </c>
      <c r="X179" s="208"/>
      <c r="Y179" s="212">
        <f>Y180</f>
        <v>0</v>
      </c>
      <c r="Z179" s="208"/>
      <c r="AA179" s="213">
        <f>AA180</f>
        <v>0</v>
      </c>
      <c r="AR179" s="214" t="s">
        <v>84</v>
      </c>
      <c r="AT179" s="215" t="s">
        <v>75</v>
      </c>
      <c r="AU179" s="215" t="s">
        <v>84</v>
      </c>
      <c r="AY179" s="214" t="s">
        <v>151</v>
      </c>
      <c r="BK179" s="216">
        <f>BK180</f>
        <v>0</v>
      </c>
    </row>
    <row r="180" spans="2:65" s="1" customFormat="1" ht="38.25" customHeight="1">
      <c r="B180" s="47"/>
      <c r="C180" s="220" t="s">
        <v>296</v>
      </c>
      <c r="D180" s="220" t="s">
        <v>152</v>
      </c>
      <c r="E180" s="221" t="s">
        <v>297</v>
      </c>
      <c r="F180" s="222" t="s">
        <v>298</v>
      </c>
      <c r="G180" s="222"/>
      <c r="H180" s="222"/>
      <c r="I180" s="222"/>
      <c r="J180" s="223" t="s">
        <v>287</v>
      </c>
      <c r="K180" s="224">
        <v>8.845</v>
      </c>
      <c r="L180" s="225">
        <v>0</v>
      </c>
      <c r="M180" s="226"/>
      <c r="N180" s="227">
        <f>ROUND(L180*K180,2)</f>
        <v>0</v>
      </c>
      <c r="O180" s="227"/>
      <c r="P180" s="227"/>
      <c r="Q180" s="227"/>
      <c r="R180" s="49"/>
      <c r="T180" s="228" t="s">
        <v>22</v>
      </c>
      <c r="U180" s="57" t="s">
        <v>41</v>
      </c>
      <c r="V180" s="48"/>
      <c r="W180" s="229">
        <f>V180*K180</f>
        <v>0</v>
      </c>
      <c r="X180" s="229">
        <v>0</v>
      </c>
      <c r="Y180" s="229">
        <f>X180*K180</f>
        <v>0</v>
      </c>
      <c r="Z180" s="229">
        <v>0</v>
      </c>
      <c r="AA180" s="230">
        <f>Z180*K180</f>
        <v>0</v>
      </c>
      <c r="AR180" s="23" t="s">
        <v>156</v>
      </c>
      <c r="AT180" s="23" t="s">
        <v>152</v>
      </c>
      <c r="AU180" s="23" t="s">
        <v>112</v>
      </c>
      <c r="AY180" s="23" t="s">
        <v>151</v>
      </c>
      <c r="BE180" s="143">
        <f>IF(U180="základní",N180,0)</f>
        <v>0</v>
      </c>
      <c r="BF180" s="143">
        <f>IF(U180="snížená",N180,0)</f>
        <v>0</v>
      </c>
      <c r="BG180" s="143">
        <f>IF(U180="zákl. přenesená",N180,0)</f>
        <v>0</v>
      </c>
      <c r="BH180" s="143">
        <f>IF(U180="sníž. přenesená",N180,0)</f>
        <v>0</v>
      </c>
      <c r="BI180" s="143">
        <f>IF(U180="nulová",N180,0)</f>
        <v>0</v>
      </c>
      <c r="BJ180" s="23" t="s">
        <v>84</v>
      </c>
      <c r="BK180" s="143">
        <f>ROUND(L180*K180,2)</f>
        <v>0</v>
      </c>
      <c r="BL180" s="23" t="s">
        <v>156</v>
      </c>
      <c r="BM180" s="23" t="s">
        <v>299</v>
      </c>
    </row>
    <row r="181" spans="2:63" s="1" customFormat="1" ht="49.9" customHeight="1">
      <c r="B181" s="47"/>
      <c r="C181" s="48"/>
      <c r="D181" s="209" t="s">
        <v>300</v>
      </c>
      <c r="E181" s="48"/>
      <c r="F181" s="48"/>
      <c r="G181" s="48"/>
      <c r="H181" s="48"/>
      <c r="I181" s="48"/>
      <c r="J181" s="48"/>
      <c r="K181" s="48"/>
      <c r="L181" s="48"/>
      <c r="M181" s="48"/>
      <c r="N181" s="263">
        <f>BK181</f>
        <v>0</v>
      </c>
      <c r="O181" s="264"/>
      <c r="P181" s="264"/>
      <c r="Q181" s="264"/>
      <c r="R181" s="49"/>
      <c r="T181" s="191"/>
      <c r="U181" s="48"/>
      <c r="V181" s="48"/>
      <c r="W181" s="48"/>
      <c r="X181" s="48"/>
      <c r="Y181" s="48"/>
      <c r="Z181" s="48"/>
      <c r="AA181" s="101"/>
      <c r="AT181" s="23" t="s">
        <v>75</v>
      </c>
      <c r="AU181" s="23" t="s">
        <v>76</v>
      </c>
      <c r="AY181" s="23" t="s">
        <v>301</v>
      </c>
      <c r="BK181" s="143">
        <f>SUM(BK182:BK186)</f>
        <v>0</v>
      </c>
    </row>
    <row r="182" spans="2:63" s="1" customFormat="1" ht="22.3" customHeight="1">
      <c r="B182" s="47"/>
      <c r="C182" s="265" t="s">
        <v>22</v>
      </c>
      <c r="D182" s="265" t="s">
        <v>152</v>
      </c>
      <c r="E182" s="266" t="s">
        <v>22</v>
      </c>
      <c r="F182" s="267" t="s">
        <v>22</v>
      </c>
      <c r="G182" s="267"/>
      <c r="H182" s="267"/>
      <c r="I182" s="267"/>
      <c r="J182" s="268" t="s">
        <v>22</v>
      </c>
      <c r="K182" s="269"/>
      <c r="L182" s="225"/>
      <c r="M182" s="227"/>
      <c r="N182" s="227">
        <f>BK182</f>
        <v>0</v>
      </c>
      <c r="O182" s="227"/>
      <c r="P182" s="227"/>
      <c r="Q182" s="227"/>
      <c r="R182" s="49"/>
      <c r="T182" s="228" t="s">
        <v>22</v>
      </c>
      <c r="U182" s="270" t="s">
        <v>41</v>
      </c>
      <c r="V182" s="48"/>
      <c r="W182" s="48"/>
      <c r="X182" s="48"/>
      <c r="Y182" s="48"/>
      <c r="Z182" s="48"/>
      <c r="AA182" s="101"/>
      <c r="AT182" s="23" t="s">
        <v>301</v>
      </c>
      <c r="AU182" s="23" t="s">
        <v>84</v>
      </c>
      <c r="AY182" s="23" t="s">
        <v>301</v>
      </c>
      <c r="BE182" s="143">
        <f>IF(U182="základní",N182,0)</f>
        <v>0</v>
      </c>
      <c r="BF182" s="143">
        <f>IF(U182="snížená",N182,0)</f>
        <v>0</v>
      </c>
      <c r="BG182" s="143">
        <f>IF(U182="zákl. přenesená",N182,0)</f>
        <v>0</v>
      </c>
      <c r="BH182" s="143">
        <f>IF(U182="sníž. přenesená",N182,0)</f>
        <v>0</v>
      </c>
      <c r="BI182" s="143">
        <f>IF(U182="nulová",N182,0)</f>
        <v>0</v>
      </c>
      <c r="BJ182" s="23" t="s">
        <v>84</v>
      </c>
      <c r="BK182" s="143">
        <f>L182*K182</f>
        <v>0</v>
      </c>
    </row>
    <row r="183" spans="2:63" s="1" customFormat="1" ht="22.3" customHeight="1">
      <c r="B183" s="47"/>
      <c r="C183" s="265" t="s">
        <v>22</v>
      </c>
      <c r="D183" s="265" t="s">
        <v>152</v>
      </c>
      <c r="E183" s="266" t="s">
        <v>22</v>
      </c>
      <c r="F183" s="267" t="s">
        <v>22</v>
      </c>
      <c r="G183" s="267"/>
      <c r="H183" s="267"/>
      <c r="I183" s="267"/>
      <c r="J183" s="268" t="s">
        <v>22</v>
      </c>
      <c r="K183" s="269"/>
      <c r="L183" s="225"/>
      <c r="M183" s="227"/>
      <c r="N183" s="227">
        <f>BK183</f>
        <v>0</v>
      </c>
      <c r="O183" s="227"/>
      <c r="P183" s="227"/>
      <c r="Q183" s="227"/>
      <c r="R183" s="49"/>
      <c r="T183" s="228" t="s">
        <v>22</v>
      </c>
      <c r="U183" s="270" t="s">
        <v>41</v>
      </c>
      <c r="V183" s="48"/>
      <c r="W183" s="48"/>
      <c r="X183" s="48"/>
      <c r="Y183" s="48"/>
      <c r="Z183" s="48"/>
      <c r="AA183" s="101"/>
      <c r="AT183" s="23" t="s">
        <v>301</v>
      </c>
      <c r="AU183" s="23" t="s">
        <v>84</v>
      </c>
      <c r="AY183" s="23" t="s">
        <v>301</v>
      </c>
      <c r="BE183" s="143">
        <f>IF(U183="základní",N183,0)</f>
        <v>0</v>
      </c>
      <c r="BF183" s="143">
        <f>IF(U183="snížená",N183,0)</f>
        <v>0</v>
      </c>
      <c r="BG183" s="143">
        <f>IF(U183="zákl. přenesená",N183,0)</f>
        <v>0</v>
      </c>
      <c r="BH183" s="143">
        <f>IF(U183="sníž. přenesená",N183,0)</f>
        <v>0</v>
      </c>
      <c r="BI183" s="143">
        <f>IF(U183="nulová",N183,0)</f>
        <v>0</v>
      </c>
      <c r="BJ183" s="23" t="s">
        <v>84</v>
      </c>
      <c r="BK183" s="143">
        <f>L183*K183</f>
        <v>0</v>
      </c>
    </row>
    <row r="184" spans="2:63" s="1" customFormat="1" ht="22.3" customHeight="1">
      <c r="B184" s="47"/>
      <c r="C184" s="265" t="s">
        <v>22</v>
      </c>
      <c r="D184" s="265" t="s">
        <v>152</v>
      </c>
      <c r="E184" s="266" t="s">
        <v>22</v>
      </c>
      <c r="F184" s="267" t="s">
        <v>22</v>
      </c>
      <c r="G184" s="267"/>
      <c r="H184" s="267"/>
      <c r="I184" s="267"/>
      <c r="J184" s="268" t="s">
        <v>22</v>
      </c>
      <c r="K184" s="269"/>
      <c r="L184" s="225"/>
      <c r="M184" s="227"/>
      <c r="N184" s="227">
        <f>BK184</f>
        <v>0</v>
      </c>
      <c r="O184" s="227"/>
      <c r="P184" s="227"/>
      <c r="Q184" s="227"/>
      <c r="R184" s="49"/>
      <c r="T184" s="228" t="s">
        <v>22</v>
      </c>
      <c r="U184" s="270" t="s">
        <v>41</v>
      </c>
      <c r="V184" s="48"/>
      <c r="W184" s="48"/>
      <c r="X184" s="48"/>
      <c r="Y184" s="48"/>
      <c r="Z184" s="48"/>
      <c r="AA184" s="101"/>
      <c r="AT184" s="23" t="s">
        <v>301</v>
      </c>
      <c r="AU184" s="23" t="s">
        <v>84</v>
      </c>
      <c r="AY184" s="23" t="s">
        <v>301</v>
      </c>
      <c r="BE184" s="143">
        <f>IF(U184="základní",N184,0)</f>
        <v>0</v>
      </c>
      <c r="BF184" s="143">
        <f>IF(U184="snížená",N184,0)</f>
        <v>0</v>
      </c>
      <c r="BG184" s="143">
        <f>IF(U184="zákl. přenesená",N184,0)</f>
        <v>0</v>
      </c>
      <c r="BH184" s="143">
        <f>IF(U184="sníž. přenesená",N184,0)</f>
        <v>0</v>
      </c>
      <c r="BI184" s="143">
        <f>IF(U184="nulová",N184,0)</f>
        <v>0</v>
      </c>
      <c r="BJ184" s="23" t="s">
        <v>84</v>
      </c>
      <c r="BK184" s="143">
        <f>L184*K184</f>
        <v>0</v>
      </c>
    </row>
    <row r="185" spans="2:63" s="1" customFormat="1" ht="22.3" customHeight="1">
      <c r="B185" s="47"/>
      <c r="C185" s="265" t="s">
        <v>22</v>
      </c>
      <c r="D185" s="265" t="s">
        <v>152</v>
      </c>
      <c r="E185" s="266" t="s">
        <v>22</v>
      </c>
      <c r="F185" s="267" t="s">
        <v>22</v>
      </c>
      <c r="G185" s="267"/>
      <c r="H185" s="267"/>
      <c r="I185" s="267"/>
      <c r="J185" s="268" t="s">
        <v>22</v>
      </c>
      <c r="K185" s="269"/>
      <c r="L185" s="225"/>
      <c r="M185" s="227"/>
      <c r="N185" s="227">
        <f>BK185</f>
        <v>0</v>
      </c>
      <c r="O185" s="227"/>
      <c r="P185" s="227"/>
      <c r="Q185" s="227"/>
      <c r="R185" s="49"/>
      <c r="T185" s="228" t="s">
        <v>22</v>
      </c>
      <c r="U185" s="270" t="s">
        <v>41</v>
      </c>
      <c r="V185" s="48"/>
      <c r="W185" s="48"/>
      <c r="X185" s="48"/>
      <c r="Y185" s="48"/>
      <c r="Z185" s="48"/>
      <c r="AA185" s="101"/>
      <c r="AT185" s="23" t="s">
        <v>301</v>
      </c>
      <c r="AU185" s="23" t="s">
        <v>84</v>
      </c>
      <c r="AY185" s="23" t="s">
        <v>301</v>
      </c>
      <c r="BE185" s="143">
        <f>IF(U185="základní",N185,0)</f>
        <v>0</v>
      </c>
      <c r="BF185" s="143">
        <f>IF(U185="snížená",N185,0)</f>
        <v>0</v>
      </c>
      <c r="BG185" s="143">
        <f>IF(U185="zákl. přenesená",N185,0)</f>
        <v>0</v>
      </c>
      <c r="BH185" s="143">
        <f>IF(U185="sníž. přenesená",N185,0)</f>
        <v>0</v>
      </c>
      <c r="BI185" s="143">
        <f>IF(U185="nulová",N185,0)</f>
        <v>0</v>
      </c>
      <c r="BJ185" s="23" t="s">
        <v>84</v>
      </c>
      <c r="BK185" s="143">
        <f>L185*K185</f>
        <v>0</v>
      </c>
    </row>
    <row r="186" spans="2:63" s="1" customFormat="1" ht="22.3" customHeight="1">
      <c r="B186" s="47"/>
      <c r="C186" s="265" t="s">
        <v>22</v>
      </c>
      <c r="D186" s="265" t="s">
        <v>152</v>
      </c>
      <c r="E186" s="266" t="s">
        <v>22</v>
      </c>
      <c r="F186" s="267" t="s">
        <v>22</v>
      </c>
      <c r="G186" s="267"/>
      <c r="H186" s="267"/>
      <c r="I186" s="267"/>
      <c r="J186" s="268" t="s">
        <v>22</v>
      </c>
      <c r="K186" s="269"/>
      <c r="L186" s="225"/>
      <c r="M186" s="227"/>
      <c r="N186" s="227">
        <f>BK186</f>
        <v>0</v>
      </c>
      <c r="O186" s="227"/>
      <c r="P186" s="227"/>
      <c r="Q186" s="227"/>
      <c r="R186" s="49"/>
      <c r="T186" s="228" t="s">
        <v>22</v>
      </c>
      <c r="U186" s="270" t="s">
        <v>41</v>
      </c>
      <c r="V186" s="73"/>
      <c r="W186" s="73"/>
      <c r="X186" s="73"/>
      <c r="Y186" s="73"/>
      <c r="Z186" s="73"/>
      <c r="AA186" s="75"/>
      <c r="AT186" s="23" t="s">
        <v>301</v>
      </c>
      <c r="AU186" s="23" t="s">
        <v>84</v>
      </c>
      <c r="AY186" s="23" t="s">
        <v>301</v>
      </c>
      <c r="BE186" s="143">
        <f>IF(U186="základní",N186,0)</f>
        <v>0</v>
      </c>
      <c r="BF186" s="143">
        <f>IF(U186="snížená",N186,0)</f>
        <v>0</v>
      </c>
      <c r="BG186" s="143">
        <f>IF(U186="zákl. přenesená",N186,0)</f>
        <v>0</v>
      </c>
      <c r="BH186" s="143">
        <f>IF(U186="sníž. přenesená",N186,0)</f>
        <v>0</v>
      </c>
      <c r="BI186" s="143">
        <f>IF(U186="nulová",N186,0)</f>
        <v>0</v>
      </c>
      <c r="BJ186" s="23" t="s">
        <v>84</v>
      </c>
      <c r="BK186" s="143">
        <f>L186*K186</f>
        <v>0</v>
      </c>
    </row>
    <row r="187" spans="2:18" s="1" customFormat="1" ht="6.95" customHeight="1">
      <c r="B187" s="76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8"/>
    </row>
  </sheetData>
  <sheetProtection password="CC35" sheet="1" objects="1" scenarios="1" formatColumns="0" formatRows="0"/>
  <mergeCells count="222">
    <mergeCell ref="N178:Q178"/>
    <mergeCell ref="N176:Q176"/>
    <mergeCell ref="N177:Q177"/>
    <mergeCell ref="N180:Q180"/>
    <mergeCell ref="N182:Q182"/>
    <mergeCell ref="N183:Q183"/>
    <mergeCell ref="N184:Q184"/>
    <mergeCell ref="N185:Q185"/>
    <mergeCell ref="N186:Q186"/>
    <mergeCell ref="N175:Q175"/>
    <mergeCell ref="N179:Q179"/>
    <mergeCell ref="N181:Q181"/>
    <mergeCell ref="F174:I174"/>
    <mergeCell ref="F171:I171"/>
    <mergeCell ref="F172:I172"/>
    <mergeCell ref="F173:I173"/>
    <mergeCell ref="F176:I176"/>
    <mergeCell ref="F177:I177"/>
    <mergeCell ref="F178:I178"/>
    <mergeCell ref="F180:I180"/>
    <mergeCell ref="F182:I182"/>
    <mergeCell ref="F183:I183"/>
    <mergeCell ref="F184:I184"/>
    <mergeCell ref="F185:I185"/>
    <mergeCell ref="F186:I186"/>
    <mergeCell ref="L161:M161"/>
    <mergeCell ref="L160:M160"/>
    <mergeCell ref="L162:M162"/>
    <mergeCell ref="L163:M163"/>
    <mergeCell ref="L169:M169"/>
    <mergeCell ref="L174:M174"/>
    <mergeCell ref="L176:M176"/>
    <mergeCell ref="L177:M177"/>
    <mergeCell ref="L178:M178"/>
    <mergeCell ref="L180:M180"/>
    <mergeCell ref="L182:M182"/>
    <mergeCell ref="L183:M183"/>
    <mergeCell ref="L184:M184"/>
    <mergeCell ref="L185:M185"/>
    <mergeCell ref="L186:M186"/>
    <mergeCell ref="N150:Q150"/>
    <mergeCell ref="N148:Q148"/>
    <mergeCell ref="N151:Q151"/>
    <mergeCell ref="N155:Q155"/>
    <mergeCell ref="N156:Q156"/>
    <mergeCell ref="N157:Q157"/>
    <mergeCell ref="N158:Q158"/>
    <mergeCell ref="N159:Q159"/>
    <mergeCell ref="N160:Q160"/>
    <mergeCell ref="N161:Q161"/>
    <mergeCell ref="N162:Q162"/>
    <mergeCell ref="N163:Q163"/>
    <mergeCell ref="N149:Q149"/>
    <mergeCell ref="L135:M135"/>
    <mergeCell ref="N135:Q135"/>
    <mergeCell ref="L136:M136"/>
    <mergeCell ref="N136:Q136"/>
    <mergeCell ref="L137:M137"/>
    <mergeCell ref="N137:Q137"/>
    <mergeCell ref="L138:M138"/>
    <mergeCell ref="N138:Q138"/>
    <mergeCell ref="N141:Q141"/>
    <mergeCell ref="N142:Q142"/>
    <mergeCell ref="N143:Q143"/>
    <mergeCell ref="N144:Q144"/>
    <mergeCell ref="N145:Q145"/>
    <mergeCell ref="N146:Q146"/>
    <mergeCell ref="N147:Q147"/>
    <mergeCell ref="F136:I136"/>
    <mergeCell ref="F142:I142"/>
    <mergeCell ref="F138:I138"/>
    <mergeCell ref="F137:I137"/>
    <mergeCell ref="F139:I139"/>
    <mergeCell ref="F140:I140"/>
    <mergeCell ref="F141:I141"/>
    <mergeCell ref="F143:I143"/>
    <mergeCell ref="F144:I144"/>
    <mergeCell ref="F145:I145"/>
    <mergeCell ref="F146:I146"/>
    <mergeCell ref="F147:I147"/>
    <mergeCell ref="F148:I148"/>
    <mergeCell ref="F150:I150"/>
    <mergeCell ref="F151:I151"/>
    <mergeCell ref="L141:M141"/>
    <mergeCell ref="L145:M145"/>
    <mergeCell ref="L142:M142"/>
    <mergeCell ref="L143:M143"/>
    <mergeCell ref="L144:M144"/>
    <mergeCell ref="L146:M146"/>
    <mergeCell ref="L147:M147"/>
    <mergeCell ref="L148:M148"/>
    <mergeCell ref="L150:M150"/>
    <mergeCell ref="L151:M151"/>
    <mergeCell ref="L155:M155"/>
    <mergeCell ref="L156:M156"/>
    <mergeCell ref="L157:M157"/>
    <mergeCell ref="L158:M158"/>
    <mergeCell ref="L159:M159"/>
    <mergeCell ref="F152:I152"/>
    <mergeCell ref="F153:I153"/>
    <mergeCell ref="F154:I154"/>
    <mergeCell ref="F155:I155"/>
    <mergeCell ref="F156:I156"/>
    <mergeCell ref="F157:I157"/>
    <mergeCell ref="F158:I158"/>
    <mergeCell ref="F159:I159"/>
    <mergeCell ref="F160:I160"/>
    <mergeCell ref="F161:I161"/>
    <mergeCell ref="F162:I162"/>
    <mergeCell ref="F163:I163"/>
    <mergeCell ref="F164:I164"/>
    <mergeCell ref="F165:I165"/>
    <mergeCell ref="F166:I166"/>
    <mergeCell ref="F167:I167"/>
    <mergeCell ref="F168:I168"/>
    <mergeCell ref="F169:I169"/>
    <mergeCell ref="N169:Q169"/>
    <mergeCell ref="F170:I170"/>
    <mergeCell ref="L170:M170"/>
    <mergeCell ref="N170:Q170"/>
    <mergeCell ref="L171:M171"/>
    <mergeCell ref="N171:Q171"/>
    <mergeCell ref="L172:M172"/>
    <mergeCell ref="N172:Q172"/>
    <mergeCell ref="L173:M173"/>
    <mergeCell ref="N173:Q173"/>
    <mergeCell ref="N174:Q174"/>
    <mergeCell ref="E24:L24"/>
    <mergeCell ref="S2:AC2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9:P79"/>
    <mergeCell ref="F78:P78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02:Q102"/>
    <mergeCell ref="L104:Q104"/>
    <mergeCell ref="C110:Q110"/>
    <mergeCell ref="M115:P115"/>
    <mergeCell ref="F112:P112"/>
    <mergeCell ref="F113:P113"/>
    <mergeCell ref="M117:Q117"/>
    <mergeCell ref="M118:Q118"/>
    <mergeCell ref="F120:I120"/>
    <mergeCell ref="L120:M120"/>
    <mergeCell ref="N120:Q120"/>
    <mergeCell ref="N121:Q121"/>
    <mergeCell ref="N122:Q122"/>
    <mergeCell ref="F124:I124"/>
    <mergeCell ref="L124:M124"/>
    <mergeCell ref="N124:Q124"/>
    <mergeCell ref="F125:I125"/>
    <mergeCell ref="N123:Q123"/>
    <mergeCell ref="F126:I126"/>
    <mergeCell ref="F128:I128"/>
    <mergeCell ref="F127:I127"/>
    <mergeCell ref="L128:M128"/>
    <mergeCell ref="N128:Q128"/>
    <mergeCell ref="L129:M129"/>
    <mergeCell ref="N129:Q129"/>
    <mergeCell ref="L130:M130"/>
    <mergeCell ref="N130:Q130"/>
    <mergeCell ref="L131:M131"/>
    <mergeCell ref="N131:Q131"/>
    <mergeCell ref="L132:M132"/>
    <mergeCell ref="N132:Q132"/>
    <mergeCell ref="F129:I129"/>
    <mergeCell ref="F132:I132"/>
    <mergeCell ref="F131:I131"/>
    <mergeCell ref="F130:I130"/>
    <mergeCell ref="F133:I133"/>
    <mergeCell ref="F134:I134"/>
    <mergeCell ref="F135:I135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</mergeCells>
  <dataValidations count="2">
    <dataValidation type="list" allowBlank="1" showInputMessage="1" showErrorMessage="1" error="Povoleny jsou hodnoty K, M." sqref="D182:D187">
      <formula1>"K, M"</formula1>
    </dataValidation>
    <dataValidation type="list" allowBlank="1" showInputMessage="1" showErrorMessage="1" error="Povoleny jsou hodnoty základní, snížená, zákl. přenesená, sníž. přenesená, nulová." sqref="U182:U187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0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90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4"/>
      <c r="B1" s="14"/>
      <c r="C1" s="14"/>
      <c r="D1" s="15" t="s">
        <v>1</v>
      </c>
      <c r="E1" s="14"/>
      <c r="F1" s="16" t="s">
        <v>107</v>
      </c>
      <c r="G1" s="16"/>
      <c r="H1" s="155" t="s">
        <v>108</v>
      </c>
      <c r="I1" s="155"/>
      <c r="J1" s="155"/>
      <c r="K1" s="155"/>
      <c r="L1" s="16" t="s">
        <v>109</v>
      </c>
      <c r="M1" s="14"/>
      <c r="N1" s="14"/>
      <c r="O1" s="15" t="s">
        <v>110</v>
      </c>
      <c r="P1" s="14"/>
      <c r="Q1" s="14"/>
      <c r="R1" s="14"/>
      <c r="S1" s="16" t="s">
        <v>111</v>
      </c>
      <c r="T1" s="16"/>
      <c r="U1" s="154"/>
      <c r="V1" s="15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2" t="s">
        <v>8</v>
      </c>
      <c r="AT2" s="23" t="s">
        <v>88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112</v>
      </c>
    </row>
    <row r="4" spans="2:46" ht="36.95" customHeight="1">
      <c r="B4" s="27"/>
      <c r="C4" s="28" t="s">
        <v>113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T4" s="21" t="s">
        <v>13</v>
      </c>
      <c r="AT4" s="23" t="s">
        <v>6</v>
      </c>
    </row>
    <row r="5" spans="2:18" ht="6.95" customHeight="1">
      <c r="B5" s="2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/>
    </row>
    <row r="6" spans="2:18" ht="25.4" customHeight="1">
      <c r="B6" s="27"/>
      <c r="C6" s="32"/>
      <c r="D6" s="39" t="s">
        <v>19</v>
      </c>
      <c r="E6" s="32"/>
      <c r="F6" s="156" t="str">
        <f>'Rekapitulace stavby'!K6</f>
        <v>Havarijní stav mostních obj. Cyklostezka Slapanská - Trubní propustky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2"/>
      <c r="R6" s="30"/>
    </row>
    <row r="7" spans="2:18" s="1" customFormat="1" ht="32.85" customHeight="1">
      <c r="B7" s="47"/>
      <c r="C7" s="48"/>
      <c r="D7" s="36" t="s">
        <v>114</v>
      </c>
      <c r="E7" s="48"/>
      <c r="F7" s="37" t="s">
        <v>302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pans="2:18" s="1" customFormat="1" ht="14.4" customHeight="1">
      <c r="B8" s="47"/>
      <c r="C8" s="48"/>
      <c r="D8" s="39" t="s">
        <v>21</v>
      </c>
      <c r="E8" s="48"/>
      <c r="F8" s="34" t="s">
        <v>22</v>
      </c>
      <c r="G8" s="48"/>
      <c r="H8" s="48"/>
      <c r="I8" s="48"/>
      <c r="J8" s="48"/>
      <c r="K8" s="48"/>
      <c r="L8" s="48"/>
      <c r="M8" s="39" t="s">
        <v>23</v>
      </c>
      <c r="N8" s="48"/>
      <c r="O8" s="34" t="s">
        <v>22</v>
      </c>
      <c r="P8" s="48"/>
      <c r="Q8" s="48"/>
      <c r="R8" s="49"/>
    </row>
    <row r="9" spans="2:18" s="1" customFormat="1" ht="14.4" customHeight="1">
      <c r="B9" s="47"/>
      <c r="C9" s="48"/>
      <c r="D9" s="39" t="s">
        <v>24</v>
      </c>
      <c r="E9" s="48"/>
      <c r="F9" s="34" t="s">
        <v>25</v>
      </c>
      <c r="G9" s="48"/>
      <c r="H9" s="48"/>
      <c r="I9" s="48"/>
      <c r="J9" s="48"/>
      <c r="K9" s="48"/>
      <c r="L9" s="48"/>
      <c r="M9" s="39" t="s">
        <v>26</v>
      </c>
      <c r="N9" s="48"/>
      <c r="O9" s="157" t="str">
        <f>'Rekapitulace stavby'!AN8</f>
        <v>18. 9. 2018</v>
      </c>
      <c r="P9" s="91"/>
      <c r="Q9" s="48"/>
      <c r="R9" s="49"/>
    </row>
    <row r="10" spans="2:18" s="1" customFormat="1" ht="10.8" customHeight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pans="2:18" s="1" customFormat="1" ht="14.4" customHeight="1">
      <c r="B11" s="47"/>
      <c r="C11" s="48"/>
      <c r="D11" s="39" t="s">
        <v>28</v>
      </c>
      <c r="E11" s="48"/>
      <c r="F11" s="48"/>
      <c r="G11" s="48"/>
      <c r="H11" s="48"/>
      <c r="I11" s="48"/>
      <c r="J11" s="48"/>
      <c r="K11" s="48"/>
      <c r="L11" s="48"/>
      <c r="M11" s="39" t="s">
        <v>29</v>
      </c>
      <c r="N11" s="48"/>
      <c r="O11" s="34" t="str">
        <f>IF('Rekapitulace stavby'!AN10="","",'Rekapitulace stavby'!AN10)</f>
        <v/>
      </c>
      <c r="P11" s="34"/>
      <c r="Q11" s="48"/>
      <c r="R11" s="49"/>
    </row>
    <row r="12" spans="2:18" s="1" customFormat="1" ht="18" customHeight="1">
      <c r="B12" s="47"/>
      <c r="C12" s="48"/>
      <c r="D12" s="48"/>
      <c r="E12" s="34" t="str">
        <f>IF('Rekapitulace stavby'!E11="","",'Rekapitulace stavby'!E11)</f>
        <v xml:space="preserve"> </v>
      </c>
      <c r="F12" s="48"/>
      <c r="G12" s="48"/>
      <c r="H12" s="48"/>
      <c r="I12" s="48"/>
      <c r="J12" s="48"/>
      <c r="K12" s="48"/>
      <c r="L12" s="48"/>
      <c r="M12" s="39" t="s">
        <v>30</v>
      </c>
      <c r="N12" s="48"/>
      <c r="O12" s="34" t="str">
        <f>IF('Rekapitulace stavby'!AN11="","",'Rekapitulace stavby'!AN11)</f>
        <v/>
      </c>
      <c r="P12" s="34"/>
      <c r="Q12" s="48"/>
      <c r="R12" s="49"/>
    </row>
    <row r="13" spans="2:18" s="1" customFormat="1" ht="6.95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pans="2:18" s="1" customFormat="1" ht="14.4" customHeight="1">
      <c r="B14" s="47"/>
      <c r="C14" s="48"/>
      <c r="D14" s="39" t="s">
        <v>31</v>
      </c>
      <c r="E14" s="48"/>
      <c r="F14" s="48"/>
      <c r="G14" s="48"/>
      <c r="H14" s="48"/>
      <c r="I14" s="48"/>
      <c r="J14" s="48"/>
      <c r="K14" s="48"/>
      <c r="L14" s="48"/>
      <c r="M14" s="39" t="s">
        <v>29</v>
      </c>
      <c r="N14" s="48"/>
      <c r="O14" s="40" t="str">
        <f>IF('Rekapitulace stavby'!AN13="","",'Rekapitulace stavby'!AN13)</f>
        <v>Vyplň údaj</v>
      </c>
      <c r="P14" s="34"/>
      <c r="Q14" s="48"/>
      <c r="R14" s="49"/>
    </row>
    <row r="15" spans="2:18" s="1" customFormat="1" ht="18" customHeight="1">
      <c r="B15" s="47"/>
      <c r="C15" s="48"/>
      <c r="D15" s="48"/>
      <c r="E15" s="40" t="str">
        <f>IF('Rekapitulace stavby'!E14="","",'Rekapitulace stavby'!E14)</f>
        <v>Vyplň údaj</v>
      </c>
      <c r="F15" s="158"/>
      <c r="G15" s="158"/>
      <c r="H15" s="158"/>
      <c r="I15" s="158"/>
      <c r="J15" s="158"/>
      <c r="K15" s="158"/>
      <c r="L15" s="158"/>
      <c r="M15" s="39" t="s">
        <v>30</v>
      </c>
      <c r="N15" s="48"/>
      <c r="O15" s="40" t="str">
        <f>IF('Rekapitulace stavby'!AN14="","",'Rekapitulace stavby'!AN14)</f>
        <v>Vyplň údaj</v>
      </c>
      <c r="P15" s="34"/>
      <c r="Q15" s="48"/>
      <c r="R15" s="49"/>
    </row>
    <row r="16" spans="2:18" s="1" customFormat="1" ht="6.95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pans="2:18" s="1" customFormat="1" ht="14.4" customHeight="1">
      <c r="B17" s="47"/>
      <c r="C17" s="48"/>
      <c r="D17" s="39" t="s">
        <v>33</v>
      </c>
      <c r="E17" s="48"/>
      <c r="F17" s="48"/>
      <c r="G17" s="48"/>
      <c r="H17" s="48"/>
      <c r="I17" s="48"/>
      <c r="J17" s="48"/>
      <c r="K17" s="48"/>
      <c r="L17" s="48"/>
      <c r="M17" s="39" t="s">
        <v>29</v>
      </c>
      <c r="N17" s="48"/>
      <c r="O17" s="34" t="str">
        <f>IF('Rekapitulace stavby'!AN16="","",'Rekapitulace stavby'!AN16)</f>
        <v/>
      </c>
      <c r="P17" s="34"/>
      <c r="Q17" s="48"/>
      <c r="R17" s="49"/>
    </row>
    <row r="18" spans="2:18" s="1" customFormat="1" ht="18" customHeight="1">
      <c r="B18" s="47"/>
      <c r="C18" s="48"/>
      <c r="D18" s="48"/>
      <c r="E18" s="34" t="str">
        <f>IF('Rekapitulace stavby'!E17="","",'Rekapitulace stavby'!E17)</f>
        <v xml:space="preserve"> </v>
      </c>
      <c r="F18" s="48"/>
      <c r="G18" s="48"/>
      <c r="H18" s="48"/>
      <c r="I18" s="48"/>
      <c r="J18" s="48"/>
      <c r="K18" s="48"/>
      <c r="L18" s="48"/>
      <c r="M18" s="39" t="s">
        <v>30</v>
      </c>
      <c r="N18" s="48"/>
      <c r="O18" s="34" t="str">
        <f>IF('Rekapitulace stavby'!AN17="","",'Rekapitulace stavby'!AN17)</f>
        <v/>
      </c>
      <c r="P18" s="34"/>
      <c r="Q18" s="48"/>
      <c r="R18" s="49"/>
    </row>
    <row r="19" spans="2:18" s="1" customFormat="1" ht="6.95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pans="2:18" s="1" customFormat="1" ht="14.4" customHeight="1">
      <c r="B20" s="47"/>
      <c r="C20" s="48"/>
      <c r="D20" s="39" t="s">
        <v>35</v>
      </c>
      <c r="E20" s="48"/>
      <c r="F20" s="48"/>
      <c r="G20" s="48"/>
      <c r="H20" s="48"/>
      <c r="I20" s="48"/>
      <c r="J20" s="48"/>
      <c r="K20" s="48"/>
      <c r="L20" s="48"/>
      <c r="M20" s="39" t="s">
        <v>29</v>
      </c>
      <c r="N20" s="48"/>
      <c r="O20" s="34" t="str">
        <f>IF('Rekapitulace stavby'!AN19="","",'Rekapitulace stavby'!AN19)</f>
        <v/>
      </c>
      <c r="P20" s="34"/>
      <c r="Q20" s="48"/>
      <c r="R20" s="49"/>
    </row>
    <row r="21" spans="2:18" s="1" customFormat="1" ht="18" customHeight="1">
      <c r="B21" s="47"/>
      <c r="C21" s="48"/>
      <c r="D21" s="48"/>
      <c r="E21" s="34" t="str">
        <f>IF('Rekapitulace stavby'!E20="","",'Rekapitulace stavby'!E20)</f>
        <v xml:space="preserve"> </v>
      </c>
      <c r="F21" s="48"/>
      <c r="G21" s="48"/>
      <c r="H21" s="48"/>
      <c r="I21" s="48"/>
      <c r="J21" s="48"/>
      <c r="K21" s="48"/>
      <c r="L21" s="48"/>
      <c r="M21" s="39" t="s">
        <v>30</v>
      </c>
      <c r="N21" s="48"/>
      <c r="O21" s="34" t="str">
        <f>IF('Rekapitulace stavby'!AN20="","",'Rekapitulace stavby'!AN20)</f>
        <v/>
      </c>
      <c r="P21" s="34"/>
      <c r="Q21" s="48"/>
      <c r="R21" s="49"/>
    </row>
    <row r="22" spans="2:18" s="1" customFormat="1" ht="6.95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pans="2:18" s="1" customFormat="1" ht="14.4" customHeight="1">
      <c r="B23" s="47"/>
      <c r="C23" s="48"/>
      <c r="D23" s="39" t="s">
        <v>36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pans="2:18" s="1" customFormat="1" ht="16.5" customHeight="1">
      <c r="B24" s="47"/>
      <c r="C24" s="48"/>
      <c r="D24" s="48"/>
      <c r="E24" s="43" t="s">
        <v>22</v>
      </c>
      <c r="F24" s="43"/>
      <c r="G24" s="43"/>
      <c r="H24" s="43"/>
      <c r="I24" s="43"/>
      <c r="J24" s="43"/>
      <c r="K24" s="43"/>
      <c r="L24" s="43"/>
      <c r="M24" s="48"/>
      <c r="N24" s="48"/>
      <c r="O24" s="48"/>
      <c r="P24" s="48"/>
      <c r="Q24" s="48"/>
      <c r="R24" s="49"/>
    </row>
    <row r="25" spans="2:18" s="1" customFormat="1" ht="6.95" customHeigh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pans="2:18" s="1" customFormat="1" ht="6.95" customHeight="1">
      <c r="B26" s="47"/>
      <c r="C26" s="4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8"/>
      <c r="R26" s="49"/>
    </row>
    <row r="27" spans="2:18" s="1" customFormat="1" ht="14.4" customHeight="1">
      <c r="B27" s="47"/>
      <c r="C27" s="48"/>
      <c r="D27" s="159" t="s">
        <v>116</v>
      </c>
      <c r="E27" s="48"/>
      <c r="F27" s="48"/>
      <c r="G27" s="48"/>
      <c r="H27" s="48"/>
      <c r="I27" s="48"/>
      <c r="J27" s="48"/>
      <c r="K27" s="48"/>
      <c r="L27" s="48"/>
      <c r="M27" s="46">
        <f>N88</f>
        <v>0</v>
      </c>
      <c r="N27" s="46"/>
      <c r="O27" s="46"/>
      <c r="P27" s="46"/>
      <c r="Q27" s="48"/>
      <c r="R27" s="49"/>
    </row>
    <row r="28" spans="2:18" s="1" customFormat="1" ht="14.4" customHeight="1">
      <c r="B28" s="47"/>
      <c r="C28" s="48"/>
      <c r="D28" s="45" t="s">
        <v>101</v>
      </c>
      <c r="E28" s="48"/>
      <c r="F28" s="48"/>
      <c r="G28" s="48"/>
      <c r="H28" s="48"/>
      <c r="I28" s="48"/>
      <c r="J28" s="48"/>
      <c r="K28" s="48"/>
      <c r="L28" s="48"/>
      <c r="M28" s="46">
        <f>N96</f>
        <v>0</v>
      </c>
      <c r="N28" s="46"/>
      <c r="O28" s="46"/>
      <c r="P28" s="46"/>
      <c r="Q28" s="48"/>
      <c r="R28" s="49"/>
    </row>
    <row r="29" spans="2:18" s="1" customFormat="1" ht="6.95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pans="2:18" s="1" customFormat="1" ht="25.4" customHeight="1">
      <c r="B30" s="47"/>
      <c r="C30" s="48"/>
      <c r="D30" s="160" t="s">
        <v>39</v>
      </c>
      <c r="E30" s="48"/>
      <c r="F30" s="48"/>
      <c r="G30" s="48"/>
      <c r="H30" s="48"/>
      <c r="I30" s="48"/>
      <c r="J30" s="48"/>
      <c r="K30" s="48"/>
      <c r="L30" s="48"/>
      <c r="M30" s="161">
        <f>ROUND(M27+M28,2)</f>
        <v>0</v>
      </c>
      <c r="N30" s="48"/>
      <c r="O30" s="48"/>
      <c r="P30" s="48"/>
      <c r="Q30" s="48"/>
      <c r="R30" s="49"/>
    </row>
    <row r="31" spans="2:18" s="1" customFormat="1" ht="6.95" customHeight="1">
      <c r="B31" s="47"/>
      <c r="C31" s="4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48"/>
      <c r="R31" s="49"/>
    </row>
    <row r="32" spans="2:18" s="1" customFormat="1" ht="14.4" customHeight="1">
      <c r="B32" s="47"/>
      <c r="C32" s="48"/>
      <c r="D32" s="55" t="s">
        <v>40</v>
      </c>
      <c r="E32" s="55" t="s">
        <v>41</v>
      </c>
      <c r="F32" s="56">
        <v>0.21</v>
      </c>
      <c r="G32" s="162" t="s">
        <v>42</v>
      </c>
      <c r="H32" s="163">
        <f>ROUND((((SUM(BE96:BE103)+SUM(BE121:BE183))+SUM(BE185:BE189))),2)</f>
        <v>0</v>
      </c>
      <c r="I32" s="48"/>
      <c r="J32" s="48"/>
      <c r="K32" s="48"/>
      <c r="L32" s="48"/>
      <c r="M32" s="163">
        <f>ROUND(((ROUND((SUM(BE96:BE103)+SUM(BE121:BE183)),2)*F32)+SUM(BE185:BE189)*F32),2)</f>
        <v>0</v>
      </c>
      <c r="N32" s="48"/>
      <c r="O32" s="48"/>
      <c r="P32" s="48"/>
      <c r="Q32" s="48"/>
      <c r="R32" s="49"/>
    </row>
    <row r="33" spans="2:18" s="1" customFormat="1" ht="14.4" customHeight="1">
      <c r="B33" s="47"/>
      <c r="C33" s="48"/>
      <c r="D33" s="48"/>
      <c r="E33" s="55" t="s">
        <v>43</v>
      </c>
      <c r="F33" s="56">
        <v>0.15</v>
      </c>
      <c r="G33" s="162" t="s">
        <v>42</v>
      </c>
      <c r="H33" s="163">
        <f>ROUND((((SUM(BF96:BF103)+SUM(BF121:BF183))+SUM(BF185:BF189))),2)</f>
        <v>0</v>
      </c>
      <c r="I33" s="48"/>
      <c r="J33" s="48"/>
      <c r="K33" s="48"/>
      <c r="L33" s="48"/>
      <c r="M33" s="163">
        <f>ROUND(((ROUND((SUM(BF96:BF103)+SUM(BF121:BF183)),2)*F33)+SUM(BF185:BF189)*F33),2)</f>
        <v>0</v>
      </c>
      <c r="N33" s="48"/>
      <c r="O33" s="48"/>
      <c r="P33" s="48"/>
      <c r="Q33" s="48"/>
      <c r="R33" s="49"/>
    </row>
    <row r="34" spans="2:18" s="1" customFormat="1" ht="14.4" customHeight="1" hidden="1">
      <c r="B34" s="47"/>
      <c r="C34" s="48"/>
      <c r="D34" s="48"/>
      <c r="E34" s="55" t="s">
        <v>44</v>
      </c>
      <c r="F34" s="56">
        <v>0.21</v>
      </c>
      <c r="G34" s="162" t="s">
        <v>42</v>
      </c>
      <c r="H34" s="163">
        <f>ROUND((((SUM(BG96:BG103)+SUM(BG121:BG183))+SUM(BG185:BG189))),2)</f>
        <v>0</v>
      </c>
      <c r="I34" s="48"/>
      <c r="J34" s="48"/>
      <c r="K34" s="48"/>
      <c r="L34" s="48"/>
      <c r="M34" s="163">
        <v>0</v>
      </c>
      <c r="N34" s="48"/>
      <c r="O34" s="48"/>
      <c r="P34" s="48"/>
      <c r="Q34" s="48"/>
      <c r="R34" s="49"/>
    </row>
    <row r="35" spans="2:18" s="1" customFormat="1" ht="14.4" customHeight="1" hidden="1">
      <c r="B35" s="47"/>
      <c r="C35" s="48"/>
      <c r="D35" s="48"/>
      <c r="E35" s="55" t="s">
        <v>45</v>
      </c>
      <c r="F35" s="56">
        <v>0.15</v>
      </c>
      <c r="G35" s="162" t="s">
        <v>42</v>
      </c>
      <c r="H35" s="163">
        <f>ROUND((((SUM(BH96:BH103)+SUM(BH121:BH183))+SUM(BH185:BH189))),2)</f>
        <v>0</v>
      </c>
      <c r="I35" s="48"/>
      <c r="J35" s="48"/>
      <c r="K35" s="48"/>
      <c r="L35" s="48"/>
      <c r="M35" s="163">
        <v>0</v>
      </c>
      <c r="N35" s="48"/>
      <c r="O35" s="48"/>
      <c r="P35" s="48"/>
      <c r="Q35" s="48"/>
      <c r="R35" s="49"/>
    </row>
    <row r="36" spans="2:18" s="1" customFormat="1" ht="14.4" customHeight="1" hidden="1">
      <c r="B36" s="47"/>
      <c r="C36" s="48"/>
      <c r="D36" s="48"/>
      <c r="E36" s="55" t="s">
        <v>46</v>
      </c>
      <c r="F36" s="56">
        <v>0</v>
      </c>
      <c r="G36" s="162" t="s">
        <v>42</v>
      </c>
      <c r="H36" s="163">
        <f>ROUND((((SUM(BI96:BI103)+SUM(BI121:BI183))+SUM(BI185:BI189))),2)</f>
        <v>0</v>
      </c>
      <c r="I36" s="48"/>
      <c r="J36" s="48"/>
      <c r="K36" s="48"/>
      <c r="L36" s="48"/>
      <c r="M36" s="163">
        <v>0</v>
      </c>
      <c r="N36" s="48"/>
      <c r="O36" s="48"/>
      <c r="P36" s="48"/>
      <c r="Q36" s="48"/>
      <c r="R36" s="49"/>
    </row>
    <row r="37" spans="2:18" s="1" customFormat="1" ht="6.95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pans="2:18" s="1" customFormat="1" ht="25.4" customHeight="1">
      <c r="B38" s="47"/>
      <c r="C38" s="152"/>
      <c r="D38" s="164" t="s">
        <v>47</v>
      </c>
      <c r="E38" s="104"/>
      <c r="F38" s="104"/>
      <c r="G38" s="165" t="s">
        <v>48</v>
      </c>
      <c r="H38" s="166" t="s">
        <v>49</v>
      </c>
      <c r="I38" s="104"/>
      <c r="J38" s="104"/>
      <c r="K38" s="104"/>
      <c r="L38" s="167">
        <f>SUM(M30:M36)</f>
        <v>0</v>
      </c>
      <c r="M38" s="167"/>
      <c r="N38" s="167"/>
      <c r="O38" s="167"/>
      <c r="P38" s="168"/>
      <c r="Q38" s="152"/>
      <c r="R38" s="49"/>
    </row>
    <row r="39" spans="2:18" s="1" customFormat="1" ht="14.4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pans="2:18" s="1" customFormat="1" ht="14.4" customHeigh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 spans="2:18" ht="13.5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/>
    </row>
    <row r="42" spans="2:18" ht="13.5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</row>
    <row r="43" spans="2:18" ht="13.5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</row>
    <row r="44" spans="2:18" ht="13.5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</row>
    <row r="45" spans="2:18" ht="13.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/>
    </row>
    <row r="46" spans="2:18" ht="13.5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0"/>
    </row>
    <row r="47" spans="2:18" ht="13.5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0"/>
    </row>
    <row r="48" spans="2:18" ht="13.5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0"/>
    </row>
    <row r="49" spans="2:18" ht="13.5"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</row>
    <row r="50" spans="2:18" s="1" customFormat="1" ht="13.5">
      <c r="B50" s="47"/>
      <c r="C50" s="48"/>
      <c r="D50" s="67" t="s">
        <v>50</v>
      </c>
      <c r="E50" s="68"/>
      <c r="F50" s="68"/>
      <c r="G50" s="68"/>
      <c r="H50" s="69"/>
      <c r="I50" s="48"/>
      <c r="J50" s="67" t="s">
        <v>51</v>
      </c>
      <c r="K50" s="68"/>
      <c r="L50" s="68"/>
      <c r="M50" s="68"/>
      <c r="N50" s="68"/>
      <c r="O50" s="68"/>
      <c r="P50" s="69"/>
      <c r="Q50" s="48"/>
      <c r="R50" s="49"/>
    </row>
    <row r="51" spans="2:18" ht="13.5">
      <c r="B51" s="27"/>
      <c r="C51" s="32"/>
      <c r="D51" s="70"/>
      <c r="E51" s="32"/>
      <c r="F51" s="32"/>
      <c r="G51" s="32"/>
      <c r="H51" s="71"/>
      <c r="I51" s="32"/>
      <c r="J51" s="70"/>
      <c r="K51" s="32"/>
      <c r="L51" s="32"/>
      <c r="M51" s="32"/>
      <c r="N51" s="32"/>
      <c r="O51" s="32"/>
      <c r="P51" s="71"/>
      <c r="Q51" s="32"/>
      <c r="R51" s="30"/>
    </row>
    <row r="52" spans="2:18" ht="13.5">
      <c r="B52" s="27"/>
      <c r="C52" s="32"/>
      <c r="D52" s="70"/>
      <c r="E52" s="32"/>
      <c r="F52" s="32"/>
      <c r="G52" s="32"/>
      <c r="H52" s="71"/>
      <c r="I52" s="32"/>
      <c r="J52" s="70"/>
      <c r="K52" s="32"/>
      <c r="L52" s="32"/>
      <c r="M52" s="32"/>
      <c r="N52" s="32"/>
      <c r="O52" s="32"/>
      <c r="P52" s="71"/>
      <c r="Q52" s="32"/>
      <c r="R52" s="30"/>
    </row>
    <row r="53" spans="2:18" ht="13.5">
      <c r="B53" s="27"/>
      <c r="C53" s="32"/>
      <c r="D53" s="70"/>
      <c r="E53" s="32"/>
      <c r="F53" s="32"/>
      <c r="G53" s="32"/>
      <c r="H53" s="71"/>
      <c r="I53" s="32"/>
      <c r="J53" s="70"/>
      <c r="K53" s="32"/>
      <c r="L53" s="32"/>
      <c r="M53" s="32"/>
      <c r="N53" s="32"/>
      <c r="O53" s="32"/>
      <c r="P53" s="71"/>
      <c r="Q53" s="32"/>
      <c r="R53" s="30"/>
    </row>
    <row r="54" spans="2:18" ht="13.5">
      <c r="B54" s="27"/>
      <c r="C54" s="32"/>
      <c r="D54" s="70"/>
      <c r="E54" s="32"/>
      <c r="F54" s="32"/>
      <c r="G54" s="32"/>
      <c r="H54" s="71"/>
      <c r="I54" s="32"/>
      <c r="J54" s="70"/>
      <c r="K54" s="32"/>
      <c r="L54" s="32"/>
      <c r="M54" s="32"/>
      <c r="N54" s="32"/>
      <c r="O54" s="32"/>
      <c r="P54" s="71"/>
      <c r="Q54" s="32"/>
      <c r="R54" s="30"/>
    </row>
    <row r="55" spans="2:18" ht="13.5">
      <c r="B55" s="27"/>
      <c r="C55" s="32"/>
      <c r="D55" s="70"/>
      <c r="E55" s="32"/>
      <c r="F55" s="32"/>
      <c r="G55" s="32"/>
      <c r="H55" s="71"/>
      <c r="I55" s="32"/>
      <c r="J55" s="70"/>
      <c r="K55" s="32"/>
      <c r="L55" s="32"/>
      <c r="M55" s="32"/>
      <c r="N55" s="32"/>
      <c r="O55" s="32"/>
      <c r="P55" s="71"/>
      <c r="Q55" s="32"/>
      <c r="R55" s="30"/>
    </row>
    <row r="56" spans="2:18" ht="13.5">
      <c r="B56" s="27"/>
      <c r="C56" s="32"/>
      <c r="D56" s="70"/>
      <c r="E56" s="32"/>
      <c r="F56" s="32"/>
      <c r="G56" s="32"/>
      <c r="H56" s="71"/>
      <c r="I56" s="32"/>
      <c r="J56" s="70"/>
      <c r="K56" s="32"/>
      <c r="L56" s="32"/>
      <c r="M56" s="32"/>
      <c r="N56" s="32"/>
      <c r="O56" s="32"/>
      <c r="P56" s="71"/>
      <c r="Q56" s="32"/>
      <c r="R56" s="30"/>
    </row>
    <row r="57" spans="2:18" ht="13.5">
      <c r="B57" s="27"/>
      <c r="C57" s="32"/>
      <c r="D57" s="70"/>
      <c r="E57" s="32"/>
      <c r="F57" s="32"/>
      <c r="G57" s="32"/>
      <c r="H57" s="71"/>
      <c r="I57" s="32"/>
      <c r="J57" s="70"/>
      <c r="K57" s="32"/>
      <c r="L57" s="32"/>
      <c r="M57" s="32"/>
      <c r="N57" s="32"/>
      <c r="O57" s="32"/>
      <c r="P57" s="71"/>
      <c r="Q57" s="32"/>
      <c r="R57" s="30"/>
    </row>
    <row r="58" spans="2:18" ht="13.5">
      <c r="B58" s="27"/>
      <c r="C58" s="32"/>
      <c r="D58" s="70"/>
      <c r="E58" s="32"/>
      <c r="F58" s="32"/>
      <c r="G58" s="32"/>
      <c r="H58" s="71"/>
      <c r="I58" s="32"/>
      <c r="J58" s="70"/>
      <c r="K58" s="32"/>
      <c r="L58" s="32"/>
      <c r="M58" s="32"/>
      <c r="N58" s="32"/>
      <c r="O58" s="32"/>
      <c r="P58" s="71"/>
      <c r="Q58" s="32"/>
      <c r="R58" s="30"/>
    </row>
    <row r="59" spans="2:18" s="1" customFormat="1" ht="13.5">
      <c r="B59" s="47"/>
      <c r="C59" s="48"/>
      <c r="D59" s="72" t="s">
        <v>52</v>
      </c>
      <c r="E59" s="73"/>
      <c r="F59" s="73"/>
      <c r="G59" s="74" t="s">
        <v>53</v>
      </c>
      <c r="H59" s="75"/>
      <c r="I59" s="48"/>
      <c r="J59" s="72" t="s">
        <v>52</v>
      </c>
      <c r="K59" s="73"/>
      <c r="L59" s="73"/>
      <c r="M59" s="73"/>
      <c r="N59" s="74" t="s">
        <v>53</v>
      </c>
      <c r="O59" s="73"/>
      <c r="P59" s="75"/>
      <c r="Q59" s="48"/>
      <c r="R59" s="49"/>
    </row>
    <row r="60" spans="2:18" ht="13.5">
      <c r="B60" s="2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0"/>
    </row>
    <row r="61" spans="2:18" s="1" customFormat="1" ht="13.5">
      <c r="B61" s="47"/>
      <c r="C61" s="48"/>
      <c r="D61" s="67" t="s">
        <v>54</v>
      </c>
      <c r="E61" s="68"/>
      <c r="F61" s="68"/>
      <c r="G61" s="68"/>
      <c r="H61" s="69"/>
      <c r="I61" s="48"/>
      <c r="J61" s="67" t="s">
        <v>55</v>
      </c>
      <c r="K61" s="68"/>
      <c r="L61" s="68"/>
      <c r="M61" s="68"/>
      <c r="N61" s="68"/>
      <c r="O61" s="68"/>
      <c r="P61" s="69"/>
      <c r="Q61" s="48"/>
      <c r="R61" s="49"/>
    </row>
    <row r="62" spans="2:18" ht="13.5">
      <c r="B62" s="27"/>
      <c r="C62" s="32"/>
      <c r="D62" s="70"/>
      <c r="E62" s="32"/>
      <c r="F62" s="32"/>
      <c r="G62" s="32"/>
      <c r="H62" s="71"/>
      <c r="I62" s="32"/>
      <c r="J62" s="70"/>
      <c r="K62" s="32"/>
      <c r="L62" s="32"/>
      <c r="M62" s="32"/>
      <c r="N62" s="32"/>
      <c r="O62" s="32"/>
      <c r="P62" s="71"/>
      <c r="Q62" s="32"/>
      <c r="R62" s="30"/>
    </row>
    <row r="63" spans="2:18" ht="13.5">
      <c r="B63" s="27"/>
      <c r="C63" s="32"/>
      <c r="D63" s="70"/>
      <c r="E63" s="32"/>
      <c r="F63" s="32"/>
      <c r="G63" s="32"/>
      <c r="H63" s="71"/>
      <c r="I63" s="32"/>
      <c r="J63" s="70"/>
      <c r="K63" s="32"/>
      <c r="L63" s="32"/>
      <c r="M63" s="32"/>
      <c r="N63" s="32"/>
      <c r="O63" s="32"/>
      <c r="P63" s="71"/>
      <c r="Q63" s="32"/>
      <c r="R63" s="30"/>
    </row>
    <row r="64" spans="2:18" ht="13.5">
      <c r="B64" s="27"/>
      <c r="C64" s="32"/>
      <c r="D64" s="70"/>
      <c r="E64" s="32"/>
      <c r="F64" s="32"/>
      <c r="G64" s="32"/>
      <c r="H64" s="71"/>
      <c r="I64" s="32"/>
      <c r="J64" s="70"/>
      <c r="K64" s="32"/>
      <c r="L64" s="32"/>
      <c r="M64" s="32"/>
      <c r="N64" s="32"/>
      <c r="O64" s="32"/>
      <c r="P64" s="71"/>
      <c r="Q64" s="32"/>
      <c r="R64" s="30"/>
    </row>
    <row r="65" spans="2:18" ht="13.5">
      <c r="B65" s="27"/>
      <c r="C65" s="32"/>
      <c r="D65" s="70"/>
      <c r="E65" s="32"/>
      <c r="F65" s="32"/>
      <c r="G65" s="32"/>
      <c r="H65" s="71"/>
      <c r="I65" s="32"/>
      <c r="J65" s="70"/>
      <c r="K65" s="32"/>
      <c r="L65" s="32"/>
      <c r="M65" s="32"/>
      <c r="N65" s="32"/>
      <c r="O65" s="32"/>
      <c r="P65" s="71"/>
      <c r="Q65" s="32"/>
      <c r="R65" s="30"/>
    </row>
    <row r="66" spans="2:18" ht="13.5">
      <c r="B66" s="27"/>
      <c r="C66" s="32"/>
      <c r="D66" s="70"/>
      <c r="E66" s="32"/>
      <c r="F66" s="32"/>
      <c r="G66" s="32"/>
      <c r="H66" s="71"/>
      <c r="I66" s="32"/>
      <c r="J66" s="70"/>
      <c r="K66" s="32"/>
      <c r="L66" s="32"/>
      <c r="M66" s="32"/>
      <c r="N66" s="32"/>
      <c r="O66" s="32"/>
      <c r="P66" s="71"/>
      <c r="Q66" s="32"/>
      <c r="R66" s="30"/>
    </row>
    <row r="67" spans="2:18" ht="13.5">
      <c r="B67" s="27"/>
      <c r="C67" s="32"/>
      <c r="D67" s="70"/>
      <c r="E67" s="32"/>
      <c r="F67" s="32"/>
      <c r="G67" s="32"/>
      <c r="H67" s="71"/>
      <c r="I67" s="32"/>
      <c r="J67" s="70"/>
      <c r="K67" s="32"/>
      <c r="L67" s="32"/>
      <c r="M67" s="32"/>
      <c r="N67" s="32"/>
      <c r="O67" s="32"/>
      <c r="P67" s="71"/>
      <c r="Q67" s="32"/>
      <c r="R67" s="30"/>
    </row>
    <row r="68" spans="2:18" ht="13.5">
      <c r="B68" s="27"/>
      <c r="C68" s="32"/>
      <c r="D68" s="70"/>
      <c r="E68" s="32"/>
      <c r="F68" s="32"/>
      <c r="G68" s="32"/>
      <c r="H68" s="71"/>
      <c r="I68" s="32"/>
      <c r="J68" s="70"/>
      <c r="K68" s="32"/>
      <c r="L68" s="32"/>
      <c r="M68" s="32"/>
      <c r="N68" s="32"/>
      <c r="O68" s="32"/>
      <c r="P68" s="71"/>
      <c r="Q68" s="32"/>
      <c r="R68" s="30"/>
    </row>
    <row r="69" spans="2:18" ht="13.5">
      <c r="B69" s="27"/>
      <c r="C69" s="32"/>
      <c r="D69" s="70"/>
      <c r="E69" s="32"/>
      <c r="F69" s="32"/>
      <c r="G69" s="32"/>
      <c r="H69" s="71"/>
      <c r="I69" s="32"/>
      <c r="J69" s="70"/>
      <c r="K69" s="32"/>
      <c r="L69" s="32"/>
      <c r="M69" s="32"/>
      <c r="N69" s="32"/>
      <c r="O69" s="32"/>
      <c r="P69" s="71"/>
      <c r="Q69" s="32"/>
      <c r="R69" s="30"/>
    </row>
    <row r="70" spans="2:18" s="1" customFormat="1" ht="13.5">
      <c r="B70" s="47"/>
      <c r="C70" s="48"/>
      <c r="D70" s="72" t="s">
        <v>52</v>
      </c>
      <c r="E70" s="73"/>
      <c r="F70" s="73"/>
      <c r="G70" s="74" t="s">
        <v>53</v>
      </c>
      <c r="H70" s="75"/>
      <c r="I70" s="48"/>
      <c r="J70" s="72" t="s">
        <v>52</v>
      </c>
      <c r="K70" s="73"/>
      <c r="L70" s="73"/>
      <c r="M70" s="73"/>
      <c r="N70" s="74" t="s">
        <v>53</v>
      </c>
      <c r="O70" s="73"/>
      <c r="P70" s="75"/>
      <c r="Q70" s="48"/>
      <c r="R70" s="49"/>
    </row>
    <row r="71" spans="2:18" s="1" customFormat="1" ht="14.4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</row>
    <row r="75" spans="2:18" s="1" customFormat="1" ht="6.95" customHeight="1">
      <c r="B75" s="169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1"/>
    </row>
    <row r="76" spans="2:21" s="1" customFormat="1" ht="36.95" customHeight="1">
      <c r="B76" s="47"/>
      <c r="C76" s="28" t="s">
        <v>117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9"/>
      <c r="T76" s="172"/>
      <c r="U76" s="172"/>
    </row>
    <row r="77" spans="2:21" s="1" customFormat="1" ht="6.9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  <c r="T77" s="172"/>
      <c r="U77" s="172"/>
    </row>
    <row r="78" spans="2:21" s="1" customFormat="1" ht="30" customHeight="1">
      <c r="B78" s="47"/>
      <c r="C78" s="39" t="s">
        <v>19</v>
      </c>
      <c r="D78" s="48"/>
      <c r="E78" s="48"/>
      <c r="F78" s="156" t="str">
        <f>F6</f>
        <v>Havarijní stav mostních obj. Cyklostezka Slapanská - Trubní propustky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8"/>
      <c r="R78" s="49"/>
      <c r="T78" s="172"/>
      <c r="U78" s="172"/>
    </row>
    <row r="79" spans="2:21" s="1" customFormat="1" ht="36.95" customHeight="1">
      <c r="B79" s="47"/>
      <c r="C79" s="86" t="s">
        <v>114</v>
      </c>
      <c r="D79" s="48"/>
      <c r="E79" s="48"/>
      <c r="F79" s="88" t="str">
        <f>F7</f>
        <v>SO 02 - Propustek CH - SO 02 - Propustek CH-02P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  <c r="T79" s="172"/>
      <c r="U79" s="172"/>
    </row>
    <row r="80" spans="2:21" s="1" customFormat="1" ht="6.95" customHeight="1"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  <c r="T80" s="172"/>
      <c r="U80" s="172"/>
    </row>
    <row r="81" spans="2:21" s="1" customFormat="1" ht="18" customHeight="1">
      <c r="B81" s="47"/>
      <c r="C81" s="39" t="s">
        <v>24</v>
      </c>
      <c r="D81" s="48"/>
      <c r="E81" s="48"/>
      <c r="F81" s="34" t="str">
        <f>F9</f>
        <v xml:space="preserve"> </v>
      </c>
      <c r="G81" s="48"/>
      <c r="H81" s="48"/>
      <c r="I81" s="48"/>
      <c r="J81" s="48"/>
      <c r="K81" s="39" t="s">
        <v>26</v>
      </c>
      <c r="L81" s="48"/>
      <c r="M81" s="91" t="str">
        <f>IF(O9="","",O9)</f>
        <v>18. 9. 2018</v>
      </c>
      <c r="N81" s="91"/>
      <c r="O81" s="91"/>
      <c r="P81" s="91"/>
      <c r="Q81" s="48"/>
      <c r="R81" s="49"/>
      <c r="T81" s="172"/>
      <c r="U81" s="172"/>
    </row>
    <row r="82" spans="2:21" s="1" customFormat="1" ht="6.95" customHeight="1"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  <c r="T82" s="172"/>
      <c r="U82" s="172"/>
    </row>
    <row r="83" spans="2:21" s="1" customFormat="1" ht="13.5">
      <c r="B83" s="47"/>
      <c r="C83" s="39" t="s">
        <v>28</v>
      </c>
      <c r="D83" s="48"/>
      <c r="E83" s="48"/>
      <c r="F83" s="34" t="str">
        <f>E12</f>
        <v xml:space="preserve"> </v>
      </c>
      <c r="G83" s="48"/>
      <c r="H83" s="48"/>
      <c r="I83" s="48"/>
      <c r="J83" s="48"/>
      <c r="K83" s="39" t="s">
        <v>33</v>
      </c>
      <c r="L83" s="48"/>
      <c r="M83" s="34" t="str">
        <f>E18</f>
        <v xml:space="preserve"> </v>
      </c>
      <c r="N83" s="34"/>
      <c r="O83" s="34"/>
      <c r="P83" s="34"/>
      <c r="Q83" s="34"/>
      <c r="R83" s="49"/>
      <c r="T83" s="172"/>
      <c r="U83" s="172"/>
    </row>
    <row r="84" spans="2:21" s="1" customFormat="1" ht="14.4" customHeight="1">
      <c r="B84" s="47"/>
      <c r="C84" s="39" t="s">
        <v>31</v>
      </c>
      <c r="D84" s="48"/>
      <c r="E84" s="48"/>
      <c r="F84" s="34" t="str">
        <f>IF(E15="","",E15)</f>
        <v>Vyplň údaj</v>
      </c>
      <c r="G84" s="48"/>
      <c r="H84" s="48"/>
      <c r="I84" s="48"/>
      <c r="J84" s="48"/>
      <c r="K84" s="39" t="s">
        <v>35</v>
      </c>
      <c r="L84" s="48"/>
      <c r="M84" s="34" t="str">
        <f>E21</f>
        <v xml:space="preserve"> </v>
      </c>
      <c r="N84" s="34"/>
      <c r="O84" s="34"/>
      <c r="P84" s="34"/>
      <c r="Q84" s="34"/>
      <c r="R84" s="49"/>
      <c r="T84" s="172"/>
      <c r="U84" s="172"/>
    </row>
    <row r="85" spans="2:21" s="1" customFormat="1" ht="10.3" customHeight="1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9"/>
      <c r="T85" s="172"/>
      <c r="U85" s="172"/>
    </row>
    <row r="86" spans="2:21" s="1" customFormat="1" ht="29.25" customHeight="1">
      <c r="B86" s="47"/>
      <c r="C86" s="173" t="s">
        <v>118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73" t="s">
        <v>119</v>
      </c>
      <c r="O86" s="152"/>
      <c r="P86" s="152"/>
      <c r="Q86" s="152"/>
      <c r="R86" s="49"/>
      <c r="T86" s="172"/>
      <c r="U86" s="172"/>
    </row>
    <row r="87" spans="2:21" s="1" customFormat="1" ht="10.3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  <c r="T87" s="172"/>
      <c r="U87" s="172"/>
    </row>
    <row r="88" spans="2:47" s="1" customFormat="1" ht="29.25" customHeight="1">
      <c r="B88" s="47"/>
      <c r="C88" s="174" t="s">
        <v>120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114">
        <f>N121</f>
        <v>0</v>
      </c>
      <c r="O88" s="175"/>
      <c r="P88" s="175"/>
      <c r="Q88" s="175"/>
      <c r="R88" s="49"/>
      <c r="T88" s="172"/>
      <c r="U88" s="172"/>
      <c r="AU88" s="23" t="s">
        <v>121</v>
      </c>
    </row>
    <row r="89" spans="2:21" s="6" customFormat="1" ht="24.95" customHeight="1">
      <c r="B89" s="176"/>
      <c r="C89" s="177"/>
      <c r="D89" s="178" t="s">
        <v>122</v>
      </c>
      <c r="E89" s="177"/>
      <c r="F89" s="177"/>
      <c r="G89" s="177"/>
      <c r="H89" s="177"/>
      <c r="I89" s="177"/>
      <c r="J89" s="177"/>
      <c r="K89" s="177"/>
      <c r="L89" s="177"/>
      <c r="M89" s="177"/>
      <c r="N89" s="179">
        <f>N122</f>
        <v>0</v>
      </c>
      <c r="O89" s="177"/>
      <c r="P89" s="177"/>
      <c r="Q89" s="177"/>
      <c r="R89" s="180"/>
      <c r="T89" s="181"/>
      <c r="U89" s="181"/>
    </row>
    <row r="90" spans="2:21" s="7" customFormat="1" ht="19.9" customHeight="1">
      <c r="B90" s="182"/>
      <c r="C90" s="183"/>
      <c r="D90" s="137" t="s">
        <v>123</v>
      </c>
      <c r="E90" s="183"/>
      <c r="F90" s="183"/>
      <c r="G90" s="183"/>
      <c r="H90" s="183"/>
      <c r="I90" s="183"/>
      <c r="J90" s="183"/>
      <c r="K90" s="183"/>
      <c r="L90" s="183"/>
      <c r="M90" s="183"/>
      <c r="N90" s="139">
        <f>N123</f>
        <v>0</v>
      </c>
      <c r="O90" s="183"/>
      <c r="P90" s="183"/>
      <c r="Q90" s="183"/>
      <c r="R90" s="184"/>
      <c r="T90" s="185"/>
      <c r="U90" s="185"/>
    </row>
    <row r="91" spans="2:21" s="7" customFormat="1" ht="19.9" customHeight="1">
      <c r="B91" s="182"/>
      <c r="C91" s="183"/>
      <c r="D91" s="137" t="s">
        <v>124</v>
      </c>
      <c r="E91" s="183"/>
      <c r="F91" s="183"/>
      <c r="G91" s="183"/>
      <c r="H91" s="183"/>
      <c r="I91" s="183"/>
      <c r="J91" s="183"/>
      <c r="K91" s="183"/>
      <c r="L91" s="183"/>
      <c r="M91" s="183"/>
      <c r="N91" s="139">
        <f>N154</f>
        <v>0</v>
      </c>
      <c r="O91" s="183"/>
      <c r="P91" s="183"/>
      <c r="Q91" s="183"/>
      <c r="R91" s="184"/>
      <c r="T91" s="185"/>
      <c r="U91" s="185"/>
    </row>
    <row r="92" spans="2:21" s="7" customFormat="1" ht="19.9" customHeight="1">
      <c r="B92" s="182"/>
      <c r="C92" s="183"/>
      <c r="D92" s="137" t="s">
        <v>125</v>
      </c>
      <c r="E92" s="183"/>
      <c r="F92" s="183"/>
      <c r="G92" s="183"/>
      <c r="H92" s="183"/>
      <c r="I92" s="183"/>
      <c r="J92" s="183"/>
      <c r="K92" s="183"/>
      <c r="L92" s="183"/>
      <c r="M92" s="183"/>
      <c r="N92" s="139">
        <f>N178</f>
        <v>0</v>
      </c>
      <c r="O92" s="183"/>
      <c r="P92" s="183"/>
      <c r="Q92" s="183"/>
      <c r="R92" s="184"/>
      <c r="T92" s="185"/>
      <c r="U92" s="185"/>
    </row>
    <row r="93" spans="2:21" s="7" customFormat="1" ht="19.9" customHeight="1">
      <c r="B93" s="182"/>
      <c r="C93" s="183"/>
      <c r="D93" s="137" t="s">
        <v>126</v>
      </c>
      <c r="E93" s="183"/>
      <c r="F93" s="183"/>
      <c r="G93" s="183"/>
      <c r="H93" s="183"/>
      <c r="I93" s="183"/>
      <c r="J93" s="183"/>
      <c r="K93" s="183"/>
      <c r="L93" s="183"/>
      <c r="M93" s="183"/>
      <c r="N93" s="139">
        <f>N182</f>
        <v>0</v>
      </c>
      <c r="O93" s="183"/>
      <c r="P93" s="183"/>
      <c r="Q93" s="183"/>
      <c r="R93" s="184"/>
      <c r="T93" s="185"/>
      <c r="U93" s="185"/>
    </row>
    <row r="94" spans="2:21" s="6" customFormat="1" ht="21.8" customHeight="1">
      <c r="B94" s="176"/>
      <c r="C94" s="177"/>
      <c r="D94" s="178" t="s">
        <v>127</v>
      </c>
      <c r="E94" s="177"/>
      <c r="F94" s="177"/>
      <c r="G94" s="177"/>
      <c r="H94" s="177"/>
      <c r="I94" s="177"/>
      <c r="J94" s="177"/>
      <c r="K94" s="177"/>
      <c r="L94" s="177"/>
      <c r="M94" s="177"/>
      <c r="N94" s="186">
        <f>N184</f>
        <v>0</v>
      </c>
      <c r="O94" s="177"/>
      <c r="P94" s="177"/>
      <c r="Q94" s="177"/>
      <c r="R94" s="180"/>
      <c r="T94" s="181"/>
      <c r="U94" s="181"/>
    </row>
    <row r="95" spans="2:21" s="1" customFormat="1" ht="21.8" customHeight="1">
      <c r="B95" s="47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9"/>
      <c r="T95" s="172"/>
      <c r="U95" s="172"/>
    </row>
    <row r="96" spans="2:21" s="1" customFormat="1" ht="29.25" customHeight="1">
      <c r="B96" s="47"/>
      <c r="C96" s="174" t="s">
        <v>128</v>
      </c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175">
        <f>ROUND(N97+N98+N99+N100+N101+N102,2)</f>
        <v>0</v>
      </c>
      <c r="O96" s="187"/>
      <c r="P96" s="187"/>
      <c r="Q96" s="187"/>
      <c r="R96" s="49"/>
      <c r="T96" s="188"/>
      <c r="U96" s="189" t="s">
        <v>40</v>
      </c>
    </row>
    <row r="97" spans="2:65" s="1" customFormat="1" ht="18" customHeight="1">
      <c r="B97" s="47"/>
      <c r="C97" s="48"/>
      <c r="D97" s="144" t="s">
        <v>129</v>
      </c>
      <c r="E97" s="137"/>
      <c r="F97" s="137"/>
      <c r="G97" s="137"/>
      <c r="H97" s="137"/>
      <c r="I97" s="48"/>
      <c r="J97" s="48"/>
      <c r="K97" s="48"/>
      <c r="L97" s="48"/>
      <c r="M97" s="48"/>
      <c r="N97" s="138">
        <f>ROUND(N88*T97,2)</f>
        <v>0</v>
      </c>
      <c r="O97" s="139"/>
      <c r="P97" s="139"/>
      <c r="Q97" s="139"/>
      <c r="R97" s="49"/>
      <c r="S97" s="190"/>
      <c r="T97" s="191"/>
      <c r="U97" s="192" t="s">
        <v>41</v>
      </c>
      <c r="V97" s="190"/>
      <c r="W97" s="190"/>
      <c r="X97" s="190"/>
      <c r="Y97" s="190"/>
      <c r="Z97" s="190"/>
      <c r="AA97" s="190"/>
      <c r="AB97" s="190"/>
      <c r="AC97" s="190"/>
      <c r="AD97" s="190"/>
      <c r="AE97" s="190"/>
      <c r="AF97" s="190"/>
      <c r="AG97" s="190"/>
      <c r="AH97" s="190"/>
      <c r="AI97" s="190"/>
      <c r="AJ97" s="190"/>
      <c r="AK97" s="190"/>
      <c r="AL97" s="190"/>
      <c r="AM97" s="190"/>
      <c r="AN97" s="190"/>
      <c r="AO97" s="190"/>
      <c r="AP97" s="190"/>
      <c r="AQ97" s="190"/>
      <c r="AR97" s="190"/>
      <c r="AS97" s="190"/>
      <c r="AT97" s="190"/>
      <c r="AU97" s="190"/>
      <c r="AV97" s="190"/>
      <c r="AW97" s="190"/>
      <c r="AX97" s="190"/>
      <c r="AY97" s="193" t="s">
        <v>130</v>
      </c>
      <c r="AZ97" s="190"/>
      <c r="BA97" s="190"/>
      <c r="BB97" s="190"/>
      <c r="BC97" s="190"/>
      <c r="BD97" s="190"/>
      <c r="BE97" s="194">
        <f>IF(U97="základní",N97,0)</f>
        <v>0</v>
      </c>
      <c r="BF97" s="194">
        <f>IF(U97="snížená",N97,0)</f>
        <v>0</v>
      </c>
      <c r="BG97" s="194">
        <f>IF(U97="zákl. přenesená",N97,0)</f>
        <v>0</v>
      </c>
      <c r="BH97" s="194">
        <f>IF(U97="sníž. přenesená",N97,0)</f>
        <v>0</v>
      </c>
      <c r="BI97" s="194">
        <f>IF(U97="nulová",N97,0)</f>
        <v>0</v>
      </c>
      <c r="BJ97" s="193" t="s">
        <v>84</v>
      </c>
      <c r="BK97" s="190"/>
      <c r="BL97" s="190"/>
      <c r="BM97" s="190"/>
    </row>
    <row r="98" spans="2:65" s="1" customFormat="1" ht="18" customHeight="1">
      <c r="B98" s="47"/>
      <c r="C98" s="48"/>
      <c r="D98" s="144" t="s">
        <v>131</v>
      </c>
      <c r="E98" s="137"/>
      <c r="F98" s="137"/>
      <c r="G98" s="137"/>
      <c r="H98" s="137"/>
      <c r="I98" s="48"/>
      <c r="J98" s="48"/>
      <c r="K98" s="48"/>
      <c r="L98" s="48"/>
      <c r="M98" s="48"/>
      <c r="N98" s="138">
        <f>ROUND(N88*T98,2)</f>
        <v>0</v>
      </c>
      <c r="O98" s="139"/>
      <c r="P98" s="139"/>
      <c r="Q98" s="139"/>
      <c r="R98" s="49"/>
      <c r="S98" s="190"/>
      <c r="T98" s="191"/>
      <c r="U98" s="192" t="s">
        <v>41</v>
      </c>
      <c r="V98" s="190"/>
      <c r="W98" s="190"/>
      <c r="X98" s="190"/>
      <c r="Y98" s="190"/>
      <c r="Z98" s="190"/>
      <c r="AA98" s="190"/>
      <c r="AB98" s="190"/>
      <c r="AC98" s="190"/>
      <c r="AD98" s="190"/>
      <c r="AE98" s="190"/>
      <c r="AF98" s="190"/>
      <c r="AG98" s="190"/>
      <c r="AH98" s="190"/>
      <c r="AI98" s="190"/>
      <c r="AJ98" s="190"/>
      <c r="AK98" s="190"/>
      <c r="AL98" s="190"/>
      <c r="AM98" s="190"/>
      <c r="AN98" s="190"/>
      <c r="AO98" s="190"/>
      <c r="AP98" s="190"/>
      <c r="AQ98" s="190"/>
      <c r="AR98" s="190"/>
      <c r="AS98" s="190"/>
      <c r="AT98" s="190"/>
      <c r="AU98" s="190"/>
      <c r="AV98" s="190"/>
      <c r="AW98" s="190"/>
      <c r="AX98" s="190"/>
      <c r="AY98" s="193" t="s">
        <v>130</v>
      </c>
      <c r="AZ98" s="190"/>
      <c r="BA98" s="190"/>
      <c r="BB98" s="190"/>
      <c r="BC98" s="190"/>
      <c r="BD98" s="190"/>
      <c r="BE98" s="194">
        <f>IF(U98="základní",N98,0)</f>
        <v>0</v>
      </c>
      <c r="BF98" s="194">
        <f>IF(U98="snížená",N98,0)</f>
        <v>0</v>
      </c>
      <c r="BG98" s="194">
        <f>IF(U98="zákl. přenesená",N98,0)</f>
        <v>0</v>
      </c>
      <c r="BH98" s="194">
        <f>IF(U98="sníž. přenesená",N98,0)</f>
        <v>0</v>
      </c>
      <c r="BI98" s="194">
        <f>IF(U98="nulová",N98,0)</f>
        <v>0</v>
      </c>
      <c r="BJ98" s="193" t="s">
        <v>84</v>
      </c>
      <c r="BK98" s="190"/>
      <c r="BL98" s="190"/>
      <c r="BM98" s="190"/>
    </row>
    <row r="99" spans="2:65" s="1" customFormat="1" ht="18" customHeight="1">
      <c r="B99" s="47"/>
      <c r="C99" s="48"/>
      <c r="D99" s="144" t="s">
        <v>132</v>
      </c>
      <c r="E99" s="137"/>
      <c r="F99" s="137"/>
      <c r="G99" s="137"/>
      <c r="H99" s="137"/>
      <c r="I99" s="48"/>
      <c r="J99" s="48"/>
      <c r="K99" s="48"/>
      <c r="L99" s="48"/>
      <c r="M99" s="48"/>
      <c r="N99" s="138">
        <f>ROUND(N88*T99,2)</f>
        <v>0</v>
      </c>
      <c r="O99" s="139"/>
      <c r="P99" s="139"/>
      <c r="Q99" s="139"/>
      <c r="R99" s="49"/>
      <c r="S99" s="190"/>
      <c r="T99" s="191"/>
      <c r="U99" s="192" t="s">
        <v>41</v>
      </c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F99" s="190"/>
      <c r="AG99" s="190"/>
      <c r="AH99" s="190"/>
      <c r="AI99" s="190"/>
      <c r="AJ99" s="190"/>
      <c r="AK99" s="190"/>
      <c r="AL99" s="190"/>
      <c r="AM99" s="190"/>
      <c r="AN99" s="190"/>
      <c r="AO99" s="190"/>
      <c r="AP99" s="190"/>
      <c r="AQ99" s="190"/>
      <c r="AR99" s="190"/>
      <c r="AS99" s="190"/>
      <c r="AT99" s="190"/>
      <c r="AU99" s="190"/>
      <c r="AV99" s="190"/>
      <c r="AW99" s="190"/>
      <c r="AX99" s="190"/>
      <c r="AY99" s="193" t="s">
        <v>130</v>
      </c>
      <c r="AZ99" s="190"/>
      <c r="BA99" s="190"/>
      <c r="BB99" s="190"/>
      <c r="BC99" s="190"/>
      <c r="BD99" s="190"/>
      <c r="BE99" s="194">
        <f>IF(U99="základní",N99,0)</f>
        <v>0</v>
      </c>
      <c r="BF99" s="194">
        <f>IF(U99="snížená",N99,0)</f>
        <v>0</v>
      </c>
      <c r="BG99" s="194">
        <f>IF(U99="zákl. přenesená",N99,0)</f>
        <v>0</v>
      </c>
      <c r="BH99" s="194">
        <f>IF(U99="sníž. přenesená",N99,0)</f>
        <v>0</v>
      </c>
      <c r="BI99" s="194">
        <f>IF(U99="nulová",N99,0)</f>
        <v>0</v>
      </c>
      <c r="BJ99" s="193" t="s">
        <v>84</v>
      </c>
      <c r="BK99" s="190"/>
      <c r="BL99" s="190"/>
      <c r="BM99" s="190"/>
    </row>
    <row r="100" spans="2:65" s="1" customFormat="1" ht="18" customHeight="1">
      <c r="B100" s="47"/>
      <c r="C100" s="48"/>
      <c r="D100" s="144" t="s">
        <v>133</v>
      </c>
      <c r="E100" s="137"/>
      <c r="F100" s="137"/>
      <c r="G100" s="137"/>
      <c r="H100" s="137"/>
      <c r="I100" s="48"/>
      <c r="J100" s="48"/>
      <c r="K100" s="48"/>
      <c r="L100" s="48"/>
      <c r="M100" s="48"/>
      <c r="N100" s="138">
        <f>ROUND(N88*T100,2)</f>
        <v>0</v>
      </c>
      <c r="O100" s="139"/>
      <c r="P100" s="139"/>
      <c r="Q100" s="139"/>
      <c r="R100" s="49"/>
      <c r="S100" s="190"/>
      <c r="T100" s="191"/>
      <c r="U100" s="192" t="s">
        <v>41</v>
      </c>
      <c r="V100" s="190"/>
      <c r="W100" s="190"/>
      <c r="X100" s="190"/>
      <c r="Y100" s="190"/>
      <c r="Z100" s="190"/>
      <c r="AA100" s="190"/>
      <c r="AB100" s="190"/>
      <c r="AC100" s="190"/>
      <c r="AD100" s="190"/>
      <c r="AE100" s="190"/>
      <c r="AF100" s="190"/>
      <c r="AG100" s="190"/>
      <c r="AH100" s="190"/>
      <c r="AI100" s="190"/>
      <c r="AJ100" s="190"/>
      <c r="AK100" s="190"/>
      <c r="AL100" s="190"/>
      <c r="AM100" s="190"/>
      <c r="AN100" s="190"/>
      <c r="AO100" s="190"/>
      <c r="AP100" s="190"/>
      <c r="AQ100" s="190"/>
      <c r="AR100" s="190"/>
      <c r="AS100" s="190"/>
      <c r="AT100" s="190"/>
      <c r="AU100" s="190"/>
      <c r="AV100" s="190"/>
      <c r="AW100" s="190"/>
      <c r="AX100" s="190"/>
      <c r="AY100" s="193" t="s">
        <v>130</v>
      </c>
      <c r="AZ100" s="190"/>
      <c r="BA100" s="190"/>
      <c r="BB100" s="190"/>
      <c r="BC100" s="190"/>
      <c r="BD100" s="190"/>
      <c r="BE100" s="194">
        <f>IF(U100="základní",N100,0)</f>
        <v>0</v>
      </c>
      <c r="BF100" s="194">
        <f>IF(U100="snížená",N100,0)</f>
        <v>0</v>
      </c>
      <c r="BG100" s="194">
        <f>IF(U100="zákl. přenesená",N100,0)</f>
        <v>0</v>
      </c>
      <c r="BH100" s="194">
        <f>IF(U100="sníž. přenesená",N100,0)</f>
        <v>0</v>
      </c>
      <c r="BI100" s="194">
        <f>IF(U100="nulová",N100,0)</f>
        <v>0</v>
      </c>
      <c r="BJ100" s="193" t="s">
        <v>84</v>
      </c>
      <c r="BK100" s="190"/>
      <c r="BL100" s="190"/>
      <c r="BM100" s="190"/>
    </row>
    <row r="101" spans="2:65" s="1" customFormat="1" ht="18" customHeight="1">
      <c r="B101" s="47"/>
      <c r="C101" s="48"/>
      <c r="D101" s="144" t="s">
        <v>134</v>
      </c>
      <c r="E101" s="137"/>
      <c r="F101" s="137"/>
      <c r="G101" s="137"/>
      <c r="H101" s="137"/>
      <c r="I101" s="48"/>
      <c r="J101" s="48"/>
      <c r="K101" s="48"/>
      <c r="L101" s="48"/>
      <c r="M101" s="48"/>
      <c r="N101" s="138">
        <f>ROUND(N88*T101,2)</f>
        <v>0</v>
      </c>
      <c r="O101" s="139"/>
      <c r="P101" s="139"/>
      <c r="Q101" s="139"/>
      <c r="R101" s="49"/>
      <c r="S101" s="190"/>
      <c r="T101" s="191"/>
      <c r="U101" s="192" t="s">
        <v>41</v>
      </c>
      <c r="V101" s="190"/>
      <c r="W101" s="190"/>
      <c r="X101" s="190"/>
      <c r="Y101" s="190"/>
      <c r="Z101" s="190"/>
      <c r="AA101" s="190"/>
      <c r="AB101" s="190"/>
      <c r="AC101" s="190"/>
      <c r="AD101" s="190"/>
      <c r="AE101" s="190"/>
      <c r="AF101" s="190"/>
      <c r="AG101" s="190"/>
      <c r="AH101" s="190"/>
      <c r="AI101" s="190"/>
      <c r="AJ101" s="190"/>
      <c r="AK101" s="190"/>
      <c r="AL101" s="190"/>
      <c r="AM101" s="190"/>
      <c r="AN101" s="190"/>
      <c r="AO101" s="190"/>
      <c r="AP101" s="190"/>
      <c r="AQ101" s="190"/>
      <c r="AR101" s="190"/>
      <c r="AS101" s="190"/>
      <c r="AT101" s="190"/>
      <c r="AU101" s="190"/>
      <c r="AV101" s="190"/>
      <c r="AW101" s="190"/>
      <c r="AX101" s="190"/>
      <c r="AY101" s="193" t="s">
        <v>130</v>
      </c>
      <c r="AZ101" s="190"/>
      <c r="BA101" s="190"/>
      <c r="BB101" s="190"/>
      <c r="BC101" s="190"/>
      <c r="BD101" s="190"/>
      <c r="BE101" s="194">
        <f>IF(U101="základní",N101,0)</f>
        <v>0</v>
      </c>
      <c r="BF101" s="194">
        <f>IF(U101="snížená",N101,0)</f>
        <v>0</v>
      </c>
      <c r="BG101" s="194">
        <f>IF(U101="zákl. přenesená",N101,0)</f>
        <v>0</v>
      </c>
      <c r="BH101" s="194">
        <f>IF(U101="sníž. přenesená",N101,0)</f>
        <v>0</v>
      </c>
      <c r="BI101" s="194">
        <f>IF(U101="nulová",N101,0)</f>
        <v>0</v>
      </c>
      <c r="BJ101" s="193" t="s">
        <v>84</v>
      </c>
      <c r="BK101" s="190"/>
      <c r="BL101" s="190"/>
      <c r="BM101" s="190"/>
    </row>
    <row r="102" spans="2:65" s="1" customFormat="1" ht="18" customHeight="1">
      <c r="B102" s="47"/>
      <c r="C102" s="48"/>
      <c r="D102" s="137" t="s">
        <v>135</v>
      </c>
      <c r="E102" s="48"/>
      <c r="F102" s="48"/>
      <c r="G102" s="48"/>
      <c r="H102" s="48"/>
      <c r="I102" s="48"/>
      <c r="J102" s="48"/>
      <c r="K102" s="48"/>
      <c r="L102" s="48"/>
      <c r="M102" s="48"/>
      <c r="N102" s="138">
        <f>ROUND(N88*T102,2)</f>
        <v>0</v>
      </c>
      <c r="O102" s="139"/>
      <c r="P102" s="139"/>
      <c r="Q102" s="139"/>
      <c r="R102" s="49"/>
      <c r="S102" s="190"/>
      <c r="T102" s="195"/>
      <c r="U102" s="196" t="s">
        <v>43</v>
      </c>
      <c r="V102" s="190"/>
      <c r="W102" s="190"/>
      <c r="X102" s="190"/>
      <c r="Y102" s="190"/>
      <c r="Z102" s="190"/>
      <c r="AA102" s="190"/>
      <c r="AB102" s="190"/>
      <c r="AC102" s="190"/>
      <c r="AD102" s="190"/>
      <c r="AE102" s="190"/>
      <c r="AF102" s="190"/>
      <c r="AG102" s="190"/>
      <c r="AH102" s="190"/>
      <c r="AI102" s="190"/>
      <c r="AJ102" s="190"/>
      <c r="AK102" s="190"/>
      <c r="AL102" s="190"/>
      <c r="AM102" s="190"/>
      <c r="AN102" s="190"/>
      <c r="AO102" s="190"/>
      <c r="AP102" s="190"/>
      <c r="AQ102" s="190"/>
      <c r="AR102" s="190"/>
      <c r="AS102" s="190"/>
      <c r="AT102" s="190"/>
      <c r="AU102" s="190"/>
      <c r="AV102" s="190"/>
      <c r="AW102" s="190"/>
      <c r="AX102" s="190"/>
      <c r="AY102" s="193" t="s">
        <v>136</v>
      </c>
      <c r="AZ102" s="190"/>
      <c r="BA102" s="190"/>
      <c r="BB102" s="190"/>
      <c r="BC102" s="190"/>
      <c r="BD102" s="190"/>
      <c r="BE102" s="194">
        <f>IF(U102="základní",N102,0)</f>
        <v>0</v>
      </c>
      <c r="BF102" s="194">
        <f>IF(U102="snížená",N102,0)</f>
        <v>0</v>
      </c>
      <c r="BG102" s="194">
        <f>IF(U102="zákl. přenesená",N102,0)</f>
        <v>0</v>
      </c>
      <c r="BH102" s="194">
        <f>IF(U102="sníž. přenesená",N102,0)</f>
        <v>0</v>
      </c>
      <c r="BI102" s="194">
        <f>IF(U102="nulová",N102,0)</f>
        <v>0</v>
      </c>
      <c r="BJ102" s="193" t="s">
        <v>112</v>
      </c>
      <c r="BK102" s="190"/>
      <c r="BL102" s="190"/>
      <c r="BM102" s="190"/>
    </row>
    <row r="103" spans="2:21" s="1" customFormat="1" ht="13.5">
      <c r="B103" s="47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9"/>
      <c r="T103" s="172"/>
      <c r="U103" s="172"/>
    </row>
    <row r="104" spans="2:21" s="1" customFormat="1" ht="29.25" customHeight="1">
      <c r="B104" s="47"/>
      <c r="C104" s="151" t="s">
        <v>106</v>
      </c>
      <c r="D104" s="152"/>
      <c r="E104" s="152"/>
      <c r="F104" s="152"/>
      <c r="G104" s="152"/>
      <c r="H104" s="152"/>
      <c r="I104" s="152"/>
      <c r="J104" s="152"/>
      <c r="K104" s="152"/>
      <c r="L104" s="153">
        <f>ROUND(SUM(N88+N96),2)</f>
        <v>0</v>
      </c>
      <c r="M104" s="153"/>
      <c r="N104" s="153"/>
      <c r="O104" s="153"/>
      <c r="P104" s="153"/>
      <c r="Q104" s="153"/>
      <c r="R104" s="49"/>
      <c r="T104" s="172"/>
      <c r="U104" s="172"/>
    </row>
    <row r="105" spans="2:21" s="1" customFormat="1" ht="6.95" customHeight="1">
      <c r="B105" s="76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8"/>
      <c r="T105" s="172"/>
      <c r="U105" s="172"/>
    </row>
    <row r="109" spans="2:18" s="1" customFormat="1" ht="6.95" customHeight="1">
      <c r="B109" s="79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1"/>
    </row>
    <row r="110" spans="2:18" s="1" customFormat="1" ht="36.95" customHeight="1">
      <c r="B110" s="47"/>
      <c r="C110" s="28" t="s">
        <v>137</v>
      </c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9"/>
    </row>
    <row r="111" spans="2:18" s="1" customFormat="1" ht="6.95" customHeight="1">
      <c r="B111" s="47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9"/>
    </row>
    <row r="112" spans="2:18" s="1" customFormat="1" ht="30" customHeight="1">
      <c r="B112" s="47"/>
      <c r="C112" s="39" t="s">
        <v>19</v>
      </c>
      <c r="D112" s="48"/>
      <c r="E112" s="48"/>
      <c r="F112" s="156" t="str">
        <f>F6</f>
        <v>Havarijní stav mostních obj. Cyklostezka Slapanská - Trubní propustky</v>
      </c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48"/>
      <c r="R112" s="49"/>
    </row>
    <row r="113" spans="2:18" s="1" customFormat="1" ht="36.95" customHeight="1">
      <c r="B113" s="47"/>
      <c r="C113" s="86" t="s">
        <v>114</v>
      </c>
      <c r="D113" s="48"/>
      <c r="E113" s="48"/>
      <c r="F113" s="88" t="str">
        <f>F7</f>
        <v>SO 02 - Propustek CH - SO 02 - Propustek CH-02P</v>
      </c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9"/>
    </row>
    <row r="114" spans="2:18" s="1" customFormat="1" ht="6.95" customHeight="1"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9"/>
    </row>
    <row r="115" spans="2:18" s="1" customFormat="1" ht="18" customHeight="1">
      <c r="B115" s="47"/>
      <c r="C115" s="39" t="s">
        <v>24</v>
      </c>
      <c r="D115" s="48"/>
      <c r="E115" s="48"/>
      <c r="F115" s="34" t="str">
        <f>F9</f>
        <v xml:space="preserve"> </v>
      </c>
      <c r="G115" s="48"/>
      <c r="H115" s="48"/>
      <c r="I115" s="48"/>
      <c r="J115" s="48"/>
      <c r="K115" s="39" t="s">
        <v>26</v>
      </c>
      <c r="L115" s="48"/>
      <c r="M115" s="91" t="str">
        <f>IF(O9="","",O9)</f>
        <v>18. 9. 2018</v>
      </c>
      <c r="N115" s="91"/>
      <c r="O115" s="91"/>
      <c r="P115" s="91"/>
      <c r="Q115" s="48"/>
      <c r="R115" s="49"/>
    </row>
    <row r="116" spans="2:18" s="1" customFormat="1" ht="6.95" customHeight="1">
      <c r="B116" s="47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9"/>
    </row>
    <row r="117" spans="2:18" s="1" customFormat="1" ht="13.5">
      <c r="B117" s="47"/>
      <c r="C117" s="39" t="s">
        <v>28</v>
      </c>
      <c r="D117" s="48"/>
      <c r="E117" s="48"/>
      <c r="F117" s="34" t="str">
        <f>E12</f>
        <v xml:space="preserve"> </v>
      </c>
      <c r="G117" s="48"/>
      <c r="H117" s="48"/>
      <c r="I117" s="48"/>
      <c r="J117" s="48"/>
      <c r="K117" s="39" t="s">
        <v>33</v>
      </c>
      <c r="L117" s="48"/>
      <c r="M117" s="34" t="str">
        <f>E18</f>
        <v xml:space="preserve"> </v>
      </c>
      <c r="N117" s="34"/>
      <c r="O117" s="34"/>
      <c r="P117" s="34"/>
      <c r="Q117" s="34"/>
      <c r="R117" s="49"/>
    </row>
    <row r="118" spans="2:18" s="1" customFormat="1" ht="14.4" customHeight="1">
      <c r="B118" s="47"/>
      <c r="C118" s="39" t="s">
        <v>31</v>
      </c>
      <c r="D118" s="48"/>
      <c r="E118" s="48"/>
      <c r="F118" s="34" t="str">
        <f>IF(E15="","",E15)</f>
        <v>Vyplň údaj</v>
      </c>
      <c r="G118" s="48"/>
      <c r="H118" s="48"/>
      <c r="I118" s="48"/>
      <c r="J118" s="48"/>
      <c r="K118" s="39" t="s">
        <v>35</v>
      </c>
      <c r="L118" s="48"/>
      <c r="M118" s="34" t="str">
        <f>E21</f>
        <v xml:space="preserve"> </v>
      </c>
      <c r="N118" s="34"/>
      <c r="O118" s="34"/>
      <c r="P118" s="34"/>
      <c r="Q118" s="34"/>
      <c r="R118" s="49"/>
    </row>
    <row r="119" spans="2:18" s="1" customFormat="1" ht="10.3" customHeight="1">
      <c r="B119" s="47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9"/>
    </row>
    <row r="120" spans="2:27" s="8" customFormat="1" ht="29.25" customHeight="1">
      <c r="B120" s="197"/>
      <c r="C120" s="198" t="s">
        <v>138</v>
      </c>
      <c r="D120" s="199" t="s">
        <v>139</v>
      </c>
      <c r="E120" s="199" t="s">
        <v>58</v>
      </c>
      <c r="F120" s="199" t="s">
        <v>140</v>
      </c>
      <c r="G120" s="199"/>
      <c r="H120" s="199"/>
      <c r="I120" s="199"/>
      <c r="J120" s="199" t="s">
        <v>141</v>
      </c>
      <c r="K120" s="199" t="s">
        <v>142</v>
      </c>
      <c r="L120" s="199" t="s">
        <v>143</v>
      </c>
      <c r="M120" s="199"/>
      <c r="N120" s="199" t="s">
        <v>119</v>
      </c>
      <c r="O120" s="199"/>
      <c r="P120" s="199"/>
      <c r="Q120" s="200"/>
      <c r="R120" s="201"/>
      <c r="T120" s="107" t="s">
        <v>144</v>
      </c>
      <c r="U120" s="108" t="s">
        <v>40</v>
      </c>
      <c r="V120" s="108" t="s">
        <v>145</v>
      </c>
      <c r="W120" s="108" t="s">
        <v>146</v>
      </c>
      <c r="X120" s="108" t="s">
        <v>147</v>
      </c>
      <c r="Y120" s="108" t="s">
        <v>148</v>
      </c>
      <c r="Z120" s="108" t="s">
        <v>149</v>
      </c>
      <c r="AA120" s="109" t="s">
        <v>150</v>
      </c>
    </row>
    <row r="121" spans="2:63" s="1" customFormat="1" ht="29.25" customHeight="1">
      <c r="B121" s="47"/>
      <c r="C121" s="111" t="s">
        <v>116</v>
      </c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202">
        <f>BK121</f>
        <v>0</v>
      </c>
      <c r="O121" s="203"/>
      <c r="P121" s="203"/>
      <c r="Q121" s="203"/>
      <c r="R121" s="49"/>
      <c r="T121" s="110"/>
      <c r="U121" s="68"/>
      <c r="V121" s="68"/>
      <c r="W121" s="204">
        <f>W122+W184</f>
        <v>0</v>
      </c>
      <c r="X121" s="68"/>
      <c r="Y121" s="204">
        <f>Y122+Y184</f>
        <v>0</v>
      </c>
      <c r="Z121" s="68"/>
      <c r="AA121" s="205">
        <f>AA122+AA184</f>
        <v>0</v>
      </c>
      <c r="AT121" s="23" t="s">
        <v>75</v>
      </c>
      <c r="AU121" s="23" t="s">
        <v>121</v>
      </c>
      <c r="BK121" s="206">
        <f>BK122+BK184</f>
        <v>0</v>
      </c>
    </row>
    <row r="122" spans="2:63" s="9" customFormat="1" ht="37.4" customHeight="1">
      <c r="B122" s="207"/>
      <c r="C122" s="208"/>
      <c r="D122" s="209" t="s">
        <v>122</v>
      </c>
      <c r="E122" s="209"/>
      <c r="F122" s="209"/>
      <c r="G122" s="209"/>
      <c r="H122" s="209"/>
      <c r="I122" s="209"/>
      <c r="J122" s="209"/>
      <c r="K122" s="209"/>
      <c r="L122" s="209"/>
      <c r="M122" s="209"/>
      <c r="N122" s="186">
        <f>BK122</f>
        <v>0</v>
      </c>
      <c r="O122" s="179"/>
      <c r="P122" s="179"/>
      <c r="Q122" s="179"/>
      <c r="R122" s="210"/>
      <c r="T122" s="211"/>
      <c r="U122" s="208"/>
      <c r="V122" s="208"/>
      <c r="W122" s="212">
        <f>W123+W154+W178+W182</f>
        <v>0</v>
      </c>
      <c r="X122" s="208"/>
      <c r="Y122" s="212">
        <f>Y123+Y154+Y178+Y182</f>
        <v>0</v>
      </c>
      <c r="Z122" s="208"/>
      <c r="AA122" s="213">
        <f>AA123+AA154+AA178+AA182</f>
        <v>0</v>
      </c>
      <c r="AR122" s="214" t="s">
        <v>84</v>
      </c>
      <c r="AT122" s="215" t="s">
        <v>75</v>
      </c>
      <c r="AU122" s="215" t="s">
        <v>76</v>
      </c>
      <c r="AY122" s="214" t="s">
        <v>151</v>
      </c>
      <c r="BK122" s="216">
        <f>BK123+BK154+BK178+BK182</f>
        <v>0</v>
      </c>
    </row>
    <row r="123" spans="2:63" s="9" customFormat="1" ht="19.9" customHeight="1">
      <c r="B123" s="207"/>
      <c r="C123" s="208"/>
      <c r="D123" s="217" t="s">
        <v>123</v>
      </c>
      <c r="E123" s="217"/>
      <c r="F123" s="217"/>
      <c r="G123" s="217"/>
      <c r="H123" s="217"/>
      <c r="I123" s="217"/>
      <c r="J123" s="217"/>
      <c r="K123" s="217"/>
      <c r="L123" s="217"/>
      <c r="M123" s="217"/>
      <c r="N123" s="218">
        <f>BK123</f>
        <v>0</v>
      </c>
      <c r="O123" s="219"/>
      <c r="P123" s="219"/>
      <c r="Q123" s="219"/>
      <c r="R123" s="210"/>
      <c r="T123" s="211"/>
      <c r="U123" s="208"/>
      <c r="V123" s="208"/>
      <c r="W123" s="212">
        <f>SUM(W124:W153)</f>
        <v>0</v>
      </c>
      <c r="X123" s="208"/>
      <c r="Y123" s="212">
        <f>SUM(Y124:Y153)</f>
        <v>0</v>
      </c>
      <c r="Z123" s="208"/>
      <c r="AA123" s="213">
        <f>SUM(AA124:AA153)</f>
        <v>0</v>
      </c>
      <c r="AR123" s="214" t="s">
        <v>84</v>
      </c>
      <c r="AT123" s="215" t="s">
        <v>75</v>
      </c>
      <c r="AU123" s="215" t="s">
        <v>84</v>
      </c>
      <c r="AY123" s="214" t="s">
        <v>151</v>
      </c>
      <c r="BK123" s="216">
        <f>SUM(BK124:BK153)</f>
        <v>0</v>
      </c>
    </row>
    <row r="124" spans="2:65" s="1" customFormat="1" ht="38.25" customHeight="1">
      <c r="B124" s="47"/>
      <c r="C124" s="220" t="s">
        <v>84</v>
      </c>
      <c r="D124" s="220" t="s">
        <v>152</v>
      </c>
      <c r="E124" s="221" t="s">
        <v>153</v>
      </c>
      <c r="F124" s="222" t="s">
        <v>154</v>
      </c>
      <c r="G124" s="222"/>
      <c r="H124" s="222"/>
      <c r="I124" s="222"/>
      <c r="J124" s="223" t="s">
        <v>155</v>
      </c>
      <c r="K124" s="224">
        <v>10</v>
      </c>
      <c r="L124" s="225">
        <v>0</v>
      </c>
      <c r="M124" s="226"/>
      <c r="N124" s="227">
        <f>ROUND(L124*K124,2)</f>
        <v>0</v>
      </c>
      <c r="O124" s="227"/>
      <c r="P124" s="227"/>
      <c r="Q124" s="227"/>
      <c r="R124" s="49"/>
      <c r="T124" s="228" t="s">
        <v>22</v>
      </c>
      <c r="U124" s="57" t="s">
        <v>41</v>
      </c>
      <c r="V124" s="48"/>
      <c r="W124" s="229">
        <f>V124*K124</f>
        <v>0</v>
      </c>
      <c r="X124" s="229">
        <v>0</v>
      </c>
      <c r="Y124" s="229">
        <f>X124*K124</f>
        <v>0</v>
      </c>
      <c r="Z124" s="229">
        <v>0</v>
      </c>
      <c r="AA124" s="230">
        <f>Z124*K124</f>
        <v>0</v>
      </c>
      <c r="AR124" s="23" t="s">
        <v>156</v>
      </c>
      <c r="AT124" s="23" t="s">
        <v>152</v>
      </c>
      <c r="AU124" s="23" t="s">
        <v>112</v>
      </c>
      <c r="AY124" s="23" t="s">
        <v>151</v>
      </c>
      <c r="BE124" s="143">
        <f>IF(U124="základní",N124,0)</f>
        <v>0</v>
      </c>
      <c r="BF124" s="143">
        <f>IF(U124="snížená",N124,0)</f>
        <v>0</v>
      </c>
      <c r="BG124" s="143">
        <f>IF(U124="zákl. přenesená",N124,0)</f>
        <v>0</v>
      </c>
      <c r="BH124" s="143">
        <f>IF(U124="sníž. přenesená",N124,0)</f>
        <v>0</v>
      </c>
      <c r="BI124" s="143">
        <f>IF(U124="nulová",N124,0)</f>
        <v>0</v>
      </c>
      <c r="BJ124" s="23" t="s">
        <v>84</v>
      </c>
      <c r="BK124" s="143">
        <f>ROUND(L124*K124,2)</f>
        <v>0</v>
      </c>
      <c r="BL124" s="23" t="s">
        <v>156</v>
      </c>
      <c r="BM124" s="23" t="s">
        <v>112</v>
      </c>
    </row>
    <row r="125" spans="2:65" s="1" customFormat="1" ht="25.5" customHeight="1">
      <c r="B125" s="47"/>
      <c r="C125" s="220" t="s">
        <v>112</v>
      </c>
      <c r="D125" s="220" t="s">
        <v>152</v>
      </c>
      <c r="E125" s="221" t="s">
        <v>160</v>
      </c>
      <c r="F125" s="222" t="s">
        <v>161</v>
      </c>
      <c r="G125" s="222"/>
      <c r="H125" s="222"/>
      <c r="I125" s="222"/>
      <c r="J125" s="223" t="s">
        <v>155</v>
      </c>
      <c r="K125" s="224">
        <v>10</v>
      </c>
      <c r="L125" s="225">
        <v>0</v>
      </c>
      <c r="M125" s="226"/>
      <c r="N125" s="227">
        <f>ROUND(L125*K125,2)</f>
        <v>0</v>
      </c>
      <c r="O125" s="227"/>
      <c r="P125" s="227"/>
      <c r="Q125" s="227"/>
      <c r="R125" s="49"/>
      <c r="T125" s="228" t="s">
        <v>22</v>
      </c>
      <c r="U125" s="57" t="s">
        <v>41</v>
      </c>
      <c r="V125" s="48"/>
      <c r="W125" s="229">
        <f>V125*K125</f>
        <v>0</v>
      </c>
      <c r="X125" s="229">
        <v>0</v>
      </c>
      <c r="Y125" s="229">
        <f>X125*K125</f>
        <v>0</v>
      </c>
      <c r="Z125" s="229">
        <v>0</v>
      </c>
      <c r="AA125" s="230">
        <f>Z125*K125</f>
        <v>0</v>
      </c>
      <c r="AR125" s="23" t="s">
        <v>156</v>
      </c>
      <c r="AT125" s="23" t="s">
        <v>152</v>
      </c>
      <c r="AU125" s="23" t="s">
        <v>112</v>
      </c>
      <c r="AY125" s="23" t="s">
        <v>151</v>
      </c>
      <c r="BE125" s="143">
        <f>IF(U125="základní",N125,0)</f>
        <v>0</v>
      </c>
      <c r="BF125" s="143">
        <f>IF(U125="snížená",N125,0)</f>
        <v>0</v>
      </c>
      <c r="BG125" s="143">
        <f>IF(U125="zákl. přenesená",N125,0)</f>
        <v>0</v>
      </c>
      <c r="BH125" s="143">
        <f>IF(U125="sníž. přenesená",N125,0)</f>
        <v>0</v>
      </c>
      <c r="BI125" s="143">
        <f>IF(U125="nulová",N125,0)</f>
        <v>0</v>
      </c>
      <c r="BJ125" s="23" t="s">
        <v>84</v>
      </c>
      <c r="BK125" s="143">
        <f>ROUND(L125*K125,2)</f>
        <v>0</v>
      </c>
      <c r="BL125" s="23" t="s">
        <v>156</v>
      </c>
      <c r="BM125" s="23" t="s">
        <v>156</v>
      </c>
    </row>
    <row r="126" spans="2:65" s="1" customFormat="1" ht="25.5" customHeight="1">
      <c r="B126" s="47"/>
      <c r="C126" s="220" t="s">
        <v>162</v>
      </c>
      <c r="D126" s="220" t="s">
        <v>152</v>
      </c>
      <c r="E126" s="221" t="s">
        <v>163</v>
      </c>
      <c r="F126" s="222" t="s">
        <v>164</v>
      </c>
      <c r="G126" s="222"/>
      <c r="H126" s="222"/>
      <c r="I126" s="222"/>
      <c r="J126" s="223" t="s">
        <v>165</v>
      </c>
      <c r="K126" s="224">
        <v>3</v>
      </c>
      <c r="L126" s="225">
        <v>0</v>
      </c>
      <c r="M126" s="226"/>
      <c r="N126" s="227">
        <f>ROUND(L126*K126,2)</f>
        <v>0</v>
      </c>
      <c r="O126" s="227"/>
      <c r="P126" s="227"/>
      <c r="Q126" s="227"/>
      <c r="R126" s="49"/>
      <c r="T126" s="228" t="s">
        <v>22</v>
      </c>
      <c r="U126" s="57" t="s">
        <v>41</v>
      </c>
      <c r="V126" s="48"/>
      <c r="W126" s="229">
        <f>V126*K126</f>
        <v>0</v>
      </c>
      <c r="X126" s="229">
        <v>0</v>
      </c>
      <c r="Y126" s="229">
        <f>X126*K126</f>
        <v>0</v>
      </c>
      <c r="Z126" s="229">
        <v>0</v>
      </c>
      <c r="AA126" s="230">
        <f>Z126*K126</f>
        <v>0</v>
      </c>
      <c r="AR126" s="23" t="s">
        <v>156</v>
      </c>
      <c r="AT126" s="23" t="s">
        <v>152</v>
      </c>
      <c r="AU126" s="23" t="s">
        <v>112</v>
      </c>
      <c r="AY126" s="23" t="s">
        <v>151</v>
      </c>
      <c r="BE126" s="143">
        <f>IF(U126="základní",N126,0)</f>
        <v>0</v>
      </c>
      <c r="BF126" s="143">
        <f>IF(U126="snížená",N126,0)</f>
        <v>0</v>
      </c>
      <c r="BG126" s="143">
        <f>IF(U126="zákl. přenesená",N126,0)</f>
        <v>0</v>
      </c>
      <c r="BH126" s="143">
        <f>IF(U126="sníž. přenesená",N126,0)</f>
        <v>0</v>
      </c>
      <c r="BI126" s="143">
        <f>IF(U126="nulová",N126,0)</f>
        <v>0</v>
      </c>
      <c r="BJ126" s="23" t="s">
        <v>84</v>
      </c>
      <c r="BK126" s="143">
        <f>ROUND(L126*K126,2)</f>
        <v>0</v>
      </c>
      <c r="BL126" s="23" t="s">
        <v>156</v>
      </c>
      <c r="BM126" s="23" t="s">
        <v>166</v>
      </c>
    </row>
    <row r="127" spans="2:65" s="1" customFormat="1" ht="25.5" customHeight="1">
      <c r="B127" s="47"/>
      <c r="C127" s="220" t="s">
        <v>156</v>
      </c>
      <c r="D127" s="220" t="s">
        <v>152</v>
      </c>
      <c r="E127" s="221" t="s">
        <v>168</v>
      </c>
      <c r="F127" s="222" t="s">
        <v>169</v>
      </c>
      <c r="G127" s="222"/>
      <c r="H127" s="222"/>
      <c r="I127" s="222"/>
      <c r="J127" s="223" t="s">
        <v>165</v>
      </c>
      <c r="K127" s="224">
        <v>3</v>
      </c>
      <c r="L127" s="225">
        <v>0</v>
      </c>
      <c r="M127" s="226"/>
      <c r="N127" s="227">
        <f>ROUND(L127*K127,2)</f>
        <v>0</v>
      </c>
      <c r="O127" s="227"/>
      <c r="P127" s="227"/>
      <c r="Q127" s="227"/>
      <c r="R127" s="49"/>
      <c r="T127" s="228" t="s">
        <v>22</v>
      </c>
      <c r="U127" s="57" t="s">
        <v>41</v>
      </c>
      <c r="V127" s="48"/>
      <c r="W127" s="229">
        <f>V127*K127</f>
        <v>0</v>
      </c>
      <c r="X127" s="229">
        <v>0</v>
      </c>
      <c r="Y127" s="229">
        <f>X127*K127</f>
        <v>0</v>
      </c>
      <c r="Z127" s="229">
        <v>0</v>
      </c>
      <c r="AA127" s="230">
        <f>Z127*K127</f>
        <v>0</v>
      </c>
      <c r="AR127" s="23" t="s">
        <v>156</v>
      </c>
      <c r="AT127" s="23" t="s">
        <v>152</v>
      </c>
      <c r="AU127" s="23" t="s">
        <v>112</v>
      </c>
      <c r="AY127" s="23" t="s">
        <v>151</v>
      </c>
      <c r="BE127" s="143">
        <f>IF(U127="základní",N127,0)</f>
        <v>0</v>
      </c>
      <c r="BF127" s="143">
        <f>IF(U127="snížená",N127,0)</f>
        <v>0</v>
      </c>
      <c r="BG127" s="143">
        <f>IF(U127="zákl. přenesená",N127,0)</f>
        <v>0</v>
      </c>
      <c r="BH127" s="143">
        <f>IF(U127="sníž. přenesená",N127,0)</f>
        <v>0</v>
      </c>
      <c r="BI127" s="143">
        <f>IF(U127="nulová",N127,0)</f>
        <v>0</v>
      </c>
      <c r="BJ127" s="23" t="s">
        <v>84</v>
      </c>
      <c r="BK127" s="143">
        <f>ROUND(L127*K127,2)</f>
        <v>0</v>
      </c>
      <c r="BL127" s="23" t="s">
        <v>156</v>
      </c>
      <c r="BM127" s="23" t="s">
        <v>170</v>
      </c>
    </row>
    <row r="128" spans="2:65" s="1" customFormat="1" ht="16.5" customHeight="1">
      <c r="B128" s="47"/>
      <c r="C128" s="220" t="s">
        <v>167</v>
      </c>
      <c r="D128" s="220" t="s">
        <v>152</v>
      </c>
      <c r="E128" s="221" t="s">
        <v>171</v>
      </c>
      <c r="F128" s="222" t="s">
        <v>172</v>
      </c>
      <c r="G128" s="222"/>
      <c r="H128" s="222"/>
      <c r="I128" s="222"/>
      <c r="J128" s="223" t="s">
        <v>165</v>
      </c>
      <c r="K128" s="224">
        <v>3</v>
      </c>
      <c r="L128" s="225">
        <v>0</v>
      </c>
      <c r="M128" s="226"/>
      <c r="N128" s="227">
        <f>ROUND(L128*K128,2)</f>
        <v>0</v>
      </c>
      <c r="O128" s="227"/>
      <c r="P128" s="227"/>
      <c r="Q128" s="227"/>
      <c r="R128" s="49"/>
      <c r="T128" s="228" t="s">
        <v>22</v>
      </c>
      <c r="U128" s="57" t="s">
        <v>41</v>
      </c>
      <c r="V128" s="48"/>
      <c r="W128" s="229">
        <f>V128*K128</f>
        <v>0</v>
      </c>
      <c r="X128" s="229">
        <v>0</v>
      </c>
      <c r="Y128" s="229">
        <f>X128*K128</f>
        <v>0</v>
      </c>
      <c r="Z128" s="229">
        <v>0</v>
      </c>
      <c r="AA128" s="230">
        <f>Z128*K128</f>
        <v>0</v>
      </c>
      <c r="AR128" s="23" t="s">
        <v>156</v>
      </c>
      <c r="AT128" s="23" t="s">
        <v>152</v>
      </c>
      <c r="AU128" s="23" t="s">
        <v>112</v>
      </c>
      <c r="AY128" s="23" t="s">
        <v>151</v>
      </c>
      <c r="BE128" s="143">
        <f>IF(U128="základní",N128,0)</f>
        <v>0</v>
      </c>
      <c r="BF128" s="143">
        <f>IF(U128="snížená",N128,0)</f>
        <v>0</v>
      </c>
      <c r="BG128" s="143">
        <f>IF(U128="zákl. přenesená",N128,0)</f>
        <v>0</v>
      </c>
      <c r="BH128" s="143">
        <f>IF(U128="sníž. přenesená",N128,0)</f>
        <v>0</v>
      </c>
      <c r="BI128" s="143">
        <f>IF(U128="nulová",N128,0)</f>
        <v>0</v>
      </c>
      <c r="BJ128" s="23" t="s">
        <v>84</v>
      </c>
      <c r="BK128" s="143">
        <f>ROUND(L128*K128,2)</f>
        <v>0</v>
      </c>
      <c r="BL128" s="23" t="s">
        <v>156</v>
      </c>
      <c r="BM128" s="23" t="s">
        <v>173</v>
      </c>
    </row>
    <row r="129" spans="2:65" s="1" customFormat="1" ht="38.25" customHeight="1">
      <c r="B129" s="47"/>
      <c r="C129" s="220" t="s">
        <v>166</v>
      </c>
      <c r="D129" s="220" t="s">
        <v>152</v>
      </c>
      <c r="E129" s="221" t="s">
        <v>175</v>
      </c>
      <c r="F129" s="222" t="s">
        <v>176</v>
      </c>
      <c r="G129" s="222"/>
      <c r="H129" s="222"/>
      <c r="I129" s="222"/>
      <c r="J129" s="223" t="s">
        <v>177</v>
      </c>
      <c r="K129" s="224">
        <v>10</v>
      </c>
      <c r="L129" s="225">
        <v>0</v>
      </c>
      <c r="M129" s="226"/>
      <c r="N129" s="227">
        <f>ROUND(L129*K129,2)</f>
        <v>0</v>
      </c>
      <c r="O129" s="227"/>
      <c r="P129" s="227"/>
      <c r="Q129" s="227"/>
      <c r="R129" s="49"/>
      <c r="T129" s="228" t="s">
        <v>22</v>
      </c>
      <c r="U129" s="57" t="s">
        <v>41</v>
      </c>
      <c r="V129" s="48"/>
      <c r="W129" s="229">
        <f>V129*K129</f>
        <v>0</v>
      </c>
      <c r="X129" s="229">
        <v>0</v>
      </c>
      <c r="Y129" s="229">
        <f>X129*K129</f>
        <v>0</v>
      </c>
      <c r="Z129" s="229">
        <v>0</v>
      </c>
      <c r="AA129" s="230">
        <f>Z129*K129</f>
        <v>0</v>
      </c>
      <c r="AR129" s="23" t="s">
        <v>156</v>
      </c>
      <c r="AT129" s="23" t="s">
        <v>152</v>
      </c>
      <c r="AU129" s="23" t="s">
        <v>112</v>
      </c>
      <c r="AY129" s="23" t="s">
        <v>151</v>
      </c>
      <c r="BE129" s="143">
        <f>IF(U129="základní",N129,0)</f>
        <v>0</v>
      </c>
      <c r="BF129" s="143">
        <f>IF(U129="snížená",N129,0)</f>
        <v>0</v>
      </c>
      <c r="BG129" s="143">
        <f>IF(U129="zákl. přenesená",N129,0)</f>
        <v>0</v>
      </c>
      <c r="BH129" s="143">
        <f>IF(U129="sníž. přenesená",N129,0)</f>
        <v>0</v>
      </c>
      <c r="BI129" s="143">
        <f>IF(U129="nulová",N129,0)</f>
        <v>0</v>
      </c>
      <c r="BJ129" s="23" t="s">
        <v>84</v>
      </c>
      <c r="BK129" s="143">
        <f>ROUND(L129*K129,2)</f>
        <v>0</v>
      </c>
      <c r="BL129" s="23" t="s">
        <v>156</v>
      </c>
      <c r="BM129" s="23" t="s">
        <v>178</v>
      </c>
    </row>
    <row r="130" spans="2:51" s="10" customFormat="1" ht="16.5" customHeight="1">
      <c r="B130" s="231"/>
      <c r="C130" s="232"/>
      <c r="D130" s="232"/>
      <c r="E130" s="233" t="s">
        <v>22</v>
      </c>
      <c r="F130" s="234" t="s">
        <v>303</v>
      </c>
      <c r="G130" s="235"/>
      <c r="H130" s="235"/>
      <c r="I130" s="235"/>
      <c r="J130" s="232"/>
      <c r="K130" s="236">
        <v>10</v>
      </c>
      <c r="L130" s="232"/>
      <c r="M130" s="232"/>
      <c r="N130" s="232"/>
      <c r="O130" s="232"/>
      <c r="P130" s="232"/>
      <c r="Q130" s="232"/>
      <c r="R130" s="237"/>
      <c r="T130" s="238"/>
      <c r="U130" s="232"/>
      <c r="V130" s="232"/>
      <c r="W130" s="232"/>
      <c r="X130" s="232"/>
      <c r="Y130" s="232"/>
      <c r="Z130" s="232"/>
      <c r="AA130" s="239"/>
      <c r="AT130" s="240" t="s">
        <v>158</v>
      </c>
      <c r="AU130" s="240" t="s">
        <v>112</v>
      </c>
      <c r="AV130" s="10" t="s">
        <v>112</v>
      </c>
      <c r="AW130" s="10" t="s">
        <v>34</v>
      </c>
      <c r="AX130" s="10" t="s">
        <v>76</v>
      </c>
      <c r="AY130" s="240" t="s">
        <v>151</v>
      </c>
    </row>
    <row r="131" spans="2:51" s="11" customFormat="1" ht="16.5" customHeight="1">
      <c r="B131" s="242"/>
      <c r="C131" s="243"/>
      <c r="D131" s="243"/>
      <c r="E131" s="244" t="s">
        <v>22</v>
      </c>
      <c r="F131" s="245" t="s">
        <v>159</v>
      </c>
      <c r="G131" s="243"/>
      <c r="H131" s="243"/>
      <c r="I131" s="243"/>
      <c r="J131" s="243"/>
      <c r="K131" s="246">
        <v>10</v>
      </c>
      <c r="L131" s="243"/>
      <c r="M131" s="243"/>
      <c r="N131" s="243"/>
      <c r="O131" s="243"/>
      <c r="P131" s="243"/>
      <c r="Q131" s="243"/>
      <c r="R131" s="247"/>
      <c r="T131" s="248"/>
      <c r="U131" s="243"/>
      <c r="V131" s="243"/>
      <c r="W131" s="243"/>
      <c r="X131" s="243"/>
      <c r="Y131" s="243"/>
      <c r="Z131" s="243"/>
      <c r="AA131" s="249"/>
      <c r="AT131" s="250" t="s">
        <v>158</v>
      </c>
      <c r="AU131" s="250" t="s">
        <v>112</v>
      </c>
      <c r="AV131" s="11" t="s">
        <v>156</v>
      </c>
      <c r="AW131" s="11" t="s">
        <v>34</v>
      </c>
      <c r="AX131" s="11" t="s">
        <v>84</v>
      </c>
      <c r="AY131" s="250" t="s">
        <v>151</v>
      </c>
    </row>
    <row r="132" spans="2:65" s="1" customFormat="1" ht="25.5" customHeight="1">
      <c r="B132" s="47"/>
      <c r="C132" s="220" t="s">
        <v>174</v>
      </c>
      <c r="D132" s="220" t="s">
        <v>152</v>
      </c>
      <c r="E132" s="221" t="s">
        <v>180</v>
      </c>
      <c r="F132" s="222" t="s">
        <v>181</v>
      </c>
      <c r="G132" s="222"/>
      <c r="H132" s="222"/>
      <c r="I132" s="222"/>
      <c r="J132" s="223" t="s">
        <v>177</v>
      </c>
      <c r="K132" s="224">
        <v>19</v>
      </c>
      <c r="L132" s="225">
        <v>0</v>
      </c>
      <c r="M132" s="226"/>
      <c r="N132" s="227">
        <f>ROUND(L132*K132,2)</f>
        <v>0</v>
      </c>
      <c r="O132" s="227"/>
      <c r="P132" s="227"/>
      <c r="Q132" s="227"/>
      <c r="R132" s="49"/>
      <c r="T132" s="228" t="s">
        <v>22</v>
      </c>
      <c r="U132" s="57" t="s">
        <v>41</v>
      </c>
      <c r="V132" s="48"/>
      <c r="W132" s="229">
        <f>V132*K132</f>
        <v>0</v>
      </c>
      <c r="X132" s="229">
        <v>0</v>
      </c>
      <c r="Y132" s="229">
        <f>X132*K132</f>
        <v>0</v>
      </c>
      <c r="Z132" s="229">
        <v>0</v>
      </c>
      <c r="AA132" s="230">
        <f>Z132*K132</f>
        <v>0</v>
      </c>
      <c r="AR132" s="23" t="s">
        <v>156</v>
      </c>
      <c r="AT132" s="23" t="s">
        <v>152</v>
      </c>
      <c r="AU132" s="23" t="s">
        <v>112</v>
      </c>
      <c r="AY132" s="23" t="s">
        <v>151</v>
      </c>
      <c r="BE132" s="143">
        <f>IF(U132="základní",N132,0)</f>
        <v>0</v>
      </c>
      <c r="BF132" s="143">
        <f>IF(U132="snížená",N132,0)</f>
        <v>0</v>
      </c>
      <c r="BG132" s="143">
        <f>IF(U132="zákl. přenesená",N132,0)</f>
        <v>0</v>
      </c>
      <c r="BH132" s="143">
        <f>IF(U132="sníž. přenesená",N132,0)</f>
        <v>0</v>
      </c>
      <c r="BI132" s="143">
        <f>IF(U132="nulová",N132,0)</f>
        <v>0</v>
      </c>
      <c r="BJ132" s="23" t="s">
        <v>84</v>
      </c>
      <c r="BK132" s="143">
        <f>ROUND(L132*K132,2)</f>
        <v>0</v>
      </c>
      <c r="BL132" s="23" t="s">
        <v>156</v>
      </c>
      <c r="BM132" s="23" t="s">
        <v>182</v>
      </c>
    </row>
    <row r="133" spans="2:51" s="12" customFormat="1" ht="16.5" customHeight="1">
      <c r="B133" s="253"/>
      <c r="C133" s="254"/>
      <c r="D133" s="254"/>
      <c r="E133" s="255" t="s">
        <v>22</v>
      </c>
      <c r="F133" s="256" t="s">
        <v>261</v>
      </c>
      <c r="G133" s="257"/>
      <c r="H133" s="257"/>
      <c r="I133" s="257"/>
      <c r="J133" s="254"/>
      <c r="K133" s="255" t="s">
        <v>22</v>
      </c>
      <c r="L133" s="254"/>
      <c r="M133" s="254"/>
      <c r="N133" s="254"/>
      <c r="O133" s="254"/>
      <c r="P133" s="254"/>
      <c r="Q133" s="254"/>
      <c r="R133" s="258"/>
      <c r="T133" s="259"/>
      <c r="U133" s="254"/>
      <c r="V133" s="254"/>
      <c r="W133" s="254"/>
      <c r="X133" s="254"/>
      <c r="Y133" s="254"/>
      <c r="Z133" s="254"/>
      <c r="AA133" s="260"/>
      <c r="AT133" s="261" t="s">
        <v>158</v>
      </c>
      <c r="AU133" s="261" t="s">
        <v>112</v>
      </c>
      <c r="AV133" s="12" t="s">
        <v>84</v>
      </c>
      <c r="AW133" s="12" t="s">
        <v>34</v>
      </c>
      <c r="AX133" s="12" t="s">
        <v>76</v>
      </c>
      <c r="AY133" s="261" t="s">
        <v>151</v>
      </c>
    </row>
    <row r="134" spans="2:51" s="10" customFormat="1" ht="16.5" customHeight="1">
      <c r="B134" s="231"/>
      <c r="C134" s="232"/>
      <c r="D134" s="232"/>
      <c r="E134" s="233" t="s">
        <v>22</v>
      </c>
      <c r="F134" s="241" t="s">
        <v>173</v>
      </c>
      <c r="G134" s="232"/>
      <c r="H134" s="232"/>
      <c r="I134" s="232"/>
      <c r="J134" s="232"/>
      <c r="K134" s="236">
        <v>10</v>
      </c>
      <c r="L134" s="232"/>
      <c r="M134" s="232"/>
      <c r="N134" s="232"/>
      <c r="O134" s="232"/>
      <c r="P134" s="232"/>
      <c r="Q134" s="232"/>
      <c r="R134" s="237"/>
      <c r="T134" s="238"/>
      <c r="U134" s="232"/>
      <c r="V134" s="232"/>
      <c r="W134" s="232"/>
      <c r="X134" s="232"/>
      <c r="Y134" s="232"/>
      <c r="Z134" s="232"/>
      <c r="AA134" s="239"/>
      <c r="AT134" s="240" t="s">
        <v>158</v>
      </c>
      <c r="AU134" s="240" t="s">
        <v>112</v>
      </c>
      <c r="AV134" s="10" t="s">
        <v>112</v>
      </c>
      <c r="AW134" s="10" t="s">
        <v>34</v>
      </c>
      <c r="AX134" s="10" t="s">
        <v>76</v>
      </c>
      <c r="AY134" s="240" t="s">
        <v>151</v>
      </c>
    </row>
    <row r="135" spans="2:51" s="12" customFormat="1" ht="16.5" customHeight="1">
      <c r="B135" s="253"/>
      <c r="C135" s="254"/>
      <c r="D135" s="254"/>
      <c r="E135" s="255" t="s">
        <v>22</v>
      </c>
      <c r="F135" s="262" t="s">
        <v>304</v>
      </c>
      <c r="G135" s="254"/>
      <c r="H135" s="254"/>
      <c r="I135" s="254"/>
      <c r="J135" s="254"/>
      <c r="K135" s="255" t="s">
        <v>22</v>
      </c>
      <c r="L135" s="254"/>
      <c r="M135" s="254"/>
      <c r="N135" s="254"/>
      <c r="O135" s="254"/>
      <c r="P135" s="254"/>
      <c r="Q135" s="254"/>
      <c r="R135" s="258"/>
      <c r="T135" s="259"/>
      <c r="U135" s="254"/>
      <c r="V135" s="254"/>
      <c r="W135" s="254"/>
      <c r="X135" s="254"/>
      <c r="Y135" s="254"/>
      <c r="Z135" s="254"/>
      <c r="AA135" s="260"/>
      <c r="AT135" s="261" t="s">
        <v>158</v>
      </c>
      <c r="AU135" s="261" t="s">
        <v>112</v>
      </c>
      <c r="AV135" s="12" t="s">
        <v>84</v>
      </c>
      <c r="AW135" s="12" t="s">
        <v>34</v>
      </c>
      <c r="AX135" s="12" t="s">
        <v>76</v>
      </c>
      <c r="AY135" s="261" t="s">
        <v>151</v>
      </c>
    </row>
    <row r="136" spans="2:51" s="10" customFormat="1" ht="16.5" customHeight="1">
      <c r="B136" s="231"/>
      <c r="C136" s="232"/>
      <c r="D136" s="232"/>
      <c r="E136" s="233" t="s">
        <v>22</v>
      </c>
      <c r="F136" s="241" t="s">
        <v>305</v>
      </c>
      <c r="G136" s="232"/>
      <c r="H136" s="232"/>
      <c r="I136" s="232"/>
      <c r="J136" s="232"/>
      <c r="K136" s="236">
        <v>9</v>
      </c>
      <c r="L136" s="232"/>
      <c r="M136" s="232"/>
      <c r="N136" s="232"/>
      <c r="O136" s="232"/>
      <c r="P136" s="232"/>
      <c r="Q136" s="232"/>
      <c r="R136" s="237"/>
      <c r="T136" s="238"/>
      <c r="U136" s="232"/>
      <c r="V136" s="232"/>
      <c r="W136" s="232"/>
      <c r="X136" s="232"/>
      <c r="Y136" s="232"/>
      <c r="Z136" s="232"/>
      <c r="AA136" s="239"/>
      <c r="AT136" s="240" t="s">
        <v>158</v>
      </c>
      <c r="AU136" s="240" t="s">
        <v>112</v>
      </c>
      <c r="AV136" s="10" t="s">
        <v>112</v>
      </c>
      <c r="AW136" s="10" t="s">
        <v>34</v>
      </c>
      <c r="AX136" s="10" t="s">
        <v>76</v>
      </c>
      <c r="AY136" s="240" t="s">
        <v>151</v>
      </c>
    </row>
    <row r="137" spans="2:51" s="11" customFormat="1" ht="16.5" customHeight="1">
      <c r="B137" s="242"/>
      <c r="C137" s="243"/>
      <c r="D137" s="243"/>
      <c r="E137" s="244" t="s">
        <v>22</v>
      </c>
      <c r="F137" s="245" t="s">
        <v>159</v>
      </c>
      <c r="G137" s="243"/>
      <c r="H137" s="243"/>
      <c r="I137" s="243"/>
      <c r="J137" s="243"/>
      <c r="K137" s="246">
        <v>19</v>
      </c>
      <c r="L137" s="243"/>
      <c r="M137" s="243"/>
      <c r="N137" s="243"/>
      <c r="O137" s="243"/>
      <c r="P137" s="243"/>
      <c r="Q137" s="243"/>
      <c r="R137" s="247"/>
      <c r="T137" s="248"/>
      <c r="U137" s="243"/>
      <c r="V137" s="243"/>
      <c r="W137" s="243"/>
      <c r="X137" s="243"/>
      <c r="Y137" s="243"/>
      <c r="Z137" s="243"/>
      <c r="AA137" s="249"/>
      <c r="AT137" s="250" t="s">
        <v>158</v>
      </c>
      <c r="AU137" s="250" t="s">
        <v>112</v>
      </c>
      <c r="AV137" s="11" t="s">
        <v>156</v>
      </c>
      <c r="AW137" s="11" t="s">
        <v>34</v>
      </c>
      <c r="AX137" s="11" t="s">
        <v>84</v>
      </c>
      <c r="AY137" s="250" t="s">
        <v>151</v>
      </c>
    </row>
    <row r="138" spans="2:65" s="1" customFormat="1" ht="25.5" customHeight="1">
      <c r="B138" s="47"/>
      <c r="C138" s="220" t="s">
        <v>170</v>
      </c>
      <c r="D138" s="220" t="s">
        <v>152</v>
      </c>
      <c r="E138" s="221" t="s">
        <v>184</v>
      </c>
      <c r="F138" s="222" t="s">
        <v>185</v>
      </c>
      <c r="G138" s="222"/>
      <c r="H138" s="222"/>
      <c r="I138" s="222"/>
      <c r="J138" s="223" t="s">
        <v>177</v>
      </c>
      <c r="K138" s="224">
        <v>19</v>
      </c>
      <c r="L138" s="225">
        <v>0</v>
      </c>
      <c r="M138" s="226"/>
      <c r="N138" s="227">
        <f>ROUND(L138*K138,2)</f>
        <v>0</v>
      </c>
      <c r="O138" s="227"/>
      <c r="P138" s="227"/>
      <c r="Q138" s="227"/>
      <c r="R138" s="49"/>
      <c r="T138" s="228" t="s">
        <v>22</v>
      </c>
      <c r="U138" s="57" t="s">
        <v>41</v>
      </c>
      <c r="V138" s="48"/>
      <c r="W138" s="229">
        <f>V138*K138</f>
        <v>0</v>
      </c>
      <c r="X138" s="229">
        <v>0</v>
      </c>
      <c r="Y138" s="229">
        <f>X138*K138</f>
        <v>0</v>
      </c>
      <c r="Z138" s="229">
        <v>0</v>
      </c>
      <c r="AA138" s="230">
        <f>Z138*K138</f>
        <v>0</v>
      </c>
      <c r="AR138" s="23" t="s">
        <v>156</v>
      </c>
      <c r="AT138" s="23" t="s">
        <v>152</v>
      </c>
      <c r="AU138" s="23" t="s">
        <v>112</v>
      </c>
      <c r="AY138" s="23" t="s">
        <v>151</v>
      </c>
      <c r="BE138" s="143">
        <f>IF(U138="základní",N138,0)</f>
        <v>0</v>
      </c>
      <c r="BF138" s="143">
        <f>IF(U138="snížená",N138,0)</f>
        <v>0</v>
      </c>
      <c r="BG138" s="143">
        <f>IF(U138="zákl. přenesená",N138,0)</f>
        <v>0</v>
      </c>
      <c r="BH138" s="143">
        <f>IF(U138="sníž. přenesená",N138,0)</f>
        <v>0</v>
      </c>
      <c r="BI138" s="143">
        <f>IF(U138="nulová",N138,0)</f>
        <v>0</v>
      </c>
      <c r="BJ138" s="23" t="s">
        <v>84</v>
      </c>
      <c r="BK138" s="143">
        <f>ROUND(L138*K138,2)</f>
        <v>0</v>
      </c>
      <c r="BL138" s="23" t="s">
        <v>156</v>
      </c>
      <c r="BM138" s="23" t="s">
        <v>186</v>
      </c>
    </row>
    <row r="139" spans="2:65" s="1" customFormat="1" ht="51" customHeight="1">
      <c r="B139" s="47"/>
      <c r="C139" s="220" t="s">
        <v>254</v>
      </c>
      <c r="D139" s="220" t="s">
        <v>152</v>
      </c>
      <c r="E139" s="221" t="s">
        <v>306</v>
      </c>
      <c r="F139" s="222" t="s">
        <v>307</v>
      </c>
      <c r="G139" s="222"/>
      <c r="H139" s="222"/>
      <c r="I139" s="222"/>
      <c r="J139" s="223" t="s">
        <v>177</v>
      </c>
      <c r="K139" s="224">
        <v>19</v>
      </c>
      <c r="L139" s="225">
        <v>0</v>
      </c>
      <c r="M139" s="226"/>
      <c r="N139" s="227">
        <f>ROUND(L139*K139,2)</f>
        <v>0</v>
      </c>
      <c r="O139" s="227"/>
      <c r="P139" s="227"/>
      <c r="Q139" s="227"/>
      <c r="R139" s="49"/>
      <c r="T139" s="228" t="s">
        <v>22</v>
      </c>
      <c r="U139" s="57" t="s">
        <v>41</v>
      </c>
      <c r="V139" s="48"/>
      <c r="W139" s="229">
        <f>V139*K139</f>
        <v>0</v>
      </c>
      <c r="X139" s="229">
        <v>0</v>
      </c>
      <c r="Y139" s="229">
        <f>X139*K139</f>
        <v>0</v>
      </c>
      <c r="Z139" s="229">
        <v>0</v>
      </c>
      <c r="AA139" s="230">
        <f>Z139*K139</f>
        <v>0</v>
      </c>
      <c r="AR139" s="23" t="s">
        <v>156</v>
      </c>
      <c r="AT139" s="23" t="s">
        <v>152</v>
      </c>
      <c r="AU139" s="23" t="s">
        <v>112</v>
      </c>
      <c r="AY139" s="23" t="s">
        <v>151</v>
      </c>
      <c r="BE139" s="143">
        <f>IF(U139="základní",N139,0)</f>
        <v>0</v>
      </c>
      <c r="BF139" s="143">
        <f>IF(U139="snížená",N139,0)</f>
        <v>0</v>
      </c>
      <c r="BG139" s="143">
        <f>IF(U139="zákl. přenesená",N139,0)</f>
        <v>0</v>
      </c>
      <c r="BH139" s="143">
        <f>IF(U139="sníž. přenesená",N139,0)</f>
        <v>0</v>
      </c>
      <c r="BI139" s="143">
        <f>IF(U139="nulová",N139,0)</f>
        <v>0</v>
      </c>
      <c r="BJ139" s="23" t="s">
        <v>84</v>
      </c>
      <c r="BK139" s="143">
        <f>ROUND(L139*K139,2)</f>
        <v>0</v>
      </c>
      <c r="BL139" s="23" t="s">
        <v>156</v>
      </c>
      <c r="BM139" s="23" t="s">
        <v>190</v>
      </c>
    </row>
    <row r="140" spans="2:65" s="1" customFormat="1" ht="38.25" customHeight="1">
      <c r="B140" s="47"/>
      <c r="C140" s="220" t="s">
        <v>232</v>
      </c>
      <c r="D140" s="220" t="s">
        <v>152</v>
      </c>
      <c r="E140" s="221" t="s">
        <v>308</v>
      </c>
      <c r="F140" s="222" t="s">
        <v>309</v>
      </c>
      <c r="G140" s="222"/>
      <c r="H140" s="222"/>
      <c r="I140" s="222"/>
      <c r="J140" s="223" t="s">
        <v>177</v>
      </c>
      <c r="K140" s="224">
        <v>19</v>
      </c>
      <c r="L140" s="225">
        <v>0</v>
      </c>
      <c r="M140" s="226"/>
      <c r="N140" s="227">
        <f>ROUND(L140*K140,2)</f>
        <v>0</v>
      </c>
      <c r="O140" s="227"/>
      <c r="P140" s="227"/>
      <c r="Q140" s="227"/>
      <c r="R140" s="49"/>
      <c r="T140" s="228" t="s">
        <v>22</v>
      </c>
      <c r="U140" s="57" t="s">
        <v>41</v>
      </c>
      <c r="V140" s="48"/>
      <c r="W140" s="229">
        <f>V140*K140</f>
        <v>0</v>
      </c>
      <c r="X140" s="229">
        <v>0</v>
      </c>
      <c r="Y140" s="229">
        <f>X140*K140</f>
        <v>0</v>
      </c>
      <c r="Z140" s="229">
        <v>0</v>
      </c>
      <c r="AA140" s="230">
        <f>Z140*K140</f>
        <v>0</v>
      </c>
      <c r="AR140" s="23" t="s">
        <v>156</v>
      </c>
      <c r="AT140" s="23" t="s">
        <v>152</v>
      </c>
      <c r="AU140" s="23" t="s">
        <v>112</v>
      </c>
      <c r="AY140" s="23" t="s">
        <v>151</v>
      </c>
      <c r="BE140" s="143">
        <f>IF(U140="základní",N140,0)</f>
        <v>0</v>
      </c>
      <c r="BF140" s="143">
        <f>IF(U140="snížená",N140,0)</f>
        <v>0</v>
      </c>
      <c r="BG140" s="143">
        <f>IF(U140="zákl. přenesená",N140,0)</f>
        <v>0</v>
      </c>
      <c r="BH140" s="143">
        <f>IF(U140="sníž. přenesená",N140,0)</f>
        <v>0</v>
      </c>
      <c r="BI140" s="143">
        <f>IF(U140="nulová",N140,0)</f>
        <v>0</v>
      </c>
      <c r="BJ140" s="23" t="s">
        <v>84</v>
      </c>
      <c r="BK140" s="143">
        <f>ROUND(L140*K140,2)</f>
        <v>0</v>
      </c>
      <c r="BL140" s="23" t="s">
        <v>156</v>
      </c>
      <c r="BM140" s="23" t="s">
        <v>194</v>
      </c>
    </row>
    <row r="141" spans="2:65" s="1" customFormat="1" ht="16.5" customHeight="1">
      <c r="B141" s="47"/>
      <c r="C141" s="220" t="s">
        <v>183</v>
      </c>
      <c r="D141" s="220" t="s">
        <v>152</v>
      </c>
      <c r="E141" s="221" t="s">
        <v>187</v>
      </c>
      <c r="F141" s="222" t="s">
        <v>188</v>
      </c>
      <c r="G141" s="222"/>
      <c r="H141" s="222"/>
      <c r="I141" s="222"/>
      <c r="J141" s="223" t="s">
        <v>189</v>
      </c>
      <c r="K141" s="224">
        <v>20</v>
      </c>
      <c r="L141" s="225">
        <v>0</v>
      </c>
      <c r="M141" s="226"/>
      <c r="N141" s="227">
        <f>ROUND(L141*K141,2)</f>
        <v>0</v>
      </c>
      <c r="O141" s="227"/>
      <c r="P141" s="227"/>
      <c r="Q141" s="227"/>
      <c r="R141" s="49"/>
      <c r="T141" s="228" t="s">
        <v>22</v>
      </c>
      <c r="U141" s="57" t="s">
        <v>41</v>
      </c>
      <c r="V141" s="48"/>
      <c r="W141" s="229">
        <f>V141*K141</f>
        <v>0</v>
      </c>
      <c r="X141" s="229">
        <v>0</v>
      </c>
      <c r="Y141" s="229">
        <f>X141*K141</f>
        <v>0</v>
      </c>
      <c r="Z141" s="229">
        <v>0</v>
      </c>
      <c r="AA141" s="230">
        <f>Z141*K141</f>
        <v>0</v>
      </c>
      <c r="AR141" s="23" t="s">
        <v>156</v>
      </c>
      <c r="AT141" s="23" t="s">
        <v>152</v>
      </c>
      <c r="AU141" s="23" t="s">
        <v>112</v>
      </c>
      <c r="AY141" s="23" t="s">
        <v>151</v>
      </c>
      <c r="BE141" s="143">
        <f>IF(U141="základní",N141,0)</f>
        <v>0</v>
      </c>
      <c r="BF141" s="143">
        <f>IF(U141="snížená",N141,0)</f>
        <v>0</v>
      </c>
      <c r="BG141" s="143">
        <f>IF(U141="zákl. přenesená",N141,0)</f>
        <v>0</v>
      </c>
      <c r="BH141" s="143">
        <f>IF(U141="sníž. přenesená",N141,0)</f>
        <v>0</v>
      </c>
      <c r="BI141" s="143">
        <f>IF(U141="nulová",N141,0)</f>
        <v>0</v>
      </c>
      <c r="BJ141" s="23" t="s">
        <v>84</v>
      </c>
      <c r="BK141" s="143">
        <f>ROUND(L141*K141,2)</f>
        <v>0</v>
      </c>
      <c r="BL141" s="23" t="s">
        <v>156</v>
      </c>
      <c r="BM141" s="23" t="s">
        <v>198</v>
      </c>
    </row>
    <row r="142" spans="2:65" s="1" customFormat="1" ht="25.5" customHeight="1">
      <c r="B142" s="47"/>
      <c r="C142" s="220" t="s">
        <v>173</v>
      </c>
      <c r="D142" s="220" t="s">
        <v>152</v>
      </c>
      <c r="E142" s="221" t="s">
        <v>192</v>
      </c>
      <c r="F142" s="222" t="s">
        <v>193</v>
      </c>
      <c r="G142" s="222"/>
      <c r="H142" s="222"/>
      <c r="I142" s="222"/>
      <c r="J142" s="223" t="s">
        <v>177</v>
      </c>
      <c r="K142" s="224">
        <v>5</v>
      </c>
      <c r="L142" s="225">
        <v>0</v>
      </c>
      <c r="M142" s="226"/>
      <c r="N142" s="227">
        <f>ROUND(L142*K142,2)</f>
        <v>0</v>
      </c>
      <c r="O142" s="227"/>
      <c r="P142" s="227"/>
      <c r="Q142" s="227"/>
      <c r="R142" s="49"/>
      <c r="T142" s="228" t="s">
        <v>22</v>
      </c>
      <c r="U142" s="57" t="s">
        <v>41</v>
      </c>
      <c r="V142" s="48"/>
      <c r="W142" s="229">
        <f>V142*K142</f>
        <v>0</v>
      </c>
      <c r="X142" s="229">
        <v>0</v>
      </c>
      <c r="Y142" s="229">
        <f>X142*K142</f>
        <v>0</v>
      </c>
      <c r="Z142" s="229">
        <v>0</v>
      </c>
      <c r="AA142" s="230">
        <f>Z142*K142</f>
        <v>0</v>
      </c>
      <c r="AR142" s="23" t="s">
        <v>156</v>
      </c>
      <c r="AT142" s="23" t="s">
        <v>152</v>
      </c>
      <c r="AU142" s="23" t="s">
        <v>112</v>
      </c>
      <c r="AY142" s="23" t="s">
        <v>151</v>
      </c>
      <c r="BE142" s="143">
        <f>IF(U142="základní",N142,0)</f>
        <v>0</v>
      </c>
      <c r="BF142" s="143">
        <f>IF(U142="snížená",N142,0)</f>
        <v>0</v>
      </c>
      <c r="BG142" s="143">
        <f>IF(U142="zákl. přenesená",N142,0)</f>
        <v>0</v>
      </c>
      <c r="BH142" s="143">
        <f>IF(U142="sníž. přenesená",N142,0)</f>
        <v>0</v>
      </c>
      <c r="BI142" s="143">
        <f>IF(U142="nulová",N142,0)</f>
        <v>0</v>
      </c>
      <c r="BJ142" s="23" t="s">
        <v>84</v>
      </c>
      <c r="BK142" s="143">
        <f>ROUND(L142*K142,2)</f>
        <v>0</v>
      </c>
      <c r="BL142" s="23" t="s">
        <v>156</v>
      </c>
      <c r="BM142" s="23" t="s">
        <v>201</v>
      </c>
    </row>
    <row r="143" spans="2:51" s="10" customFormat="1" ht="16.5" customHeight="1">
      <c r="B143" s="231"/>
      <c r="C143" s="232"/>
      <c r="D143" s="232"/>
      <c r="E143" s="233" t="s">
        <v>22</v>
      </c>
      <c r="F143" s="234" t="s">
        <v>310</v>
      </c>
      <c r="G143" s="235"/>
      <c r="H143" s="235"/>
      <c r="I143" s="235"/>
      <c r="J143" s="232"/>
      <c r="K143" s="236">
        <v>4</v>
      </c>
      <c r="L143" s="232"/>
      <c r="M143" s="232"/>
      <c r="N143" s="232"/>
      <c r="O143" s="232"/>
      <c r="P143" s="232"/>
      <c r="Q143" s="232"/>
      <c r="R143" s="237"/>
      <c r="T143" s="238"/>
      <c r="U143" s="232"/>
      <c r="V143" s="232"/>
      <c r="W143" s="232"/>
      <c r="X143" s="232"/>
      <c r="Y143" s="232"/>
      <c r="Z143" s="232"/>
      <c r="AA143" s="239"/>
      <c r="AT143" s="240" t="s">
        <v>158</v>
      </c>
      <c r="AU143" s="240" t="s">
        <v>112</v>
      </c>
      <c r="AV143" s="10" t="s">
        <v>112</v>
      </c>
      <c r="AW143" s="10" t="s">
        <v>34</v>
      </c>
      <c r="AX143" s="10" t="s">
        <v>76</v>
      </c>
      <c r="AY143" s="240" t="s">
        <v>151</v>
      </c>
    </row>
    <row r="144" spans="2:51" s="10" customFormat="1" ht="16.5" customHeight="1">
      <c r="B144" s="231"/>
      <c r="C144" s="232"/>
      <c r="D144" s="232"/>
      <c r="E144" s="233" t="s">
        <v>22</v>
      </c>
      <c r="F144" s="241" t="s">
        <v>311</v>
      </c>
      <c r="G144" s="232"/>
      <c r="H144" s="232"/>
      <c r="I144" s="232"/>
      <c r="J144" s="232"/>
      <c r="K144" s="236">
        <v>1</v>
      </c>
      <c r="L144" s="232"/>
      <c r="M144" s="232"/>
      <c r="N144" s="232"/>
      <c r="O144" s="232"/>
      <c r="P144" s="232"/>
      <c r="Q144" s="232"/>
      <c r="R144" s="237"/>
      <c r="T144" s="238"/>
      <c r="U144" s="232"/>
      <c r="V144" s="232"/>
      <c r="W144" s="232"/>
      <c r="X144" s="232"/>
      <c r="Y144" s="232"/>
      <c r="Z144" s="232"/>
      <c r="AA144" s="239"/>
      <c r="AT144" s="240" t="s">
        <v>158</v>
      </c>
      <c r="AU144" s="240" t="s">
        <v>112</v>
      </c>
      <c r="AV144" s="10" t="s">
        <v>112</v>
      </c>
      <c r="AW144" s="10" t="s">
        <v>34</v>
      </c>
      <c r="AX144" s="10" t="s">
        <v>76</v>
      </c>
      <c r="AY144" s="240" t="s">
        <v>151</v>
      </c>
    </row>
    <row r="145" spans="2:51" s="11" customFormat="1" ht="16.5" customHeight="1">
      <c r="B145" s="242"/>
      <c r="C145" s="243"/>
      <c r="D145" s="243"/>
      <c r="E145" s="244" t="s">
        <v>22</v>
      </c>
      <c r="F145" s="245" t="s">
        <v>159</v>
      </c>
      <c r="G145" s="243"/>
      <c r="H145" s="243"/>
      <c r="I145" s="243"/>
      <c r="J145" s="243"/>
      <c r="K145" s="246">
        <v>5</v>
      </c>
      <c r="L145" s="243"/>
      <c r="M145" s="243"/>
      <c r="N145" s="243"/>
      <c r="O145" s="243"/>
      <c r="P145" s="243"/>
      <c r="Q145" s="243"/>
      <c r="R145" s="247"/>
      <c r="T145" s="248"/>
      <c r="U145" s="243"/>
      <c r="V145" s="243"/>
      <c r="W145" s="243"/>
      <c r="X145" s="243"/>
      <c r="Y145" s="243"/>
      <c r="Z145" s="243"/>
      <c r="AA145" s="249"/>
      <c r="AT145" s="250" t="s">
        <v>158</v>
      </c>
      <c r="AU145" s="250" t="s">
        <v>112</v>
      </c>
      <c r="AV145" s="11" t="s">
        <v>156</v>
      </c>
      <c r="AW145" s="11" t="s">
        <v>34</v>
      </c>
      <c r="AX145" s="11" t="s">
        <v>84</v>
      </c>
      <c r="AY145" s="250" t="s">
        <v>151</v>
      </c>
    </row>
    <row r="146" spans="2:65" s="1" customFormat="1" ht="25.5" customHeight="1">
      <c r="B146" s="47"/>
      <c r="C146" s="220" t="s">
        <v>191</v>
      </c>
      <c r="D146" s="220" t="s">
        <v>152</v>
      </c>
      <c r="E146" s="221" t="s">
        <v>196</v>
      </c>
      <c r="F146" s="222" t="s">
        <v>197</v>
      </c>
      <c r="G146" s="222"/>
      <c r="H146" s="222"/>
      <c r="I146" s="222"/>
      <c r="J146" s="223" t="s">
        <v>177</v>
      </c>
      <c r="K146" s="224">
        <v>5</v>
      </c>
      <c r="L146" s="225">
        <v>0</v>
      </c>
      <c r="M146" s="226"/>
      <c r="N146" s="227">
        <f>ROUND(L146*K146,2)</f>
        <v>0</v>
      </c>
      <c r="O146" s="227"/>
      <c r="P146" s="227"/>
      <c r="Q146" s="227"/>
      <c r="R146" s="49"/>
      <c r="T146" s="228" t="s">
        <v>22</v>
      </c>
      <c r="U146" s="57" t="s">
        <v>41</v>
      </c>
      <c r="V146" s="48"/>
      <c r="W146" s="229">
        <f>V146*K146</f>
        <v>0</v>
      </c>
      <c r="X146" s="229">
        <v>0</v>
      </c>
      <c r="Y146" s="229">
        <f>X146*K146</f>
        <v>0</v>
      </c>
      <c r="Z146" s="229">
        <v>0</v>
      </c>
      <c r="AA146" s="230">
        <f>Z146*K146</f>
        <v>0</v>
      </c>
      <c r="AR146" s="23" t="s">
        <v>156</v>
      </c>
      <c r="AT146" s="23" t="s">
        <v>152</v>
      </c>
      <c r="AU146" s="23" t="s">
        <v>112</v>
      </c>
      <c r="AY146" s="23" t="s">
        <v>151</v>
      </c>
      <c r="BE146" s="143">
        <f>IF(U146="základní",N146,0)</f>
        <v>0</v>
      </c>
      <c r="BF146" s="143">
        <f>IF(U146="snížená",N146,0)</f>
        <v>0</v>
      </c>
      <c r="BG146" s="143">
        <f>IF(U146="zákl. přenesená",N146,0)</f>
        <v>0</v>
      </c>
      <c r="BH146" s="143">
        <f>IF(U146="sníž. přenesená",N146,0)</f>
        <v>0</v>
      </c>
      <c r="BI146" s="143">
        <f>IF(U146="nulová",N146,0)</f>
        <v>0</v>
      </c>
      <c r="BJ146" s="23" t="s">
        <v>84</v>
      </c>
      <c r="BK146" s="143">
        <f>ROUND(L146*K146,2)</f>
        <v>0</v>
      </c>
      <c r="BL146" s="23" t="s">
        <v>156</v>
      </c>
      <c r="BM146" s="23" t="s">
        <v>204</v>
      </c>
    </row>
    <row r="147" spans="2:65" s="1" customFormat="1" ht="38.25" customHeight="1">
      <c r="B147" s="47"/>
      <c r="C147" s="220" t="s">
        <v>178</v>
      </c>
      <c r="D147" s="220" t="s">
        <v>152</v>
      </c>
      <c r="E147" s="221" t="s">
        <v>199</v>
      </c>
      <c r="F147" s="222" t="s">
        <v>200</v>
      </c>
      <c r="G147" s="222"/>
      <c r="H147" s="222"/>
      <c r="I147" s="222"/>
      <c r="J147" s="223" t="s">
        <v>177</v>
      </c>
      <c r="K147" s="224">
        <v>5</v>
      </c>
      <c r="L147" s="225">
        <v>0</v>
      </c>
      <c r="M147" s="226"/>
      <c r="N147" s="227">
        <f>ROUND(L147*K147,2)</f>
        <v>0</v>
      </c>
      <c r="O147" s="227"/>
      <c r="P147" s="227"/>
      <c r="Q147" s="227"/>
      <c r="R147" s="49"/>
      <c r="T147" s="228" t="s">
        <v>22</v>
      </c>
      <c r="U147" s="57" t="s">
        <v>41</v>
      </c>
      <c r="V147" s="48"/>
      <c r="W147" s="229">
        <f>V147*K147</f>
        <v>0</v>
      </c>
      <c r="X147" s="229">
        <v>0</v>
      </c>
      <c r="Y147" s="229">
        <f>X147*K147</f>
        <v>0</v>
      </c>
      <c r="Z147" s="229">
        <v>0</v>
      </c>
      <c r="AA147" s="230">
        <f>Z147*K147</f>
        <v>0</v>
      </c>
      <c r="AR147" s="23" t="s">
        <v>156</v>
      </c>
      <c r="AT147" s="23" t="s">
        <v>152</v>
      </c>
      <c r="AU147" s="23" t="s">
        <v>112</v>
      </c>
      <c r="AY147" s="23" t="s">
        <v>151</v>
      </c>
      <c r="BE147" s="143">
        <f>IF(U147="základní",N147,0)</f>
        <v>0</v>
      </c>
      <c r="BF147" s="143">
        <f>IF(U147="snížená",N147,0)</f>
        <v>0</v>
      </c>
      <c r="BG147" s="143">
        <f>IF(U147="zákl. přenesená",N147,0)</f>
        <v>0</v>
      </c>
      <c r="BH147" s="143">
        <f>IF(U147="sníž. přenesená",N147,0)</f>
        <v>0</v>
      </c>
      <c r="BI147" s="143">
        <f>IF(U147="nulová",N147,0)</f>
        <v>0</v>
      </c>
      <c r="BJ147" s="23" t="s">
        <v>84</v>
      </c>
      <c r="BK147" s="143">
        <f>ROUND(L147*K147,2)</f>
        <v>0</v>
      </c>
      <c r="BL147" s="23" t="s">
        <v>156</v>
      </c>
      <c r="BM147" s="23" t="s">
        <v>208</v>
      </c>
    </row>
    <row r="148" spans="2:65" s="1" customFormat="1" ht="25.5" customHeight="1">
      <c r="B148" s="47"/>
      <c r="C148" s="220" t="s">
        <v>205</v>
      </c>
      <c r="D148" s="220" t="s">
        <v>152</v>
      </c>
      <c r="E148" s="221" t="s">
        <v>202</v>
      </c>
      <c r="F148" s="222" t="s">
        <v>203</v>
      </c>
      <c r="G148" s="222"/>
      <c r="H148" s="222"/>
      <c r="I148" s="222"/>
      <c r="J148" s="223" t="s">
        <v>165</v>
      </c>
      <c r="K148" s="224">
        <v>5</v>
      </c>
      <c r="L148" s="225">
        <v>0</v>
      </c>
      <c r="M148" s="226"/>
      <c r="N148" s="227">
        <f>ROUND(L148*K148,2)</f>
        <v>0</v>
      </c>
      <c r="O148" s="227"/>
      <c r="P148" s="227"/>
      <c r="Q148" s="227"/>
      <c r="R148" s="49"/>
      <c r="T148" s="228" t="s">
        <v>22</v>
      </c>
      <c r="U148" s="57" t="s">
        <v>41</v>
      </c>
      <c r="V148" s="48"/>
      <c r="W148" s="229">
        <f>V148*K148</f>
        <v>0</v>
      </c>
      <c r="X148" s="229">
        <v>0</v>
      </c>
      <c r="Y148" s="229">
        <f>X148*K148</f>
        <v>0</v>
      </c>
      <c r="Z148" s="229">
        <v>0</v>
      </c>
      <c r="AA148" s="230">
        <f>Z148*K148</f>
        <v>0</v>
      </c>
      <c r="AR148" s="23" t="s">
        <v>156</v>
      </c>
      <c r="AT148" s="23" t="s">
        <v>152</v>
      </c>
      <c r="AU148" s="23" t="s">
        <v>112</v>
      </c>
      <c r="AY148" s="23" t="s">
        <v>151</v>
      </c>
      <c r="BE148" s="143">
        <f>IF(U148="základní",N148,0)</f>
        <v>0</v>
      </c>
      <c r="BF148" s="143">
        <f>IF(U148="snížená",N148,0)</f>
        <v>0</v>
      </c>
      <c r="BG148" s="143">
        <f>IF(U148="zákl. přenesená",N148,0)</f>
        <v>0</v>
      </c>
      <c r="BH148" s="143">
        <f>IF(U148="sníž. přenesená",N148,0)</f>
        <v>0</v>
      </c>
      <c r="BI148" s="143">
        <f>IF(U148="nulová",N148,0)</f>
        <v>0</v>
      </c>
      <c r="BJ148" s="23" t="s">
        <v>84</v>
      </c>
      <c r="BK148" s="143">
        <f>ROUND(L148*K148,2)</f>
        <v>0</v>
      </c>
      <c r="BL148" s="23" t="s">
        <v>156</v>
      </c>
      <c r="BM148" s="23" t="s">
        <v>211</v>
      </c>
    </row>
    <row r="149" spans="2:65" s="1" customFormat="1" ht="25.5" customHeight="1">
      <c r="B149" s="47"/>
      <c r="C149" s="220" t="s">
        <v>182</v>
      </c>
      <c r="D149" s="220" t="s">
        <v>152</v>
      </c>
      <c r="E149" s="221" t="s">
        <v>206</v>
      </c>
      <c r="F149" s="222" t="s">
        <v>207</v>
      </c>
      <c r="G149" s="222"/>
      <c r="H149" s="222"/>
      <c r="I149" s="222"/>
      <c r="J149" s="223" t="s">
        <v>177</v>
      </c>
      <c r="K149" s="224">
        <v>5</v>
      </c>
      <c r="L149" s="225">
        <v>0</v>
      </c>
      <c r="M149" s="226"/>
      <c r="N149" s="227">
        <f>ROUND(L149*K149,2)</f>
        <v>0</v>
      </c>
      <c r="O149" s="227"/>
      <c r="P149" s="227"/>
      <c r="Q149" s="227"/>
      <c r="R149" s="49"/>
      <c r="T149" s="228" t="s">
        <v>22</v>
      </c>
      <c r="U149" s="57" t="s">
        <v>41</v>
      </c>
      <c r="V149" s="48"/>
      <c r="W149" s="229">
        <f>V149*K149</f>
        <v>0</v>
      </c>
      <c r="X149" s="229">
        <v>0</v>
      </c>
      <c r="Y149" s="229">
        <f>X149*K149</f>
        <v>0</v>
      </c>
      <c r="Z149" s="229">
        <v>0</v>
      </c>
      <c r="AA149" s="230">
        <f>Z149*K149</f>
        <v>0</v>
      </c>
      <c r="AR149" s="23" t="s">
        <v>156</v>
      </c>
      <c r="AT149" s="23" t="s">
        <v>152</v>
      </c>
      <c r="AU149" s="23" t="s">
        <v>112</v>
      </c>
      <c r="AY149" s="23" t="s">
        <v>151</v>
      </c>
      <c r="BE149" s="143">
        <f>IF(U149="základní",N149,0)</f>
        <v>0</v>
      </c>
      <c r="BF149" s="143">
        <f>IF(U149="snížená",N149,0)</f>
        <v>0</v>
      </c>
      <c r="BG149" s="143">
        <f>IF(U149="zákl. přenesená",N149,0)</f>
        <v>0</v>
      </c>
      <c r="BH149" s="143">
        <f>IF(U149="sníž. přenesená",N149,0)</f>
        <v>0</v>
      </c>
      <c r="BI149" s="143">
        <f>IF(U149="nulová",N149,0)</f>
        <v>0</v>
      </c>
      <c r="BJ149" s="23" t="s">
        <v>84</v>
      </c>
      <c r="BK149" s="143">
        <f>ROUND(L149*K149,2)</f>
        <v>0</v>
      </c>
      <c r="BL149" s="23" t="s">
        <v>156</v>
      </c>
      <c r="BM149" s="23" t="s">
        <v>214</v>
      </c>
    </row>
    <row r="150" spans="2:65" s="1" customFormat="1" ht="38.25" customHeight="1">
      <c r="B150" s="47"/>
      <c r="C150" s="220" t="s">
        <v>11</v>
      </c>
      <c r="D150" s="220" t="s">
        <v>152</v>
      </c>
      <c r="E150" s="221" t="s">
        <v>209</v>
      </c>
      <c r="F150" s="222" t="s">
        <v>210</v>
      </c>
      <c r="G150" s="222"/>
      <c r="H150" s="222"/>
      <c r="I150" s="222"/>
      <c r="J150" s="223" t="s">
        <v>177</v>
      </c>
      <c r="K150" s="224">
        <v>5</v>
      </c>
      <c r="L150" s="225">
        <v>0</v>
      </c>
      <c r="M150" s="226"/>
      <c r="N150" s="227">
        <f>ROUND(L150*K150,2)</f>
        <v>0</v>
      </c>
      <c r="O150" s="227"/>
      <c r="P150" s="227"/>
      <c r="Q150" s="227"/>
      <c r="R150" s="49"/>
      <c r="T150" s="228" t="s">
        <v>22</v>
      </c>
      <c r="U150" s="57" t="s">
        <v>41</v>
      </c>
      <c r="V150" s="48"/>
      <c r="W150" s="229">
        <f>V150*K150</f>
        <v>0</v>
      </c>
      <c r="X150" s="229">
        <v>0</v>
      </c>
      <c r="Y150" s="229">
        <f>X150*K150</f>
        <v>0</v>
      </c>
      <c r="Z150" s="229">
        <v>0</v>
      </c>
      <c r="AA150" s="230">
        <f>Z150*K150</f>
        <v>0</v>
      </c>
      <c r="AR150" s="23" t="s">
        <v>156</v>
      </c>
      <c r="AT150" s="23" t="s">
        <v>152</v>
      </c>
      <c r="AU150" s="23" t="s">
        <v>112</v>
      </c>
      <c r="AY150" s="23" t="s">
        <v>151</v>
      </c>
      <c r="BE150" s="143">
        <f>IF(U150="základní",N150,0)</f>
        <v>0</v>
      </c>
      <c r="BF150" s="143">
        <f>IF(U150="snížená",N150,0)</f>
        <v>0</v>
      </c>
      <c r="BG150" s="143">
        <f>IF(U150="zákl. přenesená",N150,0)</f>
        <v>0</v>
      </c>
      <c r="BH150" s="143">
        <f>IF(U150="sníž. přenesená",N150,0)</f>
        <v>0</v>
      </c>
      <c r="BI150" s="143">
        <f>IF(U150="nulová",N150,0)</f>
        <v>0</v>
      </c>
      <c r="BJ150" s="23" t="s">
        <v>84</v>
      </c>
      <c r="BK150" s="143">
        <f>ROUND(L150*K150,2)</f>
        <v>0</v>
      </c>
      <c r="BL150" s="23" t="s">
        <v>156</v>
      </c>
      <c r="BM150" s="23" t="s">
        <v>217</v>
      </c>
    </row>
    <row r="151" spans="2:65" s="1" customFormat="1" ht="25.5" customHeight="1">
      <c r="B151" s="47"/>
      <c r="C151" s="220" t="s">
        <v>186</v>
      </c>
      <c r="D151" s="220" t="s">
        <v>152</v>
      </c>
      <c r="E151" s="221" t="s">
        <v>212</v>
      </c>
      <c r="F151" s="222" t="s">
        <v>213</v>
      </c>
      <c r="G151" s="222"/>
      <c r="H151" s="222"/>
      <c r="I151" s="222"/>
      <c r="J151" s="223" t="s">
        <v>177</v>
      </c>
      <c r="K151" s="224">
        <v>5</v>
      </c>
      <c r="L151" s="225">
        <v>0</v>
      </c>
      <c r="M151" s="226"/>
      <c r="N151" s="227">
        <f>ROUND(L151*K151,2)</f>
        <v>0</v>
      </c>
      <c r="O151" s="227"/>
      <c r="P151" s="227"/>
      <c r="Q151" s="227"/>
      <c r="R151" s="49"/>
      <c r="T151" s="228" t="s">
        <v>22</v>
      </c>
      <c r="U151" s="57" t="s">
        <v>41</v>
      </c>
      <c r="V151" s="48"/>
      <c r="W151" s="229">
        <f>V151*K151</f>
        <v>0</v>
      </c>
      <c r="X151" s="229">
        <v>0</v>
      </c>
      <c r="Y151" s="229">
        <f>X151*K151</f>
        <v>0</v>
      </c>
      <c r="Z151" s="229">
        <v>0</v>
      </c>
      <c r="AA151" s="230">
        <f>Z151*K151</f>
        <v>0</v>
      </c>
      <c r="AR151" s="23" t="s">
        <v>156</v>
      </c>
      <c r="AT151" s="23" t="s">
        <v>152</v>
      </c>
      <c r="AU151" s="23" t="s">
        <v>112</v>
      </c>
      <c r="AY151" s="23" t="s">
        <v>151</v>
      </c>
      <c r="BE151" s="143">
        <f>IF(U151="základní",N151,0)</f>
        <v>0</v>
      </c>
      <c r="BF151" s="143">
        <f>IF(U151="snížená",N151,0)</f>
        <v>0</v>
      </c>
      <c r="BG151" s="143">
        <f>IF(U151="zákl. přenesená",N151,0)</f>
        <v>0</v>
      </c>
      <c r="BH151" s="143">
        <f>IF(U151="sníž. přenesená",N151,0)</f>
        <v>0</v>
      </c>
      <c r="BI151" s="143">
        <f>IF(U151="nulová",N151,0)</f>
        <v>0</v>
      </c>
      <c r="BJ151" s="23" t="s">
        <v>84</v>
      </c>
      <c r="BK151" s="143">
        <f>ROUND(L151*K151,2)</f>
        <v>0</v>
      </c>
      <c r="BL151" s="23" t="s">
        <v>156</v>
      </c>
      <c r="BM151" s="23" t="s">
        <v>220</v>
      </c>
    </row>
    <row r="152" spans="2:65" s="1" customFormat="1" ht="25.5" customHeight="1">
      <c r="B152" s="47"/>
      <c r="C152" s="220" t="s">
        <v>312</v>
      </c>
      <c r="D152" s="220" t="s">
        <v>152</v>
      </c>
      <c r="E152" s="221" t="s">
        <v>215</v>
      </c>
      <c r="F152" s="222" t="s">
        <v>216</v>
      </c>
      <c r="G152" s="222"/>
      <c r="H152" s="222"/>
      <c r="I152" s="222"/>
      <c r="J152" s="223" t="s">
        <v>177</v>
      </c>
      <c r="K152" s="224">
        <v>5</v>
      </c>
      <c r="L152" s="225">
        <v>0</v>
      </c>
      <c r="M152" s="226"/>
      <c r="N152" s="227">
        <f>ROUND(L152*K152,2)</f>
        <v>0</v>
      </c>
      <c r="O152" s="227"/>
      <c r="P152" s="227"/>
      <c r="Q152" s="227"/>
      <c r="R152" s="49"/>
      <c r="T152" s="228" t="s">
        <v>22</v>
      </c>
      <c r="U152" s="57" t="s">
        <v>41</v>
      </c>
      <c r="V152" s="48"/>
      <c r="W152" s="229">
        <f>V152*K152</f>
        <v>0</v>
      </c>
      <c r="X152" s="229">
        <v>0</v>
      </c>
      <c r="Y152" s="229">
        <f>X152*K152</f>
        <v>0</v>
      </c>
      <c r="Z152" s="229">
        <v>0</v>
      </c>
      <c r="AA152" s="230">
        <f>Z152*K152</f>
        <v>0</v>
      </c>
      <c r="AR152" s="23" t="s">
        <v>156</v>
      </c>
      <c r="AT152" s="23" t="s">
        <v>152</v>
      </c>
      <c r="AU152" s="23" t="s">
        <v>112</v>
      </c>
      <c r="AY152" s="23" t="s">
        <v>151</v>
      </c>
      <c r="BE152" s="143">
        <f>IF(U152="základní",N152,0)</f>
        <v>0</v>
      </c>
      <c r="BF152" s="143">
        <f>IF(U152="snížená",N152,0)</f>
        <v>0</v>
      </c>
      <c r="BG152" s="143">
        <f>IF(U152="zákl. přenesená",N152,0)</f>
        <v>0</v>
      </c>
      <c r="BH152" s="143">
        <f>IF(U152="sníž. přenesená",N152,0)</f>
        <v>0</v>
      </c>
      <c r="BI152" s="143">
        <f>IF(U152="nulová",N152,0)</f>
        <v>0</v>
      </c>
      <c r="BJ152" s="23" t="s">
        <v>84</v>
      </c>
      <c r="BK152" s="143">
        <f>ROUND(L152*K152,2)</f>
        <v>0</v>
      </c>
      <c r="BL152" s="23" t="s">
        <v>156</v>
      </c>
      <c r="BM152" s="23" t="s">
        <v>223</v>
      </c>
    </row>
    <row r="153" spans="2:65" s="1" customFormat="1" ht="25.5" customHeight="1">
      <c r="B153" s="47"/>
      <c r="C153" s="220" t="s">
        <v>190</v>
      </c>
      <c r="D153" s="220" t="s">
        <v>152</v>
      </c>
      <c r="E153" s="221" t="s">
        <v>218</v>
      </c>
      <c r="F153" s="222" t="s">
        <v>219</v>
      </c>
      <c r="G153" s="222"/>
      <c r="H153" s="222"/>
      <c r="I153" s="222"/>
      <c r="J153" s="223" t="s">
        <v>177</v>
      </c>
      <c r="K153" s="224">
        <v>5</v>
      </c>
      <c r="L153" s="225">
        <v>0</v>
      </c>
      <c r="M153" s="226"/>
      <c r="N153" s="227">
        <f>ROUND(L153*K153,2)</f>
        <v>0</v>
      </c>
      <c r="O153" s="227"/>
      <c r="P153" s="227"/>
      <c r="Q153" s="227"/>
      <c r="R153" s="49"/>
      <c r="T153" s="228" t="s">
        <v>22</v>
      </c>
      <c r="U153" s="57" t="s">
        <v>41</v>
      </c>
      <c r="V153" s="48"/>
      <c r="W153" s="229">
        <f>V153*K153</f>
        <v>0</v>
      </c>
      <c r="X153" s="229">
        <v>0</v>
      </c>
      <c r="Y153" s="229">
        <f>X153*K153</f>
        <v>0</v>
      </c>
      <c r="Z153" s="229">
        <v>0</v>
      </c>
      <c r="AA153" s="230">
        <f>Z153*K153</f>
        <v>0</v>
      </c>
      <c r="AR153" s="23" t="s">
        <v>156</v>
      </c>
      <c r="AT153" s="23" t="s">
        <v>152</v>
      </c>
      <c r="AU153" s="23" t="s">
        <v>112</v>
      </c>
      <c r="AY153" s="23" t="s">
        <v>151</v>
      </c>
      <c r="BE153" s="143">
        <f>IF(U153="základní",N153,0)</f>
        <v>0</v>
      </c>
      <c r="BF153" s="143">
        <f>IF(U153="snížená",N153,0)</f>
        <v>0</v>
      </c>
      <c r="BG153" s="143">
        <f>IF(U153="zákl. přenesená",N153,0)</f>
        <v>0</v>
      </c>
      <c r="BH153" s="143">
        <f>IF(U153="sníž. přenesená",N153,0)</f>
        <v>0</v>
      </c>
      <c r="BI153" s="143">
        <f>IF(U153="nulová",N153,0)</f>
        <v>0</v>
      </c>
      <c r="BJ153" s="23" t="s">
        <v>84</v>
      </c>
      <c r="BK153" s="143">
        <f>ROUND(L153*K153,2)</f>
        <v>0</v>
      </c>
      <c r="BL153" s="23" t="s">
        <v>156</v>
      </c>
      <c r="BM153" s="23" t="s">
        <v>227</v>
      </c>
    </row>
    <row r="154" spans="2:63" s="9" customFormat="1" ht="29.85" customHeight="1">
      <c r="B154" s="207"/>
      <c r="C154" s="208"/>
      <c r="D154" s="217" t="s">
        <v>124</v>
      </c>
      <c r="E154" s="217"/>
      <c r="F154" s="217"/>
      <c r="G154" s="217"/>
      <c r="H154" s="217"/>
      <c r="I154" s="217"/>
      <c r="J154" s="217"/>
      <c r="K154" s="217"/>
      <c r="L154" s="217"/>
      <c r="M154" s="217"/>
      <c r="N154" s="251">
        <f>BK154</f>
        <v>0</v>
      </c>
      <c r="O154" s="252"/>
      <c r="P154" s="252"/>
      <c r="Q154" s="252"/>
      <c r="R154" s="210"/>
      <c r="T154" s="211"/>
      <c r="U154" s="208"/>
      <c r="V154" s="208"/>
      <c r="W154" s="212">
        <f>SUM(W155:W177)</f>
        <v>0</v>
      </c>
      <c r="X154" s="208"/>
      <c r="Y154" s="212">
        <f>SUM(Y155:Y177)</f>
        <v>0</v>
      </c>
      <c r="Z154" s="208"/>
      <c r="AA154" s="213">
        <f>SUM(AA155:AA177)</f>
        <v>0</v>
      </c>
      <c r="AR154" s="214" t="s">
        <v>84</v>
      </c>
      <c r="AT154" s="215" t="s">
        <v>75</v>
      </c>
      <c r="AU154" s="215" t="s">
        <v>84</v>
      </c>
      <c r="AY154" s="214" t="s">
        <v>151</v>
      </c>
      <c r="BK154" s="216">
        <f>SUM(BK155:BK177)</f>
        <v>0</v>
      </c>
    </row>
    <row r="155" spans="2:65" s="1" customFormat="1" ht="16.5" customHeight="1">
      <c r="B155" s="47"/>
      <c r="C155" s="220" t="s">
        <v>313</v>
      </c>
      <c r="D155" s="220" t="s">
        <v>152</v>
      </c>
      <c r="E155" s="221" t="s">
        <v>221</v>
      </c>
      <c r="F155" s="222" t="s">
        <v>222</v>
      </c>
      <c r="G155" s="222"/>
      <c r="H155" s="222"/>
      <c r="I155" s="222"/>
      <c r="J155" s="223" t="s">
        <v>155</v>
      </c>
      <c r="K155" s="224">
        <v>15.2</v>
      </c>
      <c r="L155" s="225">
        <v>0</v>
      </c>
      <c r="M155" s="226"/>
      <c r="N155" s="227">
        <f>ROUND(L155*K155,2)</f>
        <v>0</v>
      </c>
      <c r="O155" s="227"/>
      <c r="P155" s="227"/>
      <c r="Q155" s="227"/>
      <c r="R155" s="49"/>
      <c r="T155" s="228" t="s">
        <v>22</v>
      </c>
      <c r="U155" s="57" t="s">
        <v>41</v>
      </c>
      <c r="V155" s="48"/>
      <c r="W155" s="229">
        <f>V155*K155</f>
        <v>0</v>
      </c>
      <c r="X155" s="229">
        <v>0</v>
      </c>
      <c r="Y155" s="229">
        <f>X155*K155</f>
        <v>0</v>
      </c>
      <c r="Z155" s="229">
        <v>0</v>
      </c>
      <c r="AA155" s="230">
        <f>Z155*K155</f>
        <v>0</v>
      </c>
      <c r="AR155" s="23" t="s">
        <v>156</v>
      </c>
      <c r="AT155" s="23" t="s">
        <v>152</v>
      </c>
      <c r="AU155" s="23" t="s">
        <v>112</v>
      </c>
      <c r="AY155" s="23" t="s">
        <v>151</v>
      </c>
      <c r="BE155" s="143">
        <f>IF(U155="základní",N155,0)</f>
        <v>0</v>
      </c>
      <c r="BF155" s="143">
        <f>IF(U155="snížená",N155,0)</f>
        <v>0</v>
      </c>
      <c r="BG155" s="143">
        <f>IF(U155="zákl. přenesená",N155,0)</f>
        <v>0</v>
      </c>
      <c r="BH155" s="143">
        <f>IF(U155="sníž. přenesená",N155,0)</f>
        <v>0</v>
      </c>
      <c r="BI155" s="143">
        <f>IF(U155="nulová",N155,0)</f>
        <v>0</v>
      </c>
      <c r="BJ155" s="23" t="s">
        <v>84</v>
      </c>
      <c r="BK155" s="143">
        <f>ROUND(L155*K155,2)</f>
        <v>0</v>
      </c>
      <c r="BL155" s="23" t="s">
        <v>156</v>
      </c>
      <c r="BM155" s="23" t="s">
        <v>232</v>
      </c>
    </row>
    <row r="156" spans="2:51" s="10" customFormat="1" ht="16.5" customHeight="1">
      <c r="B156" s="231"/>
      <c r="C156" s="232"/>
      <c r="D156" s="232"/>
      <c r="E156" s="233" t="s">
        <v>22</v>
      </c>
      <c r="F156" s="234" t="s">
        <v>314</v>
      </c>
      <c r="G156" s="235"/>
      <c r="H156" s="235"/>
      <c r="I156" s="235"/>
      <c r="J156" s="232"/>
      <c r="K156" s="236">
        <v>7.2</v>
      </c>
      <c r="L156" s="232"/>
      <c r="M156" s="232"/>
      <c r="N156" s="232"/>
      <c r="O156" s="232"/>
      <c r="P156" s="232"/>
      <c r="Q156" s="232"/>
      <c r="R156" s="237"/>
      <c r="T156" s="238"/>
      <c r="U156" s="232"/>
      <c r="V156" s="232"/>
      <c r="W156" s="232"/>
      <c r="X156" s="232"/>
      <c r="Y156" s="232"/>
      <c r="Z156" s="232"/>
      <c r="AA156" s="239"/>
      <c r="AT156" s="240" t="s">
        <v>158</v>
      </c>
      <c r="AU156" s="240" t="s">
        <v>112</v>
      </c>
      <c r="AV156" s="10" t="s">
        <v>112</v>
      </c>
      <c r="AW156" s="10" t="s">
        <v>34</v>
      </c>
      <c r="AX156" s="10" t="s">
        <v>76</v>
      </c>
      <c r="AY156" s="240" t="s">
        <v>151</v>
      </c>
    </row>
    <row r="157" spans="2:51" s="10" customFormat="1" ht="16.5" customHeight="1">
      <c r="B157" s="231"/>
      <c r="C157" s="232"/>
      <c r="D157" s="232"/>
      <c r="E157" s="233" t="s">
        <v>22</v>
      </c>
      <c r="F157" s="241" t="s">
        <v>229</v>
      </c>
      <c r="G157" s="232"/>
      <c r="H157" s="232"/>
      <c r="I157" s="232"/>
      <c r="J157" s="232"/>
      <c r="K157" s="236">
        <v>8</v>
      </c>
      <c r="L157" s="232"/>
      <c r="M157" s="232"/>
      <c r="N157" s="232"/>
      <c r="O157" s="232"/>
      <c r="P157" s="232"/>
      <c r="Q157" s="232"/>
      <c r="R157" s="237"/>
      <c r="T157" s="238"/>
      <c r="U157" s="232"/>
      <c r="V157" s="232"/>
      <c r="W157" s="232"/>
      <c r="X157" s="232"/>
      <c r="Y157" s="232"/>
      <c r="Z157" s="232"/>
      <c r="AA157" s="239"/>
      <c r="AT157" s="240" t="s">
        <v>158</v>
      </c>
      <c r="AU157" s="240" t="s">
        <v>112</v>
      </c>
      <c r="AV157" s="10" t="s">
        <v>112</v>
      </c>
      <c r="AW157" s="10" t="s">
        <v>34</v>
      </c>
      <c r="AX157" s="10" t="s">
        <v>76</v>
      </c>
      <c r="AY157" s="240" t="s">
        <v>151</v>
      </c>
    </row>
    <row r="158" spans="2:51" s="11" customFormat="1" ht="16.5" customHeight="1">
      <c r="B158" s="242"/>
      <c r="C158" s="243"/>
      <c r="D158" s="243"/>
      <c r="E158" s="244" t="s">
        <v>22</v>
      </c>
      <c r="F158" s="245" t="s">
        <v>159</v>
      </c>
      <c r="G158" s="243"/>
      <c r="H158" s="243"/>
      <c r="I158" s="243"/>
      <c r="J158" s="243"/>
      <c r="K158" s="246">
        <v>15.2</v>
      </c>
      <c r="L158" s="243"/>
      <c r="M158" s="243"/>
      <c r="N158" s="243"/>
      <c r="O158" s="243"/>
      <c r="P158" s="243"/>
      <c r="Q158" s="243"/>
      <c r="R158" s="247"/>
      <c r="T158" s="248"/>
      <c r="U158" s="243"/>
      <c r="V158" s="243"/>
      <c r="W158" s="243"/>
      <c r="X158" s="243"/>
      <c r="Y158" s="243"/>
      <c r="Z158" s="243"/>
      <c r="AA158" s="249"/>
      <c r="AT158" s="250" t="s">
        <v>158</v>
      </c>
      <c r="AU158" s="250" t="s">
        <v>112</v>
      </c>
      <c r="AV158" s="11" t="s">
        <v>156</v>
      </c>
      <c r="AW158" s="11" t="s">
        <v>34</v>
      </c>
      <c r="AX158" s="11" t="s">
        <v>84</v>
      </c>
      <c r="AY158" s="250" t="s">
        <v>151</v>
      </c>
    </row>
    <row r="159" spans="2:65" s="1" customFormat="1" ht="25.5" customHeight="1">
      <c r="B159" s="47"/>
      <c r="C159" s="220" t="s">
        <v>194</v>
      </c>
      <c r="D159" s="220" t="s">
        <v>152</v>
      </c>
      <c r="E159" s="221" t="s">
        <v>225</v>
      </c>
      <c r="F159" s="222" t="s">
        <v>226</v>
      </c>
      <c r="G159" s="222"/>
      <c r="H159" s="222"/>
      <c r="I159" s="222"/>
      <c r="J159" s="223" t="s">
        <v>155</v>
      </c>
      <c r="K159" s="224">
        <v>15.2</v>
      </c>
      <c r="L159" s="225">
        <v>0</v>
      </c>
      <c r="M159" s="226"/>
      <c r="N159" s="227">
        <f>ROUND(L159*K159,2)</f>
        <v>0</v>
      </c>
      <c r="O159" s="227"/>
      <c r="P159" s="227"/>
      <c r="Q159" s="227"/>
      <c r="R159" s="49"/>
      <c r="T159" s="228" t="s">
        <v>22</v>
      </c>
      <c r="U159" s="57" t="s">
        <v>41</v>
      </c>
      <c r="V159" s="48"/>
      <c r="W159" s="229">
        <f>V159*K159</f>
        <v>0</v>
      </c>
      <c r="X159" s="229">
        <v>0</v>
      </c>
      <c r="Y159" s="229">
        <f>X159*K159</f>
        <v>0</v>
      </c>
      <c r="Z159" s="229">
        <v>0</v>
      </c>
      <c r="AA159" s="230">
        <f>Z159*K159</f>
        <v>0</v>
      </c>
      <c r="AR159" s="23" t="s">
        <v>156</v>
      </c>
      <c r="AT159" s="23" t="s">
        <v>152</v>
      </c>
      <c r="AU159" s="23" t="s">
        <v>112</v>
      </c>
      <c r="AY159" s="23" t="s">
        <v>151</v>
      </c>
      <c r="BE159" s="143">
        <f>IF(U159="základní",N159,0)</f>
        <v>0</v>
      </c>
      <c r="BF159" s="143">
        <f>IF(U159="snížená",N159,0)</f>
        <v>0</v>
      </c>
      <c r="BG159" s="143">
        <f>IF(U159="zákl. přenesená",N159,0)</f>
        <v>0</v>
      </c>
      <c r="BH159" s="143">
        <f>IF(U159="sníž. přenesená",N159,0)</f>
        <v>0</v>
      </c>
      <c r="BI159" s="143">
        <f>IF(U159="nulová",N159,0)</f>
        <v>0</v>
      </c>
      <c r="BJ159" s="23" t="s">
        <v>84</v>
      </c>
      <c r="BK159" s="143">
        <f>ROUND(L159*K159,2)</f>
        <v>0</v>
      </c>
      <c r="BL159" s="23" t="s">
        <v>156</v>
      </c>
      <c r="BM159" s="23" t="s">
        <v>236</v>
      </c>
    </row>
    <row r="160" spans="2:65" s="1" customFormat="1" ht="25.5" customHeight="1">
      <c r="B160" s="47"/>
      <c r="C160" s="220" t="s">
        <v>10</v>
      </c>
      <c r="D160" s="220" t="s">
        <v>152</v>
      </c>
      <c r="E160" s="221" t="s">
        <v>230</v>
      </c>
      <c r="F160" s="222" t="s">
        <v>231</v>
      </c>
      <c r="G160" s="222"/>
      <c r="H160" s="222"/>
      <c r="I160" s="222"/>
      <c r="J160" s="223" t="s">
        <v>155</v>
      </c>
      <c r="K160" s="224">
        <v>15.2</v>
      </c>
      <c r="L160" s="225">
        <v>0</v>
      </c>
      <c r="M160" s="226"/>
      <c r="N160" s="227">
        <f>ROUND(L160*K160,2)</f>
        <v>0</v>
      </c>
      <c r="O160" s="227"/>
      <c r="P160" s="227"/>
      <c r="Q160" s="227"/>
      <c r="R160" s="49"/>
      <c r="T160" s="228" t="s">
        <v>22</v>
      </c>
      <c r="U160" s="57" t="s">
        <v>41</v>
      </c>
      <c r="V160" s="48"/>
      <c r="W160" s="229">
        <f>V160*K160</f>
        <v>0</v>
      </c>
      <c r="X160" s="229">
        <v>0</v>
      </c>
      <c r="Y160" s="229">
        <f>X160*K160</f>
        <v>0</v>
      </c>
      <c r="Z160" s="229">
        <v>0</v>
      </c>
      <c r="AA160" s="230">
        <f>Z160*K160</f>
        <v>0</v>
      </c>
      <c r="AR160" s="23" t="s">
        <v>156</v>
      </c>
      <c r="AT160" s="23" t="s">
        <v>152</v>
      </c>
      <c r="AU160" s="23" t="s">
        <v>112</v>
      </c>
      <c r="AY160" s="23" t="s">
        <v>151</v>
      </c>
      <c r="BE160" s="143">
        <f>IF(U160="základní",N160,0)</f>
        <v>0</v>
      </c>
      <c r="BF160" s="143">
        <f>IF(U160="snížená",N160,0)</f>
        <v>0</v>
      </c>
      <c r="BG160" s="143">
        <f>IF(U160="zákl. přenesená",N160,0)</f>
        <v>0</v>
      </c>
      <c r="BH160" s="143">
        <f>IF(U160="sníž. přenesená",N160,0)</f>
        <v>0</v>
      </c>
      <c r="BI160" s="143">
        <f>IF(U160="nulová",N160,0)</f>
        <v>0</v>
      </c>
      <c r="BJ160" s="23" t="s">
        <v>84</v>
      </c>
      <c r="BK160" s="143">
        <f>ROUND(L160*K160,2)</f>
        <v>0</v>
      </c>
      <c r="BL160" s="23" t="s">
        <v>156</v>
      </c>
      <c r="BM160" s="23" t="s">
        <v>239</v>
      </c>
    </row>
    <row r="161" spans="2:65" s="1" customFormat="1" ht="25.5" customHeight="1">
      <c r="B161" s="47"/>
      <c r="C161" s="220" t="s">
        <v>198</v>
      </c>
      <c r="D161" s="220" t="s">
        <v>152</v>
      </c>
      <c r="E161" s="221" t="s">
        <v>234</v>
      </c>
      <c r="F161" s="222" t="s">
        <v>235</v>
      </c>
      <c r="G161" s="222"/>
      <c r="H161" s="222"/>
      <c r="I161" s="222"/>
      <c r="J161" s="223" t="s">
        <v>155</v>
      </c>
      <c r="K161" s="224">
        <v>50</v>
      </c>
      <c r="L161" s="225">
        <v>0</v>
      </c>
      <c r="M161" s="226"/>
      <c r="N161" s="227">
        <f>ROUND(L161*K161,2)</f>
        <v>0</v>
      </c>
      <c r="O161" s="227"/>
      <c r="P161" s="227"/>
      <c r="Q161" s="227"/>
      <c r="R161" s="49"/>
      <c r="T161" s="228" t="s">
        <v>22</v>
      </c>
      <c r="U161" s="57" t="s">
        <v>41</v>
      </c>
      <c r="V161" s="48"/>
      <c r="W161" s="229">
        <f>V161*K161</f>
        <v>0</v>
      </c>
      <c r="X161" s="229">
        <v>0</v>
      </c>
      <c r="Y161" s="229">
        <f>X161*K161</f>
        <v>0</v>
      </c>
      <c r="Z161" s="229">
        <v>0</v>
      </c>
      <c r="AA161" s="230">
        <f>Z161*K161</f>
        <v>0</v>
      </c>
      <c r="AR161" s="23" t="s">
        <v>156</v>
      </c>
      <c r="AT161" s="23" t="s">
        <v>152</v>
      </c>
      <c r="AU161" s="23" t="s">
        <v>112</v>
      </c>
      <c r="AY161" s="23" t="s">
        <v>151</v>
      </c>
      <c r="BE161" s="143">
        <f>IF(U161="základní",N161,0)</f>
        <v>0</v>
      </c>
      <c r="BF161" s="143">
        <f>IF(U161="snížená",N161,0)</f>
        <v>0</v>
      </c>
      <c r="BG161" s="143">
        <f>IF(U161="zákl. přenesená",N161,0)</f>
        <v>0</v>
      </c>
      <c r="BH161" s="143">
        <f>IF(U161="sníž. přenesená",N161,0)</f>
        <v>0</v>
      </c>
      <c r="BI161" s="143">
        <f>IF(U161="nulová",N161,0)</f>
        <v>0</v>
      </c>
      <c r="BJ161" s="23" t="s">
        <v>84</v>
      </c>
      <c r="BK161" s="143">
        <f>ROUND(L161*K161,2)</f>
        <v>0</v>
      </c>
      <c r="BL161" s="23" t="s">
        <v>156</v>
      </c>
      <c r="BM161" s="23" t="s">
        <v>243</v>
      </c>
    </row>
    <row r="162" spans="2:65" s="1" customFormat="1" ht="25.5" customHeight="1">
      <c r="B162" s="47"/>
      <c r="C162" s="220" t="s">
        <v>315</v>
      </c>
      <c r="D162" s="220" t="s">
        <v>152</v>
      </c>
      <c r="E162" s="221" t="s">
        <v>237</v>
      </c>
      <c r="F162" s="222" t="s">
        <v>238</v>
      </c>
      <c r="G162" s="222"/>
      <c r="H162" s="222"/>
      <c r="I162" s="222"/>
      <c r="J162" s="223" t="s">
        <v>189</v>
      </c>
      <c r="K162" s="224">
        <v>100</v>
      </c>
      <c r="L162" s="225">
        <v>0</v>
      </c>
      <c r="M162" s="226"/>
      <c r="N162" s="227">
        <f>ROUND(L162*K162,2)</f>
        <v>0</v>
      </c>
      <c r="O162" s="227"/>
      <c r="P162" s="227"/>
      <c r="Q162" s="227"/>
      <c r="R162" s="49"/>
      <c r="T162" s="228" t="s">
        <v>22</v>
      </c>
      <c r="U162" s="57" t="s">
        <v>41</v>
      </c>
      <c r="V162" s="48"/>
      <c r="W162" s="229">
        <f>V162*K162</f>
        <v>0</v>
      </c>
      <c r="X162" s="229">
        <v>0</v>
      </c>
      <c r="Y162" s="229">
        <f>X162*K162</f>
        <v>0</v>
      </c>
      <c r="Z162" s="229">
        <v>0</v>
      </c>
      <c r="AA162" s="230">
        <f>Z162*K162</f>
        <v>0</v>
      </c>
      <c r="AR162" s="23" t="s">
        <v>156</v>
      </c>
      <c r="AT162" s="23" t="s">
        <v>152</v>
      </c>
      <c r="AU162" s="23" t="s">
        <v>112</v>
      </c>
      <c r="AY162" s="23" t="s">
        <v>151</v>
      </c>
      <c r="BE162" s="143">
        <f>IF(U162="základní",N162,0)</f>
        <v>0</v>
      </c>
      <c r="BF162" s="143">
        <f>IF(U162="snížená",N162,0)</f>
        <v>0</v>
      </c>
      <c r="BG162" s="143">
        <f>IF(U162="zákl. přenesená",N162,0)</f>
        <v>0</v>
      </c>
      <c r="BH162" s="143">
        <f>IF(U162="sníž. přenesená",N162,0)</f>
        <v>0</v>
      </c>
      <c r="BI162" s="143">
        <f>IF(U162="nulová",N162,0)</f>
        <v>0</v>
      </c>
      <c r="BJ162" s="23" t="s">
        <v>84</v>
      </c>
      <c r="BK162" s="143">
        <f>ROUND(L162*K162,2)</f>
        <v>0</v>
      </c>
      <c r="BL162" s="23" t="s">
        <v>156</v>
      </c>
      <c r="BM162" s="23" t="s">
        <v>246</v>
      </c>
    </row>
    <row r="163" spans="2:65" s="1" customFormat="1" ht="25.5" customHeight="1">
      <c r="B163" s="47"/>
      <c r="C163" s="220" t="s">
        <v>201</v>
      </c>
      <c r="D163" s="220" t="s">
        <v>152</v>
      </c>
      <c r="E163" s="221" t="s">
        <v>241</v>
      </c>
      <c r="F163" s="222" t="s">
        <v>242</v>
      </c>
      <c r="G163" s="222"/>
      <c r="H163" s="222"/>
      <c r="I163" s="222"/>
      <c r="J163" s="223" t="s">
        <v>155</v>
      </c>
      <c r="K163" s="224">
        <v>15</v>
      </c>
      <c r="L163" s="225">
        <v>0</v>
      </c>
      <c r="M163" s="226"/>
      <c r="N163" s="227">
        <f>ROUND(L163*K163,2)</f>
        <v>0</v>
      </c>
      <c r="O163" s="227"/>
      <c r="P163" s="227"/>
      <c r="Q163" s="227"/>
      <c r="R163" s="49"/>
      <c r="T163" s="228" t="s">
        <v>22</v>
      </c>
      <c r="U163" s="57" t="s">
        <v>41</v>
      </c>
      <c r="V163" s="48"/>
      <c r="W163" s="229">
        <f>V163*K163</f>
        <v>0</v>
      </c>
      <c r="X163" s="229">
        <v>0</v>
      </c>
      <c r="Y163" s="229">
        <f>X163*K163</f>
        <v>0</v>
      </c>
      <c r="Z163" s="229">
        <v>0</v>
      </c>
      <c r="AA163" s="230">
        <f>Z163*K163</f>
        <v>0</v>
      </c>
      <c r="AR163" s="23" t="s">
        <v>156</v>
      </c>
      <c r="AT163" s="23" t="s">
        <v>152</v>
      </c>
      <c r="AU163" s="23" t="s">
        <v>112</v>
      </c>
      <c r="AY163" s="23" t="s">
        <v>151</v>
      </c>
      <c r="BE163" s="143">
        <f>IF(U163="základní",N163,0)</f>
        <v>0</v>
      </c>
      <c r="BF163" s="143">
        <f>IF(U163="snížená",N163,0)</f>
        <v>0</v>
      </c>
      <c r="BG163" s="143">
        <f>IF(U163="zákl. přenesená",N163,0)</f>
        <v>0</v>
      </c>
      <c r="BH163" s="143">
        <f>IF(U163="sníž. přenesená",N163,0)</f>
        <v>0</v>
      </c>
      <c r="BI163" s="143">
        <f>IF(U163="nulová",N163,0)</f>
        <v>0</v>
      </c>
      <c r="BJ163" s="23" t="s">
        <v>84</v>
      </c>
      <c r="BK163" s="143">
        <f>ROUND(L163*K163,2)</f>
        <v>0</v>
      </c>
      <c r="BL163" s="23" t="s">
        <v>156</v>
      </c>
      <c r="BM163" s="23" t="s">
        <v>250</v>
      </c>
    </row>
    <row r="164" spans="2:65" s="1" customFormat="1" ht="38.25" customHeight="1">
      <c r="B164" s="47"/>
      <c r="C164" s="220" t="s">
        <v>316</v>
      </c>
      <c r="D164" s="220" t="s">
        <v>152</v>
      </c>
      <c r="E164" s="221" t="s">
        <v>244</v>
      </c>
      <c r="F164" s="222" t="s">
        <v>245</v>
      </c>
      <c r="G164" s="222"/>
      <c r="H164" s="222"/>
      <c r="I164" s="222"/>
      <c r="J164" s="223" t="s">
        <v>155</v>
      </c>
      <c r="K164" s="224">
        <v>15</v>
      </c>
      <c r="L164" s="225">
        <v>0</v>
      </c>
      <c r="M164" s="226"/>
      <c r="N164" s="227">
        <f>ROUND(L164*K164,2)</f>
        <v>0</v>
      </c>
      <c r="O164" s="227"/>
      <c r="P164" s="227"/>
      <c r="Q164" s="227"/>
      <c r="R164" s="49"/>
      <c r="T164" s="228" t="s">
        <v>22</v>
      </c>
      <c r="U164" s="57" t="s">
        <v>41</v>
      </c>
      <c r="V164" s="48"/>
      <c r="W164" s="229">
        <f>V164*K164</f>
        <v>0</v>
      </c>
      <c r="X164" s="229">
        <v>0</v>
      </c>
      <c r="Y164" s="229">
        <f>X164*K164</f>
        <v>0</v>
      </c>
      <c r="Z164" s="229">
        <v>0</v>
      </c>
      <c r="AA164" s="230">
        <f>Z164*K164</f>
        <v>0</v>
      </c>
      <c r="AR164" s="23" t="s">
        <v>156</v>
      </c>
      <c r="AT164" s="23" t="s">
        <v>152</v>
      </c>
      <c r="AU164" s="23" t="s">
        <v>112</v>
      </c>
      <c r="AY164" s="23" t="s">
        <v>151</v>
      </c>
      <c r="BE164" s="143">
        <f>IF(U164="základní",N164,0)</f>
        <v>0</v>
      </c>
      <c r="BF164" s="143">
        <f>IF(U164="snížená",N164,0)</f>
        <v>0</v>
      </c>
      <c r="BG164" s="143">
        <f>IF(U164="zákl. přenesená",N164,0)</f>
        <v>0</v>
      </c>
      <c r="BH164" s="143">
        <f>IF(U164="sníž. přenesená",N164,0)</f>
        <v>0</v>
      </c>
      <c r="BI164" s="143">
        <f>IF(U164="nulová",N164,0)</f>
        <v>0</v>
      </c>
      <c r="BJ164" s="23" t="s">
        <v>84</v>
      </c>
      <c r="BK164" s="143">
        <f>ROUND(L164*K164,2)</f>
        <v>0</v>
      </c>
      <c r="BL164" s="23" t="s">
        <v>156</v>
      </c>
      <c r="BM164" s="23" t="s">
        <v>253</v>
      </c>
    </row>
    <row r="165" spans="2:65" s="1" customFormat="1" ht="25.5" customHeight="1">
      <c r="B165" s="47"/>
      <c r="C165" s="220" t="s">
        <v>204</v>
      </c>
      <c r="D165" s="220" t="s">
        <v>152</v>
      </c>
      <c r="E165" s="221" t="s">
        <v>248</v>
      </c>
      <c r="F165" s="222" t="s">
        <v>249</v>
      </c>
      <c r="G165" s="222"/>
      <c r="H165" s="222"/>
      <c r="I165" s="222"/>
      <c r="J165" s="223" t="s">
        <v>155</v>
      </c>
      <c r="K165" s="224">
        <v>15</v>
      </c>
      <c r="L165" s="225">
        <v>0</v>
      </c>
      <c r="M165" s="226"/>
      <c r="N165" s="227">
        <f>ROUND(L165*K165,2)</f>
        <v>0</v>
      </c>
      <c r="O165" s="227"/>
      <c r="P165" s="227"/>
      <c r="Q165" s="227"/>
      <c r="R165" s="49"/>
      <c r="T165" s="228" t="s">
        <v>22</v>
      </c>
      <c r="U165" s="57" t="s">
        <v>41</v>
      </c>
      <c r="V165" s="48"/>
      <c r="W165" s="229">
        <f>V165*K165</f>
        <v>0</v>
      </c>
      <c r="X165" s="229">
        <v>0</v>
      </c>
      <c r="Y165" s="229">
        <f>X165*K165</f>
        <v>0</v>
      </c>
      <c r="Z165" s="229">
        <v>0</v>
      </c>
      <c r="AA165" s="230">
        <f>Z165*K165</f>
        <v>0</v>
      </c>
      <c r="AR165" s="23" t="s">
        <v>156</v>
      </c>
      <c r="AT165" s="23" t="s">
        <v>152</v>
      </c>
      <c r="AU165" s="23" t="s">
        <v>112</v>
      </c>
      <c r="AY165" s="23" t="s">
        <v>151</v>
      </c>
      <c r="BE165" s="143">
        <f>IF(U165="základní",N165,0)</f>
        <v>0</v>
      </c>
      <c r="BF165" s="143">
        <f>IF(U165="snížená",N165,0)</f>
        <v>0</v>
      </c>
      <c r="BG165" s="143">
        <f>IF(U165="zákl. přenesená",N165,0)</f>
        <v>0</v>
      </c>
      <c r="BH165" s="143">
        <f>IF(U165="sníž. přenesená",N165,0)</f>
        <v>0</v>
      </c>
      <c r="BI165" s="143">
        <f>IF(U165="nulová",N165,0)</f>
        <v>0</v>
      </c>
      <c r="BJ165" s="23" t="s">
        <v>84</v>
      </c>
      <c r="BK165" s="143">
        <f>ROUND(L165*K165,2)</f>
        <v>0</v>
      </c>
      <c r="BL165" s="23" t="s">
        <v>156</v>
      </c>
      <c r="BM165" s="23" t="s">
        <v>257</v>
      </c>
    </row>
    <row r="166" spans="2:51" s="10" customFormat="1" ht="16.5" customHeight="1">
      <c r="B166" s="231"/>
      <c r="C166" s="232"/>
      <c r="D166" s="232"/>
      <c r="E166" s="233" t="s">
        <v>22</v>
      </c>
      <c r="F166" s="234" t="s">
        <v>317</v>
      </c>
      <c r="G166" s="235"/>
      <c r="H166" s="235"/>
      <c r="I166" s="235"/>
      <c r="J166" s="232"/>
      <c r="K166" s="236">
        <v>15</v>
      </c>
      <c r="L166" s="232"/>
      <c r="M166" s="232"/>
      <c r="N166" s="232"/>
      <c r="O166" s="232"/>
      <c r="P166" s="232"/>
      <c r="Q166" s="232"/>
      <c r="R166" s="237"/>
      <c r="T166" s="238"/>
      <c r="U166" s="232"/>
      <c r="V166" s="232"/>
      <c r="W166" s="232"/>
      <c r="X166" s="232"/>
      <c r="Y166" s="232"/>
      <c r="Z166" s="232"/>
      <c r="AA166" s="239"/>
      <c r="AT166" s="240" t="s">
        <v>158</v>
      </c>
      <c r="AU166" s="240" t="s">
        <v>112</v>
      </c>
      <c r="AV166" s="10" t="s">
        <v>112</v>
      </c>
      <c r="AW166" s="10" t="s">
        <v>34</v>
      </c>
      <c r="AX166" s="10" t="s">
        <v>76</v>
      </c>
      <c r="AY166" s="240" t="s">
        <v>151</v>
      </c>
    </row>
    <row r="167" spans="2:51" s="11" customFormat="1" ht="16.5" customHeight="1">
      <c r="B167" s="242"/>
      <c r="C167" s="243"/>
      <c r="D167" s="243"/>
      <c r="E167" s="244" t="s">
        <v>22</v>
      </c>
      <c r="F167" s="245" t="s">
        <v>159</v>
      </c>
      <c r="G167" s="243"/>
      <c r="H167" s="243"/>
      <c r="I167" s="243"/>
      <c r="J167" s="243"/>
      <c r="K167" s="246">
        <v>15</v>
      </c>
      <c r="L167" s="243"/>
      <c r="M167" s="243"/>
      <c r="N167" s="243"/>
      <c r="O167" s="243"/>
      <c r="P167" s="243"/>
      <c r="Q167" s="243"/>
      <c r="R167" s="247"/>
      <c r="T167" s="248"/>
      <c r="U167" s="243"/>
      <c r="V167" s="243"/>
      <c r="W167" s="243"/>
      <c r="X167" s="243"/>
      <c r="Y167" s="243"/>
      <c r="Z167" s="243"/>
      <c r="AA167" s="249"/>
      <c r="AT167" s="250" t="s">
        <v>158</v>
      </c>
      <c r="AU167" s="250" t="s">
        <v>112</v>
      </c>
      <c r="AV167" s="11" t="s">
        <v>156</v>
      </c>
      <c r="AW167" s="11" t="s">
        <v>34</v>
      </c>
      <c r="AX167" s="11" t="s">
        <v>84</v>
      </c>
      <c r="AY167" s="250" t="s">
        <v>151</v>
      </c>
    </row>
    <row r="168" spans="2:65" s="1" customFormat="1" ht="25.5" customHeight="1">
      <c r="B168" s="47"/>
      <c r="C168" s="220" t="s">
        <v>224</v>
      </c>
      <c r="D168" s="220" t="s">
        <v>152</v>
      </c>
      <c r="E168" s="221" t="s">
        <v>251</v>
      </c>
      <c r="F168" s="222" t="s">
        <v>252</v>
      </c>
      <c r="G168" s="222"/>
      <c r="H168" s="222"/>
      <c r="I168" s="222"/>
      <c r="J168" s="223" t="s">
        <v>155</v>
      </c>
      <c r="K168" s="224">
        <v>15</v>
      </c>
      <c r="L168" s="225">
        <v>0</v>
      </c>
      <c r="M168" s="226"/>
      <c r="N168" s="227">
        <f>ROUND(L168*K168,2)</f>
        <v>0</v>
      </c>
      <c r="O168" s="227"/>
      <c r="P168" s="227"/>
      <c r="Q168" s="227"/>
      <c r="R168" s="49"/>
      <c r="T168" s="228" t="s">
        <v>22</v>
      </c>
      <c r="U168" s="57" t="s">
        <v>41</v>
      </c>
      <c r="V168" s="48"/>
      <c r="W168" s="229">
        <f>V168*K168</f>
        <v>0</v>
      </c>
      <c r="X168" s="229">
        <v>0</v>
      </c>
      <c r="Y168" s="229">
        <f>X168*K168</f>
        <v>0</v>
      </c>
      <c r="Z168" s="229">
        <v>0</v>
      </c>
      <c r="AA168" s="230">
        <f>Z168*K168</f>
        <v>0</v>
      </c>
      <c r="AR168" s="23" t="s">
        <v>156</v>
      </c>
      <c r="AT168" s="23" t="s">
        <v>152</v>
      </c>
      <c r="AU168" s="23" t="s">
        <v>112</v>
      </c>
      <c r="AY168" s="23" t="s">
        <v>151</v>
      </c>
      <c r="BE168" s="143">
        <f>IF(U168="základní",N168,0)</f>
        <v>0</v>
      </c>
      <c r="BF168" s="143">
        <f>IF(U168="snížená",N168,0)</f>
        <v>0</v>
      </c>
      <c r="BG168" s="143">
        <f>IF(U168="zákl. přenesená",N168,0)</f>
        <v>0</v>
      </c>
      <c r="BH168" s="143">
        <f>IF(U168="sníž. přenesená",N168,0)</f>
        <v>0</v>
      </c>
      <c r="BI168" s="143">
        <f>IF(U168="nulová",N168,0)</f>
        <v>0</v>
      </c>
      <c r="BJ168" s="23" t="s">
        <v>84</v>
      </c>
      <c r="BK168" s="143">
        <f>ROUND(L168*K168,2)</f>
        <v>0</v>
      </c>
      <c r="BL168" s="23" t="s">
        <v>156</v>
      </c>
      <c r="BM168" s="23" t="s">
        <v>260</v>
      </c>
    </row>
    <row r="169" spans="2:65" s="1" customFormat="1" ht="25.5" customHeight="1">
      <c r="B169" s="47"/>
      <c r="C169" s="220" t="s">
        <v>208</v>
      </c>
      <c r="D169" s="220" t="s">
        <v>152</v>
      </c>
      <c r="E169" s="221" t="s">
        <v>255</v>
      </c>
      <c r="F169" s="222" t="s">
        <v>256</v>
      </c>
      <c r="G169" s="222"/>
      <c r="H169" s="222"/>
      <c r="I169" s="222"/>
      <c r="J169" s="223" t="s">
        <v>177</v>
      </c>
      <c r="K169" s="224">
        <v>19</v>
      </c>
      <c r="L169" s="225">
        <v>0</v>
      </c>
      <c r="M169" s="226"/>
      <c r="N169" s="227">
        <f>ROUND(L169*K169,2)</f>
        <v>0</v>
      </c>
      <c r="O169" s="227"/>
      <c r="P169" s="227"/>
      <c r="Q169" s="227"/>
      <c r="R169" s="49"/>
      <c r="T169" s="228" t="s">
        <v>22</v>
      </c>
      <c r="U169" s="57" t="s">
        <v>41</v>
      </c>
      <c r="V169" s="48"/>
      <c r="W169" s="229">
        <f>V169*K169</f>
        <v>0</v>
      </c>
      <c r="X169" s="229">
        <v>0</v>
      </c>
      <c r="Y169" s="229">
        <f>X169*K169</f>
        <v>0</v>
      </c>
      <c r="Z169" s="229">
        <v>0</v>
      </c>
      <c r="AA169" s="230">
        <f>Z169*K169</f>
        <v>0</v>
      </c>
      <c r="AR169" s="23" t="s">
        <v>156</v>
      </c>
      <c r="AT169" s="23" t="s">
        <v>152</v>
      </c>
      <c r="AU169" s="23" t="s">
        <v>112</v>
      </c>
      <c r="AY169" s="23" t="s">
        <v>151</v>
      </c>
      <c r="BE169" s="143">
        <f>IF(U169="základní",N169,0)</f>
        <v>0</v>
      </c>
      <c r="BF169" s="143">
        <f>IF(U169="snížená",N169,0)</f>
        <v>0</v>
      </c>
      <c r="BG169" s="143">
        <f>IF(U169="zákl. přenesená",N169,0)</f>
        <v>0</v>
      </c>
      <c r="BH169" s="143">
        <f>IF(U169="sníž. přenesená",N169,0)</f>
        <v>0</v>
      </c>
      <c r="BI169" s="143">
        <f>IF(U169="nulová",N169,0)</f>
        <v>0</v>
      </c>
      <c r="BJ169" s="23" t="s">
        <v>84</v>
      </c>
      <c r="BK169" s="143">
        <f>ROUND(L169*K169,2)</f>
        <v>0</v>
      </c>
      <c r="BL169" s="23" t="s">
        <v>156</v>
      </c>
      <c r="BM169" s="23" t="s">
        <v>267</v>
      </c>
    </row>
    <row r="170" spans="2:65" s="1" customFormat="1" ht="25.5" customHeight="1">
      <c r="B170" s="47"/>
      <c r="C170" s="220" t="s">
        <v>233</v>
      </c>
      <c r="D170" s="220" t="s">
        <v>152</v>
      </c>
      <c r="E170" s="221" t="s">
        <v>258</v>
      </c>
      <c r="F170" s="222" t="s">
        <v>259</v>
      </c>
      <c r="G170" s="222"/>
      <c r="H170" s="222"/>
      <c r="I170" s="222"/>
      <c r="J170" s="223" t="s">
        <v>177</v>
      </c>
      <c r="K170" s="224">
        <v>9</v>
      </c>
      <c r="L170" s="225">
        <v>0</v>
      </c>
      <c r="M170" s="226"/>
      <c r="N170" s="227">
        <f>ROUND(L170*K170,2)</f>
        <v>0</v>
      </c>
      <c r="O170" s="227"/>
      <c r="P170" s="227"/>
      <c r="Q170" s="227"/>
      <c r="R170" s="49"/>
      <c r="T170" s="228" t="s">
        <v>22</v>
      </c>
      <c r="U170" s="57" t="s">
        <v>41</v>
      </c>
      <c r="V170" s="48"/>
      <c r="W170" s="229">
        <f>V170*K170</f>
        <v>0</v>
      </c>
      <c r="X170" s="229">
        <v>0</v>
      </c>
      <c r="Y170" s="229">
        <f>X170*K170</f>
        <v>0</v>
      </c>
      <c r="Z170" s="229">
        <v>0</v>
      </c>
      <c r="AA170" s="230">
        <f>Z170*K170</f>
        <v>0</v>
      </c>
      <c r="AR170" s="23" t="s">
        <v>156</v>
      </c>
      <c r="AT170" s="23" t="s">
        <v>152</v>
      </c>
      <c r="AU170" s="23" t="s">
        <v>112</v>
      </c>
      <c r="AY170" s="23" t="s">
        <v>151</v>
      </c>
      <c r="BE170" s="143">
        <f>IF(U170="základní",N170,0)</f>
        <v>0</v>
      </c>
      <c r="BF170" s="143">
        <f>IF(U170="snížená",N170,0)</f>
        <v>0</v>
      </c>
      <c r="BG170" s="143">
        <f>IF(U170="zákl. přenesená",N170,0)</f>
        <v>0</v>
      </c>
      <c r="BH170" s="143">
        <f>IF(U170="sníž. přenesená",N170,0)</f>
        <v>0</v>
      </c>
      <c r="BI170" s="143">
        <f>IF(U170="nulová",N170,0)</f>
        <v>0</v>
      </c>
      <c r="BJ170" s="23" t="s">
        <v>84</v>
      </c>
      <c r="BK170" s="143">
        <f>ROUND(L170*K170,2)</f>
        <v>0</v>
      </c>
      <c r="BL170" s="23" t="s">
        <v>156</v>
      </c>
      <c r="BM170" s="23" t="s">
        <v>271</v>
      </c>
    </row>
    <row r="171" spans="2:65" s="1" customFormat="1" ht="25.5" customHeight="1">
      <c r="B171" s="47"/>
      <c r="C171" s="220" t="s">
        <v>211</v>
      </c>
      <c r="D171" s="220" t="s">
        <v>152</v>
      </c>
      <c r="E171" s="221" t="s">
        <v>265</v>
      </c>
      <c r="F171" s="222" t="s">
        <v>266</v>
      </c>
      <c r="G171" s="222"/>
      <c r="H171" s="222"/>
      <c r="I171" s="222"/>
      <c r="J171" s="223" t="s">
        <v>177</v>
      </c>
      <c r="K171" s="224">
        <v>19</v>
      </c>
      <c r="L171" s="225">
        <v>0</v>
      </c>
      <c r="M171" s="226"/>
      <c r="N171" s="227">
        <f>ROUND(L171*K171,2)</f>
        <v>0</v>
      </c>
      <c r="O171" s="227"/>
      <c r="P171" s="227"/>
      <c r="Q171" s="227"/>
      <c r="R171" s="49"/>
      <c r="T171" s="228" t="s">
        <v>22</v>
      </c>
      <c r="U171" s="57" t="s">
        <v>41</v>
      </c>
      <c r="V171" s="48"/>
      <c r="W171" s="229">
        <f>V171*K171</f>
        <v>0</v>
      </c>
      <c r="X171" s="229">
        <v>0</v>
      </c>
      <c r="Y171" s="229">
        <f>X171*K171</f>
        <v>0</v>
      </c>
      <c r="Z171" s="229">
        <v>0</v>
      </c>
      <c r="AA171" s="230">
        <f>Z171*K171</f>
        <v>0</v>
      </c>
      <c r="AR171" s="23" t="s">
        <v>156</v>
      </c>
      <c r="AT171" s="23" t="s">
        <v>152</v>
      </c>
      <c r="AU171" s="23" t="s">
        <v>112</v>
      </c>
      <c r="AY171" s="23" t="s">
        <v>151</v>
      </c>
      <c r="BE171" s="143">
        <f>IF(U171="základní",N171,0)</f>
        <v>0</v>
      </c>
      <c r="BF171" s="143">
        <f>IF(U171="snížená",N171,0)</f>
        <v>0</v>
      </c>
      <c r="BG171" s="143">
        <f>IF(U171="zákl. přenesená",N171,0)</f>
        <v>0</v>
      </c>
      <c r="BH171" s="143">
        <f>IF(U171="sníž. přenesená",N171,0)</f>
        <v>0</v>
      </c>
      <c r="BI171" s="143">
        <f>IF(U171="nulová",N171,0)</f>
        <v>0</v>
      </c>
      <c r="BJ171" s="23" t="s">
        <v>84</v>
      </c>
      <c r="BK171" s="143">
        <f>ROUND(L171*K171,2)</f>
        <v>0</v>
      </c>
      <c r="BL171" s="23" t="s">
        <v>156</v>
      </c>
      <c r="BM171" s="23" t="s">
        <v>274</v>
      </c>
    </row>
    <row r="172" spans="2:65" s="1" customFormat="1" ht="25.5" customHeight="1">
      <c r="B172" s="47"/>
      <c r="C172" s="220" t="s">
        <v>318</v>
      </c>
      <c r="D172" s="220" t="s">
        <v>152</v>
      </c>
      <c r="E172" s="221" t="s">
        <v>269</v>
      </c>
      <c r="F172" s="222" t="s">
        <v>270</v>
      </c>
      <c r="G172" s="222"/>
      <c r="H172" s="222"/>
      <c r="I172" s="222"/>
      <c r="J172" s="223" t="s">
        <v>155</v>
      </c>
      <c r="K172" s="224">
        <v>30.2</v>
      </c>
      <c r="L172" s="225">
        <v>0</v>
      </c>
      <c r="M172" s="226"/>
      <c r="N172" s="227">
        <f>ROUND(L172*K172,2)</f>
        <v>0</v>
      </c>
      <c r="O172" s="227"/>
      <c r="P172" s="227"/>
      <c r="Q172" s="227"/>
      <c r="R172" s="49"/>
      <c r="T172" s="228" t="s">
        <v>22</v>
      </c>
      <c r="U172" s="57" t="s">
        <v>41</v>
      </c>
      <c r="V172" s="48"/>
      <c r="W172" s="229">
        <f>V172*K172</f>
        <v>0</v>
      </c>
      <c r="X172" s="229">
        <v>0</v>
      </c>
      <c r="Y172" s="229">
        <f>X172*K172</f>
        <v>0</v>
      </c>
      <c r="Z172" s="229">
        <v>0</v>
      </c>
      <c r="AA172" s="230">
        <f>Z172*K172</f>
        <v>0</v>
      </c>
      <c r="AR172" s="23" t="s">
        <v>156</v>
      </c>
      <c r="AT172" s="23" t="s">
        <v>152</v>
      </c>
      <c r="AU172" s="23" t="s">
        <v>112</v>
      </c>
      <c r="AY172" s="23" t="s">
        <v>151</v>
      </c>
      <c r="BE172" s="143">
        <f>IF(U172="základní",N172,0)</f>
        <v>0</v>
      </c>
      <c r="BF172" s="143">
        <f>IF(U172="snížená",N172,0)</f>
        <v>0</v>
      </c>
      <c r="BG172" s="143">
        <f>IF(U172="zákl. přenesená",N172,0)</f>
        <v>0</v>
      </c>
      <c r="BH172" s="143">
        <f>IF(U172="sníž. přenesená",N172,0)</f>
        <v>0</v>
      </c>
      <c r="BI172" s="143">
        <f>IF(U172="nulová",N172,0)</f>
        <v>0</v>
      </c>
      <c r="BJ172" s="23" t="s">
        <v>84</v>
      </c>
      <c r="BK172" s="143">
        <f>ROUND(L172*K172,2)</f>
        <v>0</v>
      </c>
      <c r="BL172" s="23" t="s">
        <v>156</v>
      </c>
      <c r="BM172" s="23" t="s">
        <v>278</v>
      </c>
    </row>
    <row r="173" spans="2:51" s="10" customFormat="1" ht="16.5" customHeight="1">
      <c r="B173" s="231"/>
      <c r="C173" s="232"/>
      <c r="D173" s="232"/>
      <c r="E173" s="233" t="s">
        <v>22</v>
      </c>
      <c r="F173" s="234" t="s">
        <v>319</v>
      </c>
      <c r="G173" s="235"/>
      <c r="H173" s="235"/>
      <c r="I173" s="235"/>
      <c r="J173" s="232"/>
      <c r="K173" s="236">
        <v>30.2</v>
      </c>
      <c r="L173" s="232"/>
      <c r="M173" s="232"/>
      <c r="N173" s="232"/>
      <c r="O173" s="232"/>
      <c r="P173" s="232"/>
      <c r="Q173" s="232"/>
      <c r="R173" s="237"/>
      <c r="T173" s="238"/>
      <c r="U173" s="232"/>
      <c r="V173" s="232"/>
      <c r="W173" s="232"/>
      <c r="X173" s="232"/>
      <c r="Y173" s="232"/>
      <c r="Z173" s="232"/>
      <c r="AA173" s="239"/>
      <c r="AT173" s="240" t="s">
        <v>158</v>
      </c>
      <c r="AU173" s="240" t="s">
        <v>112</v>
      </c>
      <c r="AV173" s="10" t="s">
        <v>112</v>
      </c>
      <c r="AW173" s="10" t="s">
        <v>34</v>
      </c>
      <c r="AX173" s="10" t="s">
        <v>76</v>
      </c>
      <c r="AY173" s="240" t="s">
        <v>151</v>
      </c>
    </row>
    <row r="174" spans="2:51" s="11" customFormat="1" ht="16.5" customHeight="1">
      <c r="B174" s="242"/>
      <c r="C174" s="243"/>
      <c r="D174" s="243"/>
      <c r="E174" s="244" t="s">
        <v>22</v>
      </c>
      <c r="F174" s="245" t="s">
        <v>159</v>
      </c>
      <c r="G174" s="243"/>
      <c r="H174" s="243"/>
      <c r="I174" s="243"/>
      <c r="J174" s="243"/>
      <c r="K174" s="246">
        <v>30.2</v>
      </c>
      <c r="L174" s="243"/>
      <c r="M174" s="243"/>
      <c r="N174" s="243"/>
      <c r="O174" s="243"/>
      <c r="P174" s="243"/>
      <c r="Q174" s="243"/>
      <c r="R174" s="247"/>
      <c r="T174" s="248"/>
      <c r="U174" s="243"/>
      <c r="V174" s="243"/>
      <c r="W174" s="243"/>
      <c r="X174" s="243"/>
      <c r="Y174" s="243"/>
      <c r="Z174" s="243"/>
      <c r="AA174" s="249"/>
      <c r="AT174" s="250" t="s">
        <v>158</v>
      </c>
      <c r="AU174" s="250" t="s">
        <v>112</v>
      </c>
      <c r="AV174" s="11" t="s">
        <v>156</v>
      </c>
      <c r="AW174" s="11" t="s">
        <v>34</v>
      </c>
      <c r="AX174" s="11" t="s">
        <v>84</v>
      </c>
      <c r="AY174" s="250" t="s">
        <v>151</v>
      </c>
    </row>
    <row r="175" spans="2:65" s="1" customFormat="1" ht="25.5" customHeight="1">
      <c r="B175" s="47"/>
      <c r="C175" s="220" t="s">
        <v>214</v>
      </c>
      <c r="D175" s="220" t="s">
        <v>152</v>
      </c>
      <c r="E175" s="221" t="s">
        <v>272</v>
      </c>
      <c r="F175" s="222" t="s">
        <v>273</v>
      </c>
      <c r="G175" s="222"/>
      <c r="H175" s="222"/>
      <c r="I175" s="222"/>
      <c r="J175" s="223" t="s">
        <v>155</v>
      </c>
      <c r="K175" s="224">
        <v>30.2</v>
      </c>
      <c r="L175" s="225">
        <v>0</v>
      </c>
      <c r="M175" s="226"/>
      <c r="N175" s="227">
        <f>ROUND(L175*K175,2)</f>
        <v>0</v>
      </c>
      <c r="O175" s="227"/>
      <c r="P175" s="227"/>
      <c r="Q175" s="227"/>
      <c r="R175" s="49"/>
      <c r="T175" s="228" t="s">
        <v>22</v>
      </c>
      <c r="U175" s="57" t="s">
        <v>41</v>
      </c>
      <c r="V175" s="48"/>
      <c r="W175" s="229">
        <f>V175*K175</f>
        <v>0</v>
      </c>
      <c r="X175" s="229">
        <v>0</v>
      </c>
      <c r="Y175" s="229">
        <f>X175*K175</f>
        <v>0</v>
      </c>
      <c r="Z175" s="229">
        <v>0</v>
      </c>
      <c r="AA175" s="230">
        <f>Z175*K175</f>
        <v>0</v>
      </c>
      <c r="AR175" s="23" t="s">
        <v>156</v>
      </c>
      <c r="AT175" s="23" t="s">
        <v>152</v>
      </c>
      <c r="AU175" s="23" t="s">
        <v>112</v>
      </c>
      <c r="AY175" s="23" t="s">
        <v>151</v>
      </c>
      <c r="BE175" s="143">
        <f>IF(U175="základní",N175,0)</f>
        <v>0</v>
      </c>
      <c r="BF175" s="143">
        <f>IF(U175="snížená",N175,0)</f>
        <v>0</v>
      </c>
      <c r="BG175" s="143">
        <f>IF(U175="zákl. přenesená",N175,0)</f>
        <v>0</v>
      </c>
      <c r="BH175" s="143">
        <f>IF(U175="sníž. přenesená",N175,0)</f>
        <v>0</v>
      </c>
      <c r="BI175" s="143">
        <f>IF(U175="nulová",N175,0)</f>
        <v>0</v>
      </c>
      <c r="BJ175" s="23" t="s">
        <v>84</v>
      </c>
      <c r="BK175" s="143">
        <f>ROUND(L175*K175,2)</f>
        <v>0</v>
      </c>
      <c r="BL175" s="23" t="s">
        <v>156</v>
      </c>
      <c r="BM175" s="23" t="s">
        <v>281</v>
      </c>
    </row>
    <row r="176" spans="2:65" s="1" customFormat="1" ht="25.5" customHeight="1">
      <c r="B176" s="47"/>
      <c r="C176" s="220" t="s">
        <v>268</v>
      </c>
      <c r="D176" s="220" t="s">
        <v>152</v>
      </c>
      <c r="E176" s="221" t="s">
        <v>276</v>
      </c>
      <c r="F176" s="222" t="s">
        <v>277</v>
      </c>
      <c r="G176" s="222"/>
      <c r="H176" s="222"/>
      <c r="I176" s="222"/>
      <c r="J176" s="223" t="s">
        <v>155</v>
      </c>
      <c r="K176" s="224">
        <v>30.2</v>
      </c>
      <c r="L176" s="225">
        <v>0</v>
      </c>
      <c r="M176" s="226"/>
      <c r="N176" s="227">
        <f>ROUND(L176*K176,2)</f>
        <v>0</v>
      </c>
      <c r="O176" s="227"/>
      <c r="P176" s="227"/>
      <c r="Q176" s="227"/>
      <c r="R176" s="49"/>
      <c r="T176" s="228" t="s">
        <v>22</v>
      </c>
      <c r="U176" s="57" t="s">
        <v>41</v>
      </c>
      <c r="V176" s="48"/>
      <c r="W176" s="229">
        <f>V176*K176</f>
        <v>0</v>
      </c>
      <c r="X176" s="229">
        <v>0</v>
      </c>
      <c r="Y176" s="229">
        <f>X176*K176</f>
        <v>0</v>
      </c>
      <c r="Z176" s="229">
        <v>0</v>
      </c>
      <c r="AA176" s="230">
        <f>Z176*K176</f>
        <v>0</v>
      </c>
      <c r="AR176" s="23" t="s">
        <v>156</v>
      </c>
      <c r="AT176" s="23" t="s">
        <v>152</v>
      </c>
      <c r="AU176" s="23" t="s">
        <v>112</v>
      </c>
      <c r="AY176" s="23" t="s">
        <v>151</v>
      </c>
      <c r="BE176" s="143">
        <f>IF(U176="základní",N176,0)</f>
        <v>0</v>
      </c>
      <c r="BF176" s="143">
        <f>IF(U176="snížená",N176,0)</f>
        <v>0</v>
      </c>
      <c r="BG176" s="143">
        <f>IF(U176="zákl. přenesená",N176,0)</f>
        <v>0</v>
      </c>
      <c r="BH176" s="143">
        <f>IF(U176="sníž. přenesená",N176,0)</f>
        <v>0</v>
      </c>
      <c r="BI176" s="143">
        <f>IF(U176="nulová",N176,0)</f>
        <v>0</v>
      </c>
      <c r="BJ176" s="23" t="s">
        <v>84</v>
      </c>
      <c r="BK176" s="143">
        <f>ROUND(L176*K176,2)</f>
        <v>0</v>
      </c>
      <c r="BL176" s="23" t="s">
        <v>156</v>
      </c>
      <c r="BM176" s="23" t="s">
        <v>284</v>
      </c>
    </row>
    <row r="177" spans="2:65" s="1" customFormat="1" ht="25.5" customHeight="1">
      <c r="B177" s="47"/>
      <c r="C177" s="220" t="s">
        <v>217</v>
      </c>
      <c r="D177" s="220" t="s">
        <v>152</v>
      </c>
      <c r="E177" s="221" t="s">
        <v>279</v>
      </c>
      <c r="F177" s="222" t="s">
        <v>280</v>
      </c>
      <c r="G177" s="222"/>
      <c r="H177" s="222"/>
      <c r="I177" s="222"/>
      <c r="J177" s="223" t="s">
        <v>155</v>
      </c>
      <c r="K177" s="224">
        <v>30.2</v>
      </c>
      <c r="L177" s="225">
        <v>0</v>
      </c>
      <c r="M177" s="226"/>
      <c r="N177" s="227">
        <f>ROUND(L177*K177,2)</f>
        <v>0</v>
      </c>
      <c r="O177" s="227"/>
      <c r="P177" s="227"/>
      <c r="Q177" s="227"/>
      <c r="R177" s="49"/>
      <c r="T177" s="228" t="s">
        <v>22</v>
      </c>
      <c r="U177" s="57" t="s">
        <v>41</v>
      </c>
      <c r="V177" s="48"/>
      <c r="W177" s="229">
        <f>V177*K177</f>
        <v>0</v>
      </c>
      <c r="X177" s="229">
        <v>0</v>
      </c>
      <c r="Y177" s="229">
        <f>X177*K177</f>
        <v>0</v>
      </c>
      <c r="Z177" s="229">
        <v>0</v>
      </c>
      <c r="AA177" s="230">
        <f>Z177*K177</f>
        <v>0</v>
      </c>
      <c r="AR177" s="23" t="s">
        <v>156</v>
      </c>
      <c r="AT177" s="23" t="s">
        <v>152</v>
      </c>
      <c r="AU177" s="23" t="s">
        <v>112</v>
      </c>
      <c r="AY177" s="23" t="s">
        <v>151</v>
      </c>
      <c r="BE177" s="143">
        <f>IF(U177="základní",N177,0)</f>
        <v>0</v>
      </c>
      <c r="BF177" s="143">
        <f>IF(U177="snížená",N177,0)</f>
        <v>0</v>
      </c>
      <c r="BG177" s="143">
        <f>IF(U177="zákl. přenesená",N177,0)</f>
        <v>0</v>
      </c>
      <c r="BH177" s="143">
        <f>IF(U177="sníž. přenesená",N177,0)</f>
        <v>0</v>
      </c>
      <c r="BI177" s="143">
        <f>IF(U177="nulová",N177,0)</f>
        <v>0</v>
      </c>
      <c r="BJ177" s="23" t="s">
        <v>84</v>
      </c>
      <c r="BK177" s="143">
        <f>ROUND(L177*K177,2)</f>
        <v>0</v>
      </c>
      <c r="BL177" s="23" t="s">
        <v>156</v>
      </c>
      <c r="BM177" s="23" t="s">
        <v>288</v>
      </c>
    </row>
    <row r="178" spans="2:63" s="9" customFormat="1" ht="29.85" customHeight="1">
      <c r="B178" s="207"/>
      <c r="C178" s="208"/>
      <c r="D178" s="217" t="s">
        <v>125</v>
      </c>
      <c r="E178" s="217"/>
      <c r="F178" s="217"/>
      <c r="G178" s="217"/>
      <c r="H178" s="217"/>
      <c r="I178" s="217"/>
      <c r="J178" s="217"/>
      <c r="K178" s="217"/>
      <c r="L178" s="217"/>
      <c r="M178" s="217"/>
      <c r="N178" s="251">
        <f>BK178</f>
        <v>0</v>
      </c>
      <c r="O178" s="252"/>
      <c r="P178" s="252"/>
      <c r="Q178" s="252"/>
      <c r="R178" s="210"/>
      <c r="T178" s="211"/>
      <c r="U178" s="208"/>
      <c r="V178" s="208"/>
      <c r="W178" s="212">
        <f>SUM(W179:W181)</f>
        <v>0</v>
      </c>
      <c r="X178" s="208"/>
      <c r="Y178" s="212">
        <f>SUM(Y179:Y181)</f>
        <v>0</v>
      </c>
      <c r="Z178" s="208"/>
      <c r="AA178" s="213">
        <f>SUM(AA179:AA181)</f>
        <v>0</v>
      </c>
      <c r="AR178" s="214" t="s">
        <v>84</v>
      </c>
      <c r="AT178" s="215" t="s">
        <v>75</v>
      </c>
      <c r="AU178" s="215" t="s">
        <v>84</v>
      </c>
      <c r="AY178" s="214" t="s">
        <v>151</v>
      </c>
      <c r="BK178" s="216">
        <f>SUM(BK179:BK181)</f>
        <v>0</v>
      </c>
    </row>
    <row r="179" spans="2:65" s="1" customFormat="1" ht="38.25" customHeight="1">
      <c r="B179" s="47"/>
      <c r="C179" s="220" t="s">
        <v>220</v>
      </c>
      <c r="D179" s="220" t="s">
        <v>152</v>
      </c>
      <c r="E179" s="221" t="s">
        <v>285</v>
      </c>
      <c r="F179" s="222" t="s">
        <v>286</v>
      </c>
      <c r="G179" s="222"/>
      <c r="H179" s="222"/>
      <c r="I179" s="222"/>
      <c r="J179" s="223" t="s">
        <v>287</v>
      </c>
      <c r="K179" s="224">
        <v>48.762</v>
      </c>
      <c r="L179" s="225">
        <v>0</v>
      </c>
      <c r="M179" s="226"/>
      <c r="N179" s="227">
        <f>ROUND(L179*K179,2)</f>
        <v>0</v>
      </c>
      <c r="O179" s="227"/>
      <c r="P179" s="227"/>
      <c r="Q179" s="227"/>
      <c r="R179" s="49"/>
      <c r="T179" s="228" t="s">
        <v>22</v>
      </c>
      <c r="U179" s="57" t="s">
        <v>41</v>
      </c>
      <c r="V179" s="48"/>
      <c r="W179" s="229">
        <f>V179*K179</f>
        <v>0</v>
      </c>
      <c r="X179" s="229">
        <v>0</v>
      </c>
      <c r="Y179" s="229">
        <f>X179*K179</f>
        <v>0</v>
      </c>
      <c r="Z179" s="229">
        <v>0</v>
      </c>
      <c r="AA179" s="230">
        <f>Z179*K179</f>
        <v>0</v>
      </c>
      <c r="AR179" s="23" t="s">
        <v>156</v>
      </c>
      <c r="AT179" s="23" t="s">
        <v>152</v>
      </c>
      <c r="AU179" s="23" t="s">
        <v>112</v>
      </c>
      <c r="AY179" s="23" t="s">
        <v>151</v>
      </c>
      <c r="BE179" s="143">
        <f>IF(U179="základní",N179,0)</f>
        <v>0</v>
      </c>
      <c r="BF179" s="143">
        <f>IF(U179="snížená",N179,0)</f>
        <v>0</v>
      </c>
      <c r="BG179" s="143">
        <f>IF(U179="zákl. přenesená",N179,0)</f>
        <v>0</v>
      </c>
      <c r="BH179" s="143">
        <f>IF(U179="sníž. přenesená",N179,0)</f>
        <v>0</v>
      </c>
      <c r="BI179" s="143">
        <f>IF(U179="nulová",N179,0)</f>
        <v>0</v>
      </c>
      <c r="BJ179" s="23" t="s">
        <v>84</v>
      </c>
      <c r="BK179" s="143">
        <f>ROUND(L179*K179,2)</f>
        <v>0</v>
      </c>
      <c r="BL179" s="23" t="s">
        <v>156</v>
      </c>
      <c r="BM179" s="23" t="s">
        <v>292</v>
      </c>
    </row>
    <row r="180" spans="2:65" s="1" customFormat="1" ht="25.5" customHeight="1">
      <c r="B180" s="47"/>
      <c r="C180" s="220" t="s">
        <v>240</v>
      </c>
      <c r="D180" s="220" t="s">
        <v>152</v>
      </c>
      <c r="E180" s="221" t="s">
        <v>290</v>
      </c>
      <c r="F180" s="222" t="s">
        <v>291</v>
      </c>
      <c r="G180" s="222"/>
      <c r="H180" s="222"/>
      <c r="I180" s="222"/>
      <c r="J180" s="223" t="s">
        <v>287</v>
      </c>
      <c r="K180" s="224">
        <v>48.762</v>
      </c>
      <c r="L180" s="225">
        <v>0</v>
      </c>
      <c r="M180" s="226"/>
      <c r="N180" s="227">
        <f>ROUND(L180*K180,2)</f>
        <v>0</v>
      </c>
      <c r="O180" s="227"/>
      <c r="P180" s="227"/>
      <c r="Q180" s="227"/>
      <c r="R180" s="49"/>
      <c r="T180" s="228" t="s">
        <v>22</v>
      </c>
      <c r="U180" s="57" t="s">
        <v>41</v>
      </c>
      <c r="V180" s="48"/>
      <c r="W180" s="229">
        <f>V180*K180</f>
        <v>0</v>
      </c>
      <c r="X180" s="229">
        <v>0</v>
      </c>
      <c r="Y180" s="229">
        <f>X180*K180</f>
        <v>0</v>
      </c>
      <c r="Z180" s="229">
        <v>0</v>
      </c>
      <c r="AA180" s="230">
        <f>Z180*K180</f>
        <v>0</v>
      </c>
      <c r="AR180" s="23" t="s">
        <v>156</v>
      </c>
      <c r="AT180" s="23" t="s">
        <v>152</v>
      </c>
      <c r="AU180" s="23" t="s">
        <v>112</v>
      </c>
      <c r="AY180" s="23" t="s">
        <v>151</v>
      </c>
      <c r="BE180" s="143">
        <f>IF(U180="základní",N180,0)</f>
        <v>0</v>
      </c>
      <c r="BF180" s="143">
        <f>IF(U180="snížená",N180,0)</f>
        <v>0</v>
      </c>
      <c r="BG180" s="143">
        <f>IF(U180="zákl. přenesená",N180,0)</f>
        <v>0</v>
      </c>
      <c r="BH180" s="143">
        <f>IF(U180="sníž. přenesená",N180,0)</f>
        <v>0</v>
      </c>
      <c r="BI180" s="143">
        <f>IF(U180="nulová",N180,0)</f>
        <v>0</v>
      </c>
      <c r="BJ180" s="23" t="s">
        <v>84</v>
      </c>
      <c r="BK180" s="143">
        <f>ROUND(L180*K180,2)</f>
        <v>0</v>
      </c>
      <c r="BL180" s="23" t="s">
        <v>156</v>
      </c>
      <c r="BM180" s="23" t="s">
        <v>295</v>
      </c>
    </row>
    <row r="181" spans="2:65" s="1" customFormat="1" ht="16.5" customHeight="1">
      <c r="B181" s="47"/>
      <c r="C181" s="220" t="s">
        <v>223</v>
      </c>
      <c r="D181" s="220" t="s">
        <v>152</v>
      </c>
      <c r="E181" s="221" t="s">
        <v>293</v>
      </c>
      <c r="F181" s="222" t="s">
        <v>294</v>
      </c>
      <c r="G181" s="222"/>
      <c r="H181" s="222"/>
      <c r="I181" s="222"/>
      <c r="J181" s="223" t="s">
        <v>287</v>
      </c>
      <c r="K181" s="224">
        <v>48.762</v>
      </c>
      <c r="L181" s="225">
        <v>0</v>
      </c>
      <c r="M181" s="226"/>
      <c r="N181" s="227">
        <f>ROUND(L181*K181,2)</f>
        <v>0</v>
      </c>
      <c r="O181" s="227"/>
      <c r="P181" s="227"/>
      <c r="Q181" s="227"/>
      <c r="R181" s="49"/>
      <c r="T181" s="228" t="s">
        <v>22</v>
      </c>
      <c r="U181" s="57" t="s">
        <v>41</v>
      </c>
      <c r="V181" s="48"/>
      <c r="W181" s="229">
        <f>V181*K181</f>
        <v>0</v>
      </c>
      <c r="X181" s="229">
        <v>0</v>
      </c>
      <c r="Y181" s="229">
        <f>X181*K181</f>
        <v>0</v>
      </c>
      <c r="Z181" s="229">
        <v>0</v>
      </c>
      <c r="AA181" s="230">
        <f>Z181*K181</f>
        <v>0</v>
      </c>
      <c r="AR181" s="23" t="s">
        <v>156</v>
      </c>
      <c r="AT181" s="23" t="s">
        <v>152</v>
      </c>
      <c r="AU181" s="23" t="s">
        <v>112</v>
      </c>
      <c r="AY181" s="23" t="s">
        <v>151</v>
      </c>
      <c r="BE181" s="143">
        <f>IF(U181="základní",N181,0)</f>
        <v>0</v>
      </c>
      <c r="BF181" s="143">
        <f>IF(U181="snížená",N181,0)</f>
        <v>0</v>
      </c>
      <c r="BG181" s="143">
        <f>IF(U181="zákl. přenesená",N181,0)</f>
        <v>0</v>
      </c>
      <c r="BH181" s="143">
        <f>IF(U181="sníž. přenesená",N181,0)</f>
        <v>0</v>
      </c>
      <c r="BI181" s="143">
        <f>IF(U181="nulová",N181,0)</f>
        <v>0</v>
      </c>
      <c r="BJ181" s="23" t="s">
        <v>84</v>
      </c>
      <c r="BK181" s="143">
        <f>ROUND(L181*K181,2)</f>
        <v>0</v>
      </c>
      <c r="BL181" s="23" t="s">
        <v>156</v>
      </c>
      <c r="BM181" s="23" t="s">
        <v>299</v>
      </c>
    </row>
    <row r="182" spans="2:63" s="9" customFormat="1" ht="29.85" customHeight="1">
      <c r="B182" s="207"/>
      <c r="C182" s="208"/>
      <c r="D182" s="217" t="s">
        <v>126</v>
      </c>
      <c r="E182" s="217"/>
      <c r="F182" s="217"/>
      <c r="G182" s="217"/>
      <c r="H182" s="217"/>
      <c r="I182" s="217"/>
      <c r="J182" s="217"/>
      <c r="K182" s="217"/>
      <c r="L182" s="217"/>
      <c r="M182" s="217"/>
      <c r="N182" s="251">
        <f>BK182</f>
        <v>0</v>
      </c>
      <c r="O182" s="252"/>
      <c r="P182" s="252"/>
      <c r="Q182" s="252"/>
      <c r="R182" s="210"/>
      <c r="T182" s="211"/>
      <c r="U182" s="208"/>
      <c r="V182" s="208"/>
      <c r="W182" s="212">
        <f>W183</f>
        <v>0</v>
      </c>
      <c r="X182" s="208"/>
      <c r="Y182" s="212">
        <f>Y183</f>
        <v>0</v>
      </c>
      <c r="Z182" s="208"/>
      <c r="AA182" s="213">
        <f>AA183</f>
        <v>0</v>
      </c>
      <c r="AR182" s="214" t="s">
        <v>84</v>
      </c>
      <c r="AT182" s="215" t="s">
        <v>75</v>
      </c>
      <c r="AU182" s="215" t="s">
        <v>84</v>
      </c>
      <c r="AY182" s="214" t="s">
        <v>151</v>
      </c>
      <c r="BK182" s="216">
        <f>BK183</f>
        <v>0</v>
      </c>
    </row>
    <row r="183" spans="2:65" s="1" customFormat="1" ht="38.25" customHeight="1">
      <c r="B183" s="47"/>
      <c r="C183" s="220" t="s">
        <v>247</v>
      </c>
      <c r="D183" s="220" t="s">
        <v>152</v>
      </c>
      <c r="E183" s="221" t="s">
        <v>297</v>
      </c>
      <c r="F183" s="222" t="s">
        <v>298</v>
      </c>
      <c r="G183" s="222"/>
      <c r="H183" s="222"/>
      <c r="I183" s="222"/>
      <c r="J183" s="223" t="s">
        <v>287</v>
      </c>
      <c r="K183" s="224">
        <v>13.017</v>
      </c>
      <c r="L183" s="225">
        <v>0</v>
      </c>
      <c r="M183" s="226"/>
      <c r="N183" s="227">
        <f>ROUND(L183*K183,2)</f>
        <v>0</v>
      </c>
      <c r="O183" s="227"/>
      <c r="P183" s="227"/>
      <c r="Q183" s="227"/>
      <c r="R183" s="49"/>
      <c r="T183" s="228" t="s">
        <v>22</v>
      </c>
      <c r="U183" s="57" t="s">
        <v>41</v>
      </c>
      <c r="V183" s="48"/>
      <c r="W183" s="229">
        <f>V183*K183</f>
        <v>0</v>
      </c>
      <c r="X183" s="229">
        <v>0</v>
      </c>
      <c r="Y183" s="229">
        <f>X183*K183</f>
        <v>0</v>
      </c>
      <c r="Z183" s="229">
        <v>0</v>
      </c>
      <c r="AA183" s="230">
        <f>Z183*K183</f>
        <v>0</v>
      </c>
      <c r="AR183" s="23" t="s">
        <v>156</v>
      </c>
      <c r="AT183" s="23" t="s">
        <v>152</v>
      </c>
      <c r="AU183" s="23" t="s">
        <v>112</v>
      </c>
      <c r="AY183" s="23" t="s">
        <v>151</v>
      </c>
      <c r="BE183" s="143">
        <f>IF(U183="základní",N183,0)</f>
        <v>0</v>
      </c>
      <c r="BF183" s="143">
        <f>IF(U183="snížená",N183,0)</f>
        <v>0</v>
      </c>
      <c r="BG183" s="143">
        <f>IF(U183="zákl. přenesená",N183,0)</f>
        <v>0</v>
      </c>
      <c r="BH183" s="143">
        <f>IF(U183="sníž. přenesená",N183,0)</f>
        <v>0</v>
      </c>
      <c r="BI183" s="143">
        <f>IF(U183="nulová",N183,0)</f>
        <v>0</v>
      </c>
      <c r="BJ183" s="23" t="s">
        <v>84</v>
      </c>
      <c r="BK183" s="143">
        <f>ROUND(L183*K183,2)</f>
        <v>0</v>
      </c>
      <c r="BL183" s="23" t="s">
        <v>156</v>
      </c>
      <c r="BM183" s="23" t="s">
        <v>320</v>
      </c>
    </row>
    <row r="184" spans="2:63" s="1" customFormat="1" ht="49.9" customHeight="1">
      <c r="B184" s="47"/>
      <c r="C184" s="48"/>
      <c r="D184" s="209" t="s">
        <v>300</v>
      </c>
      <c r="E184" s="48"/>
      <c r="F184" s="48"/>
      <c r="G184" s="48"/>
      <c r="H184" s="48"/>
      <c r="I184" s="48"/>
      <c r="J184" s="48"/>
      <c r="K184" s="48"/>
      <c r="L184" s="48"/>
      <c r="M184" s="48"/>
      <c r="N184" s="263">
        <f>BK184</f>
        <v>0</v>
      </c>
      <c r="O184" s="264"/>
      <c r="P184" s="264"/>
      <c r="Q184" s="264"/>
      <c r="R184" s="49"/>
      <c r="T184" s="191"/>
      <c r="U184" s="48"/>
      <c r="V184" s="48"/>
      <c r="W184" s="48"/>
      <c r="X184" s="48"/>
      <c r="Y184" s="48"/>
      <c r="Z184" s="48"/>
      <c r="AA184" s="101"/>
      <c r="AT184" s="23" t="s">
        <v>75</v>
      </c>
      <c r="AU184" s="23" t="s">
        <v>76</v>
      </c>
      <c r="AY184" s="23" t="s">
        <v>301</v>
      </c>
      <c r="BK184" s="143">
        <f>SUM(BK185:BK189)</f>
        <v>0</v>
      </c>
    </row>
    <row r="185" spans="2:63" s="1" customFormat="1" ht="22.3" customHeight="1">
      <c r="B185" s="47"/>
      <c r="C185" s="265" t="s">
        <v>22</v>
      </c>
      <c r="D185" s="265" t="s">
        <v>152</v>
      </c>
      <c r="E185" s="266" t="s">
        <v>22</v>
      </c>
      <c r="F185" s="267" t="s">
        <v>22</v>
      </c>
      <c r="G185" s="267"/>
      <c r="H185" s="267"/>
      <c r="I185" s="267"/>
      <c r="J185" s="268" t="s">
        <v>22</v>
      </c>
      <c r="K185" s="269"/>
      <c r="L185" s="225"/>
      <c r="M185" s="227"/>
      <c r="N185" s="227">
        <f>BK185</f>
        <v>0</v>
      </c>
      <c r="O185" s="227"/>
      <c r="P185" s="227"/>
      <c r="Q185" s="227"/>
      <c r="R185" s="49"/>
      <c r="T185" s="228" t="s">
        <v>22</v>
      </c>
      <c r="U185" s="270" t="s">
        <v>41</v>
      </c>
      <c r="V185" s="48"/>
      <c r="W185" s="48"/>
      <c r="X185" s="48"/>
      <c r="Y185" s="48"/>
      <c r="Z185" s="48"/>
      <c r="AA185" s="101"/>
      <c r="AT185" s="23" t="s">
        <v>301</v>
      </c>
      <c r="AU185" s="23" t="s">
        <v>84</v>
      </c>
      <c r="AY185" s="23" t="s">
        <v>301</v>
      </c>
      <c r="BE185" s="143">
        <f>IF(U185="základní",N185,0)</f>
        <v>0</v>
      </c>
      <c r="BF185" s="143">
        <f>IF(U185="snížená",N185,0)</f>
        <v>0</v>
      </c>
      <c r="BG185" s="143">
        <f>IF(U185="zákl. přenesená",N185,0)</f>
        <v>0</v>
      </c>
      <c r="BH185" s="143">
        <f>IF(U185="sníž. přenesená",N185,0)</f>
        <v>0</v>
      </c>
      <c r="BI185" s="143">
        <f>IF(U185="nulová",N185,0)</f>
        <v>0</v>
      </c>
      <c r="BJ185" s="23" t="s">
        <v>84</v>
      </c>
      <c r="BK185" s="143">
        <f>L185*K185</f>
        <v>0</v>
      </c>
    </row>
    <row r="186" spans="2:63" s="1" customFormat="1" ht="22.3" customHeight="1">
      <c r="B186" s="47"/>
      <c r="C186" s="265" t="s">
        <v>22</v>
      </c>
      <c r="D186" s="265" t="s">
        <v>152</v>
      </c>
      <c r="E186" s="266" t="s">
        <v>22</v>
      </c>
      <c r="F186" s="267" t="s">
        <v>22</v>
      </c>
      <c r="G186" s="267"/>
      <c r="H186" s="267"/>
      <c r="I186" s="267"/>
      <c r="J186" s="268" t="s">
        <v>22</v>
      </c>
      <c r="K186" s="269"/>
      <c r="L186" s="225"/>
      <c r="M186" s="227"/>
      <c r="N186" s="227">
        <f>BK186</f>
        <v>0</v>
      </c>
      <c r="O186" s="227"/>
      <c r="P186" s="227"/>
      <c r="Q186" s="227"/>
      <c r="R186" s="49"/>
      <c r="T186" s="228" t="s">
        <v>22</v>
      </c>
      <c r="U186" s="270" t="s">
        <v>41</v>
      </c>
      <c r="V186" s="48"/>
      <c r="W186" s="48"/>
      <c r="X186" s="48"/>
      <c r="Y186" s="48"/>
      <c r="Z186" s="48"/>
      <c r="AA186" s="101"/>
      <c r="AT186" s="23" t="s">
        <v>301</v>
      </c>
      <c r="AU186" s="23" t="s">
        <v>84</v>
      </c>
      <c r="AY186" s="23" t="s">
        <v>301</v>
      </c>
      <c r="BE186" s="143">
        <f>IF(U186="základní",N186,0)</f>
        <v>0</v>
      </c>
      <c r="BF186" s="143">
        <f>IF(U186="snížená",N186,0)</f>
        <v>0</v>
      </c>
      <c r="BG186" s="143">
        <f>IF(U186="zákl. přenesená",N186,0)</f>
        <v>0</v>
      </c>
      <c r="BH186" s="143">
        <f>IF(U186="sníž. přenesená",N186,0)</f>
        <v>0</v>
      </c>
      <c r="BI186" s="143">
        <f>IF(U186="nulová",N186,0)</f>
        <v>0</v>
      </c>
      <c r="BJ186" s="23" t="s">
        <v>84</v>
      </c>
      <c r="BK186" s="143">
        <f>L186*K186</f>
        <v>0</v>
      </c>
    </row>
    <row r="187" spans="2:63" s="1" customFormat="1" ht="22.3" customHeight="1">
      <c r="B187" s="47"/>
      <c r="C187" s="265" t="s">
        <v>22</v>
      </c>
      <c r="D187" s="265" t="s">
        <v>152</v>
      </c>
      <c r="E187" s="266" t="s">
        <v>22</v>
      </c>
      <c r="F187" s="267" t="s">
        <v>22</v>
      </c>
      <c r="G187" s="267"/>
      <c r="H187" s="267"/>
      <c r="I187" s="267"/>
      <c r="J187" s="268" t="s">
        <v>22</v>
      </c>
      <c r="K187" s="269"/>
      <c r="L187" s="225"/>
      <c r="M187" s="227"/>
      <c r="N187" s="227">
        <f>BK187</f>
        <v>0</v>
      </c>
      <c r="O187" s="227"/>
      <c r="P187" s="227"/>
      <c r="Q187" s="227"/>
      <c r="R187" s="49"/>
      <c r="T187" s="228" t="s">
        <v>22</v>
      </c>
      <c r="U187" s="270" t="s">
        <v>41</v>
      </c>
      <c r="V187" s="48"/>
      <c r="W187" s="48"/>
      <c r="X187" s="48"/>
      <c r="Y187" s="48"/>
      <c r="Z187" s="48"/>
      <c r="AA187" s="101"/>
      <c r="AT187" s="23" t="s">
        <v>301</v>
      </c>
      <c r="AU187" s="23" t="s">
        <v>84</v>
      </c>
      <c r="AY187" s="23" t="s">
        <v>301</v>
      </c>
      <c r="BE187" s="143">
        <f>IF(U187="základní",N187,0)</f>
        <v>0</v>
      </c>
      <c r="BF187" s="143">
        <f>IF(U187="snížená",N187,0)</f>
        <v>0</v>
      </c>
      <c r="BG187" s="143">
        <f>IF(U187="zákl. přenesená",N187,0)</f>
        <v>0</v>
      </c>
      <c r="BH187" s="143">
        <f>IF(U187="sníž. přenesená",N187,0)</f>
        <v>0</v>
      </c>
      <c r="BI187" s="143">
        <f>IF(U187="nulová",N187,0)</f>
        <v>0</v>
      </c>
      <c r="BJ187" s="23" t="s">
        <v>84</v>
      </c>
      <c r="BK187" s="143">
        <f>L187*K187</f>
        <v>0</v>
      </c>
    </row>
    <row r="188" spans="2:63" s="1" customFormat="1" ht="22.3" customHeight="1">
      <c r="B188" s="47"/>
      <c r="C188" s="265" t="s">
        <v>22</v>
      </c>
      <c r="D188" s="265" t="s">
        <v>152</v>
      </c>
      <c r="E188" s="266" t="s">
        <v>22</v>
      </c>
      <c r="F188" s="267" t="s">
        <v>22</v>
      </c>
      <c r="G188" s="267"/>
      <c r="H188" s="267"/>
      <c r="I188" s="267"/>
      <c r="J188" s="268" t="s">
        <v>22</v>
      </c>
      <c r="K188" s="269"/>
      <c r="L188" s="225"/>
      <c r="M188" s="227"/>
      <c r="N188" s="227">
        <f>BK188</f>
        <v>0</v>
      </c>
      <c r="O188" s="227"/>
      <c r="P188" s="227"/>
      <c r="Q188" s="227"/>
      <c r="R188" s="49"/>
      <c r="T188" s="228" t="s">
        <v>22</v>
      </c>
      <c r="U188" s="270" t="s">
        <v>41</v>
      </c>
      <c r="V188" s="48"/>
      <c r="W188" s="48"/>
      <c r="X188" s="48"/>
      <c r="Y188" s="48"/>
      <c r="Z188" s="48"/>
      <c r="AA188" s="101"/>
      <c r="AT188" s="23" t="s">
        <v>301</v>
      </c>
      <c r="AU188" s="23" t="s">
        <v>84</v>
      </c>
      <c r="AY188" s="23" t="s">
        <v>301</v>
      </c>
      <c r="BE188" s="143">
        <f>IF(U188="základní",N188,0)</f>
        <v>0</v>
      </c>
      <c r="BF188" s="143">
        <f>IF(U188="snížená",N188,0)</f>
        <v>0</v>
      </c>
      <c r="BG188" s="143">
        <f>IF(U188="zákl. přenesená",N188,0)</f>
        <v>0</v>
      </c>
      <c r="BH188" s="143">
        <f>IF(U188="sníž. přenesená",N188,0)</f>
        <v>0</v>
      </c>
      <c r="BI188" s="143">
        <f>IF(U188="nulová",N188,0)</f>
        <v>0</v>
      </c>
      <c r="BJ188" s="23" t="s">
        <v>84</v>
      </c>
      <c r="BK188" s="143">
        <f>L188*K188</f>
        <v>0</v>
      </c>
    </row>
    <row r="189" spans="2:63" s="1" customFormat="1" ht="22.3" customHeight="1">
      <c r="B189" s="47"/>
      <c r="C189" s="265" t="s">
        <v>22</v>
      </c>
      <c r="D189" s="265" t="s">
        <v>152</v>
      </c>
      <c r="E189" s="266" t="s">
        <v>22</v>
      </c>
      <c r="F189" s="267" t="s">
        <v>22</v>
      </c>
      <c r="G189" s="267"/>
      <c r="H189" s="267"/>
      <c r="I189" s="267"/>
      <c r="J189" s="268" t="s">
        <v>22</v>
      </c>
      <c r="K189" s="269"/>
      <c r="L189" s="225"/>
      <c r="M189" s="227"/>
      <c r="N189" s="227">
        <f>BK189</f>
        <v>0</v>
      </c>
      <c r="O189" s="227"/>
      <c r="P189" s="227"/>
      <c r="Q189" s="227"/>
      <c r="R189" s="49"/>
      <c r="T189" s="228" t="s">
        <v>22</v>
      </c>
      <c r="U189" s="270" t="s">
        <v>41</v>
      </c>
      <c r="V189" s="73"/>
      <c r="W189" s="73"/>
      <c r="X189" s="73"/>
      <c r="Y189" s="73"/>
      <c r="Z189" s="73"/>
      <c r="AA189" s="75"/>
      <c r="AT189" s="23" t="s">
        <v>301</v>
      </c>
      <c r="AU189" s="23" t="s">
        <v>84</v>
      </c>
      <c r="AY189" s="23" t="s">
        <v>301</v>
      </c>
      <c r="BE189" s="143">
        <f>IF(U189="základní",N189,0)</f>
        <v>0</v>
      </c>
      <c r="BF189" s="143">
        <f>IF(U189="snížená",N189,0)</f>
        <v>0</v>
      </c>
      <c r="BG189" s="143">
        <f>IF(U189="zákl. přenesená",N189,0)</f>
        <v>0</v>
      </c>
      <c r="BH189" s="143">
        <f>IF(U189="sníž. přenesená",N189,0)</f>
        <v>0</v>
      </c>
      <c r="BI189" s="143">
        <f>IF(U189="nulová",N189,0)</f>
        <v>0</v>
      </c>
      <c r="BJ189" s="23" t="s">
        <v>84</v>
      </c>
      <c r="BK189" s="143">
        <f>L189*K189</f>
        <v>0</v>
      </c>
    </row>
    <row r="190" spans="2:18" s="1" customFormat="1" ht="6.95" customHeight="1">
      <c r="B190" s="76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8"/>
    </row>
  </sheetData>
  <sheetProtection password="CC35" sheet="1" objects="1" scenarios="1" formatColumns="0" formatRows="0"/>
  <mergeCells count="227">
    <mergeCell ref="L176:M176"/>
    <mergeCell ref="L175:M175"/>
    <mergeCell ref="L177:M177"/>
    <mergeCell ref="L179:M179"/>
    <mergeCell ref="L180:M180"/>
    <mergeCell ref="L181:M181"/>
    <mergeCell ref="L183:M183"/>
    <mergeCell ref="L185:M185"/>
    <mergeCell ref="L186:M186"/>
    <mergeCell ref="L187:M187"/>
    <mergeCell ref="L188:M188"/>
    <mergeCell ref="L189:M189"/>
    <mergeCell ref="F189:I189"/>
    <mergeCell ref="F188:I188"/>
    <mergeCell ref="N180:Q180"/>
    <mergeCell ref="N179:Q179"/>
    <mergeCell ref="N181:Q181"/>
    <mergeCell ref="N183:Q183"/>
    <mergeCell ref="N185:Q185"/>
    <mergeCell ref="N186:Q186"/>
    <mergeCell ref="N187:Q187"/>
    <mergeCell ref="N188:Q188"/>
    <mergeCell ref="N189:Q189"/>
    <mergeCell ref="N178:Q178"/>
    <mergeCell ref="N182:Q182"/>
    <mergeCell ref="N184:Q184"/>
    <mergeCell ref="F155:I155"/>
    <mergeCell ref="F156:I156"/>
    <mergeCell ref="F157:I157"/>
    <mergeCell ref="F158:I158"/>
    <mergeCell ref="F159:I159"/>
    <mergeCell ref="F160:I160"/>
    <mergeCell ref="F161:I161"/>
    <mergeCell ref="F162:I162"/>
    <mergeCell ref="F163:I163"/>
    <mergeCell ref="F164:I164"/>
    <mergeCell ref="F165:I165"/>
    <mergeCell ref="F166:I166"/>
    <mergeCell ref="F167:I167"/>
    <mergeCell ref="F168:I168"/>
    <mergeCell ref="F169:I169"/>
    <mergeCell ref="L152:M152"/>
    <mergeCell ref="L155:M155"/>
    <mergeCell ref="L153:M153"/>
    <mergeCell ref="L159:M159"/>
    <mergeCell ref="L160:M160"/>
    <mergeCell ref="L161:M161"/>
    <mergeCell ref="L162:M162"/>
    <mergeCell ref="L163:M163"/>
    <mergeCell ref="L164:M164"/>
    <mergeCell ref="L165:M165"/>
    <mergeCell ref="L168:M168"/>
    <mergeCell ref="L169:M169"/>
    <mergeCell ref="L170:M170"/>
    <mergeCell ref="L171:M171"/>
    <mergeCell ref="L172:M172"/>
    <mergeCell ref="N159:Q159"/>
    <mergeCell ref="N160:Q160"/>
    <mergeCell ref="N161:Q161"/>
    <mergeCell ref="N162:Q162"/>
    <mergeCell ref="N163:Q163"/>
    <mergeCell ref="N164:Q164"/>
    <mergeCell ref="N165:Q165"/>
    <mergeCell ref="N168:Q168"/>
    <mergeCell ref="N169:Q169"/>
    <mergeCell ref="N170:Q170"/>
    <mergeCell ref="N171:Q171"/>
    <mergeCell ref="N172:Q172"/>
    <mergeCell ref="N175:Q175"/>
    <mergeCell ref="N176:Q176"/>
    <mergeCell ref="N177:Q177"/>
    <mergeCell ref="N154:Q154"/>
    <mergeCell ref="F170:I170"/>
    <mergeCell ref="F171:I171"/>
    <mergeCell ref="F172:I172"/>
    <mergeCell ref="F173:I173"/>
    <mergeCell ref="F174:I174"/>
    <mergeCell ref="F175:I175"/>
    <mergeCell ref="F176:I176"/>
    <mergeCell ref="F177:I177"/>
    <mergeCell ref="F179:I179"/>
    <mergeCell ref="F180:I180"/>
    <mergeCell ref="F181:I181"/>
    <mergeCell ref="F183:I183"/>
    <mergeCell ref="F185:I185"/>
    <mergeCell ref="F186:I186"/>
    <mergeCell ref="F187:I187"/>
    <mergeCell ref="E24:L24"/>
    <mergeCell ref="S2:AC2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9:P79"/>
    <mergeCell ref="F78:P78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02:Q102"/>
    <mergeCell ref="L104:Q104"/>
    <mergeCell ref="C110:Q110"/>
    <mergeCell ref="M115:P115"/>
    <mergeCell ref="F112:P112"/>
    <mergeCell ref="F113:P113"/>
    <mergeCell ref="M117:Q117"/>
    <mergeCell ref="M118:Q118"/>
    <mergeCell ref="F120:I120"/>
    <mergeCell ref="L120:M120"/>
    <mergeCell ref="N120:Q120"/>
    <mergeCell ref="N121:Q121"/>
    <mergeCell ref="N122:Q122"/>
    <mergeCell ref="N123:Q123"/>
    <mergeCell ref="F124:I124"/>
    <mergeCell ref="F126:I126"/>
    <mergeCell ref="L124:M124"/>
    <mergeCell ref="N124:Q124"/>
    <mergeCell ref="F125:I125"/>
    <mergeCell ref="L125:M125"/>
    <mergeCell ref="N125:Q125"/>
    <mergeCell ref="L126:M126"/>
    <mergeCell ref="N126:Q126"/>
    <mergeCell ref="F127:I127"/>
    <mergeCell ref="F129:I129"/>
    <mergeCell ref="F128:I128"/>
    <mergeCell ref="L127:M127"/>
    <mergeCell ref="N127:Q127"/>
    <mergeCell ref="L128:M128"/>
    <mergeCell ref="N128:Q128"/>
    <mergeCell ref="L129:M129"/>
    <mergeCell ref="N129:Q129"/>
    <mergeCell ref="F130:I130"/>
    <mergeCell ref="F131:I131"/>
    <mergeCell ref="L132:M132"/>
    <mergeCell ref="N132:Q132"/>
    <mergeCell ref="F132:I132"/>
    <mergeCell ref="F135:I135"/>
    <mergeCell ref="F133:I133"/>
    <mergeCell ref="F134:I134"/>
    <mergeCell ref="F136:I136"/>
    <mergeCell ref="F137:I137"/>
    <mergeCell ref="F138:I138"/>
    <mergeCell ref="L138:M138"/>
    <mergeCell ref="N138:Q138"/>
    <mergeCell ref="L139:M139"/>
    <mergeCell ref="N139:Q139"/>
    <mergeCell ref="L140:M140"/>
    <mergeCell ref="N140:Q140"/>
    <mergeCell ref="L141:M141"/>
    <mergeCell ref="N141:Q141"/>
    <mergeCell ref="L142:M142"/>
    <mergeCell ref="N142:Q142"/>
    <mergeCell ref="F139:I139"/>
    <mergeCell ref="F145:I145"/>
    <mergeCell ref="F141:I141"/>
    <mergeCell ref="F140:I140"/>
    <mergeCell ref="F142:I142"/>
    <mergeCell ref="F143:I143"/>
    <mergeCell ref="F144:I144"/>
    <mergeCell ref="F146:I146"/>
    <mergeCell ref="F147:I147"/>
    <mergeCell ref="F148:I148"/>
    <mergeCell ref="F149:I149"/>
    <mergeCell ref="F150:I150"/>
    <mergeCell ref="F151:I151"/>
    <mergeCell ref="F152:I152"/>
    <mergeCell ref="F153:I153"/>
    <mergeCell ref="L146:M146"/>
    <mergeCell ref="L149:M149"/>
    <mergeCell ref="N146:Q146"/>
    <mergeCell ref="L147:M147"/>
    <mergeCell ref="N147:Q147"/>
    <mergeCell ref="L148:M148"/>
    <mergeCell ref="N148:Q148"/>
    <mergeCell ref="N149:Q149"/>
    <mergeCell ref="L150:M150"/>
    <mergeCell ref="N150:Q150"/>
    <mergeCell ref="L151:M151"/>
    <mergeCell ref="N151:Q151"/>
    <mergeCell ref="N152:Q152"/>
    <mergeCell ref="N153:Q153"/>
    <mergeCell ref="N155:Q155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</mergeCells>
  <dataValidations count="2">
    <dataValidation type="list" allowBlank="1" showInputMessage="1" showErrorMessage="1" error="Povoleny jsou hodnoty K, M." sqref="D185:D190">
      <formula1>"K, M"</formula1>
    </dataValidation>
    <dataValidation type="list" allowBlank="1" showInputMessage="1" showErrorMessage="1" error="Povoleny jsou hodnoty základní, snížená, zákl. přenesená, sníž. přenesená, nulová." sqref="U185:U190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0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76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4"/>
      <c r="B1" s="14"/>
      <c r="C1" s="14"/>
      <c r="D1" s="15" t="s">
        <v>1</v>
      </c>
      <c r="E1" s="14"/>
      <c r="F1" s="16" t="s">
        <v>107</v>
      </c>
      <c r="G1" s="16"/>
      <c r="H1" s="155" t="s">
        <v>108</v>
      </c>
      <c r="I1" s="155"/>
      <c r="J1" s="155"/>
      <c r="K1" s="155"/>
      <c r="L1" s="16" t="s">
        <v>109</v>
      </c>
      <c r="M1" s="14"/>
      <c r="N1" s="14"/>
      <c r="O1" s="15" t="s">
        <v>110</v>
      </c>
      <c r="P1" s="14"/>
      <c r="Q1" s="14"/>
      <c r="R1" s="14"/>
      <c r="S1" s="16" t="s">
        <v>111</v>
      </c>
      <c r="T1" s="16"/>
      <c r="U1" s="154"/>
      <c r="V1" s="15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2" t="s">
        <v>8</v>
      </c>
      <c r="AT2" s="23" t="s">
        <v>91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112</v>
      </c>
    </row>
    <row r="4" spans="2:46" ht="36.95" customHeight="1">
      <c r="B4" s="27"/>
      <c r="C4" s="28" t="s">
        <v>113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T4" s="21" t="s">
        <v>13</v>
      </c>
      <c r="AT4" s="23" t="s">
        <v>6</v>
      </c>
    </row>
    <row r="5" spans="2:18" ht="6.95" customHeight="1">
      <c r="B5" s="2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/>
    </row>
    <row r="6" spans="2:18" ht="25.4" customHeight="1">
      <c r="B6" s="27"/>
      <c r="C6" s="32"/>
      <c r="D6" s="39" t="s">
        <v>19</v>
      </c>
      <c r="E6" s="32"/>
      <c r="F6" s="156" t="str">
        <f>'Rekapitulace stavby'!K6</f>
        <v>Havarijní stav mostních obj. Cyklostezka Slapanská - Trubní propustky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2"/>
      <c r="R6" s="30"/>
    </row>
    <row r="7" spans="2:18" s="1" customFormat="1" ht="32.85" customHeight="1">
      <c r="B7" s="47"/>
      <c r="C7" s="48"/>
      <c r="D7" s="36" t="s">
        <v>114</v>
      </c>
      <c r="E7" s="48"/>
      <c r="F7" s="37" t="s">
        <v>321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pans="2:18" s="1" customFormat="1" ht="14.4" customHeight="1">
      <c r="B8" s="47"/>
      <c r="C8" s="48"/>
      <c r="D8" s="39" t="s">
        <v>21</v>
      </c>
      <c r="E8" s="48"/>
      <c r="F8" s="34" t="s">
        <v>22</v>
      </c>
      <c r="G8" s="48"/>
      <c r="H8" s="48"/>
      <c r="I8" s="48"/>
      <c r="J8" s="48"/>
      <c r="K8" s="48"/>
      <c r="L8" s="48"/>
      <c r="M8" s="39" t="s">
        <v>23</v>
      </c>
      <c r="N8" s="48"/>
      <c r="O8" s="34" t="s">
        <v>22</v>
      </c>
      <c r="P8" s="48"/>
      <c r="Q8" s="48"/>
      <c r="R8" s="49"/>
    </row>
    <row r="9" spans="2:18" s="1" customFormat="1" ht="14.4" customHeight="1">
      <c r="B9" s="47"/>
      <c r="C9" s="48"/>
      <c r="D9" s="39" t="s">
        <v>24</v>
      </c>
      <c r="E9" s="48"/>
      <c r="F9" s="34" t="s">
        <v>25</v>
      </c>
      <c r="G9" s="48"/>
      <c r="H9" s="48"/>
      <c r="I9" s="48"/>
      <c r="J9" s="48"/>
      <c r="K9" s="48"/>
      <c r="L9" s="48"/>
      <c r="M9" s="39" t="s">
        <v>26</v>
      </c>
      <c r="N9" s="48"/>
      <c r="O9" s="157" t="str">
        <f>'Rekapitulace stavby'!AN8</f>
        <v>18. 9. 2018</v>
      </c>
      <c r="P9" s="91"/>
      <c r="Q9" s="48"/>
      <c r="R9" s="49"/>
    </row>
    <row r="10" spans="2:18" s="1" customFormat="1" ht="10.8" customHeight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pans="2:18" s="1" customFormat="1" ht="14.4" customHeight="1">
      <c r="B11" s="47"/>
      <c r="C11" s="48"/>
      <c r="D11" s="39" t="s">
        <v>28</v>
      </c>
      <c r="E11" s="48"/>
      <c r="F11" s="48"/>
      <c r="G11" s="48"/>
      <c r="H11" s="48"/>
      <c r="I11" s="48"/>
      <c r="J11" s="48"/>
      <c r="K11" s="48"/>
      <c r="L11" s="48"/>
      <c r="M11" s="39" t="s">
        <v>29</v>
      </c>
      <c r="N11" s="48"/>
      <c r="O11" s="34" t="str">
        <f>IF('Rekapitulace stavby'!AN10="","",'Rekapitulace stavby'!AN10)</f>
        <v/>
      </c>
      <c r="P11" s="34"/>
      <c r="Q11" s="48"/>
      <c r="R11" s="49"/>
    </row>
    <row r="12" spans="2:18" s="1" customFormat="1" ht="18" customHeight="1">
      <c r="B12" s="47"/>
      <c r="C12" s="48"/>
      <c r="D12" s="48"/>
      <c r="E12" s="34" t="str">
        <f>IF('Rekapitulace stavby'!E11="","",'Rekapitulace stavby'!E11)</f>
        <v xml:space="preserve"> </v>
      </c>
      <c r="F12" s="48"/>
      <c r="G12" s="48"/>
      <c r="H12" s="48"/>
      <c r="I12" s="48"/>
      <c r="J12" s="48"/>
      <c r="K12" s="48"/>
      <c r="L12" s="48"/>
      <c r="M12" s="39" t="s">
        <v>30</v>
      </c>
      <c r="N12" s="48"/>
      <c r="O12" s="34" t="str">
        <f>IF('Rekapitulace stavby'!AN11="","",'Rekapitulace stavby'!AN11)</f>
        <v/>
      </c>
      <c r="P12" s="34"/>
      <c r="Q12" s="48"/>
      <c r="R12" s="49"/>
    </row>
    <row r="13" spans="2:18" s="1" customFormat="1" ht="6.95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pans="2:18" s="1" customFormat="1" ht="14.4" customHeight="1">
      <c r="B14" s="47"/>
      <c r="C14" s="48"/>
      <c r="D14" s="39" t="s">
        <v>31</v>
      </c>
      <c r="E14" s="48"/>
      <c r="F14" s="48"/>
      <c r="G14" s="48"/>
      <c r="H14" s="48"/>
      <c r="I14" s="48"/>
      <c r="J14" s="48"/>
      <c r="K14" s="48"/>
      <c r="L14" s="48"/>
      <c r="M14" s="39" t="s">
        <v>29</v>
      </c>
      <c r="N14" s="48"/>
      <c r="O14" s="40" t="str">
        <f>IF('Rekapitulace stavby'!AN13="","",'Rekapitulace stavby'!AN13)</f>
        <v>Vyplň údaj</v>
      </c>
      <c r="P14" s="34"/>
      <c r="Q14" s="48"/>
      <c r="R14" s="49"/>
    </row>
    <row r="15" spans="2:18" s="1" customFormat="1" ht="18" customHeight="1">
      <c r="B15" s="47"/>
      <c r="C15" s="48"/>
      <c r="D15" s="48"/>
      <c r="E15" s="40" t="str">
        <f>IF('Rekapitulace stavby'!E14="","",'Rekapitulace stavby'!E14)</f>
        <v>Vyplň údaj</v>
      </c>
      <c r="F15" s="158"/>
      <c r="G15" s="158"/>
      <c r="H15" s="158"/>
      <c r="I15" s="158"/>
      <c r="J15" s="158"/>
      <c r="K15" s="158"/>
      <c r="L15" s="158"/>
      <c r="M15" s="39" t="s">
        <v>30</v>
      </c>
      <c r="N15" s="48"/>
      <c r="O15" s="40" t="str">
        <f>IF('Rekapitulace stavby'!AN14="","",'Rekapitulace stavby'!AN14)</f>
        <v>Vyplň údaj</v>
      </c>
      <c r="P15" s="34"/>
      <c r="Q15" s="48"/>
      <c r="R15" s="49"/>
    </row>
    <row r="16" spans="2:18" s="1" customFormat="1" ht="6.95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pans="2:18" s="1" customFormat="1" ht="14.4" customHeight="1">
      <c r="B17" s="47"/>
      <c r="C17" s="48"/>
      <c r="D17" s="39" t="s">
        <v>33</v>
      </c>
      <c r="E17" s="48"/>
      <c r="F17" s="48"/>
      <c r="G17" s="48"/>
      <c r="H17" s="48"/>
      <c r="I17" s="48"/>
      <c r="J17" s="48"/>
      <c r="K17" s="48"/>
      <c r="L17" s="48"/>
      <c r="M17" s="39" t="s">
        <v>29</v>
      </c>
      <c r="N17" s="48"/>
      <c r="O17" s="34" t="str">
        <f>IF('Rekapitulace stavby'!AN16="","",'Rekapitulace stavby'!AN16)</f>
        <v/>
      </c>
      <c r="P17" s="34"/>
      <c r="Q17" s="48"/>
      <c r="R17" s="49"/>
    </row>
    <row r="18" spans="2:18" s="1" customFormat="1" ht="18" customHeight="1">
      <c r="B18" s="47"/>
      <c r="C18" s="48"/>
      <c r="D18" s="48"/>
      <c r="E18" s="34" t="str">
        <f>IF('Rekapitulace stavby'!E17="","",'Rekapitulace stavby'!E17)</f>
        <v xml:space="preserve"> </v>
      </c>
      <c r="F18" s="48"/>
      <c r="G18" s="48"/>
      <c r="H18" s="48"/>
      <c r="I18" s="48"/>
      <c r="J18" s="48"/>
      <c r="K18" s="48"/>
      <c r="L18" s="48"/>
      <c r="M18" s="39" t="s">
        <v>30</v>
      </c>
      <c r="N18" s="48"/>
      <c r="O18" s="34" t="str">
        <f>IF('Rekapitulace stavby'!AN17="","",'Rekapitulace stavby'!AN17)</f>
        <v/>
      </c>
      <c r="P18" s="34"/>
      <c r="Q18" s="48"/>
      <c r="R18" s="49"/>
    </row>
    <row r="19" spans="2:18" s="1" customFormat="1" ht="6.95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pans="2:18" s="1" customFormat="1" ht="14.4" customHeight="1">
      <c r="B20" s="47"/>
      <c r="C20" s="48"/>
      <c r="D20" s="39" t="s">
        <v>35</v>
      </c>
      <c r="E20" s="48"/>
      <c r="F20" s="48"/>
      <c r="G20" s="48"/>
      <c r="H20" s="48"/>
      <c r="I20" s="48"/>
      <c r="J20" s="48"/>
      <c r="K20" s="48"/>
      <c r="L20" s="48"/>
      <c r="M20" s="39" t="s">
        <v>29</v>
      </c>
      <c r="N20" s="48"/>
      <c r="O20" s="34" t="str">
        <f>IF('Rekapitulace stavby'!AN19="","",'Rekapitulace stavby'!AN19)</f>
        <v/>
      </c>
      <c r="P20" s="34"/>
      <c r="Q20" s="48"/>
      <c r="R20" s="49"/>
    </row>
    <row r="21" spans="2:18" s="1" customFormat="1" ht="18" customHeight="1">
      <c r="B21" s="47"/>
      <c r="C21" s="48"/>
      <c r="D21" s="48"/>
      <c r="E21" s="34" t="str">
        <f>IF('Rekapitulace stavby'!E20="","",'Rekapitulace stavby'!E20)</f>
        <v xml:space="preserve"> </v>
      </c>
      <c r="F21" s="48"/>
      <c r="G21" s="48"/>
      <c r="H21" s="48"/>
      <c r="I21" s="48"/>
      <c r="J21" s="48"/>
      <c r="K21" s="48"/>
      <c r="L21" s="48"/>
      <c r="M21" s="39" t="s">
        <v>30</v>
      </c>
      <c r="N21" s="48"/>
      <c r="O21" s="34" t="str">
        <f>IF('Rekapitulace stavby'!AN20="","",'Rekapitulace stavby'!AN20)</f>
        <v/>
      </c>
      <c r="P21" s="34"/>
      <c r="Q21" s="48"/>
      <c r="R21" s="49"/>
    </row>
    <row r="22" spans="2:18" s="1" customFormat="1" ht="6.95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pans="2:18" s="1" customFormat="1" ht="14.4" customHeight="1">
      <c r="B23" s="47"/>
      <c r="C23" s="48"/>
      <c r="D23" s="39" t="s">
        <v>36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pans="2:18" s="1" customFormat="1" ht="16.5" customHeight="1">
      <c r="B24" s="47"/>
      <c r="C24" s="48"/>
      <c r="D24" s="48"/>
      <c r="E24" s="43" t="s">
        <v>22</v>
      </c>
      <c r="F24" s="43"/>
      <c r="G24" s="43"/>
      <c r="H24" s="43"/>
      <c r="I24" s="43"/>
      <c r="J24" s="43"/>
      <c r="K24" s="43"/>
      <c r="L24" s="43"/>
      <c r="M24" s="48"/>
      <c r="N24" s="48"/>
      <c r="O24" s="48"/>
      <c r="P24" s="48"/>
      <c r="Q24" s="48"/>
      <c r="R24" s="49"/>
    </row>
    <row r="25" spans="2:18" s="1" customFormat="1" ht="6.95" customHeigh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pans="2:18" s="1" customFormat="1" ht="6.95" customHeight="1">
      <c r="B26" s="47"/>
      <c r="C26" s="4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8"/>
      <c r="R26" s="49"/>
    </row>
    <row r="27" spans="2:18" s="1" customFormat="1" ht="14.4" customHeight="1">
      <c r="B27" s="47"/>
      <c r="C27" s="48"/>
      <c r="D27" s="159" t="s">
        <v>116</v>
      </c>
      <c r="E27" s="48"/>
      <c r="F27" s="48"/>
      <c r="G27" s="48"/>
      <c r="H27" s="48"/>
      <c r="I27" s="48"/>
      <c r="J27" s="48"/>
      <c r="K27" s="48"/>
      <c r="L27" s="48"/>
      <c r="M27" s="46">
        <f>N88</f>
        <v>0</v>
      </c>
      <c r="N27" s="46"/>
      <c r="O27" s="46"/>
      <c r="P27" s="46"/>
      <c r="Q27" s="48"/>
      <c r="R27" s="49"/>
    </row>
    <row r="28" spans="2:18" s="1" customFormat="1" ht="14.4" customHeight="1">
      <c r="B28" s="47"/>
      <c r="C28" s="48"/>
      <c r="D28" s="45" t="s">
        <v>101</v>
      </c>
      <c r="E28" s="48"/>
      <c r="F28" s="48"/>
      <c r="G28" s="48"/>
      <c r="H28" s="48"/>
      <c r="I28" s="48"/>
      <c r="J28" s="48"/>
      <c r="K28" s="48"/>
      <c r="L28" s="48"/>
      <c r="M28" s="46">
        <f>N96</f>
        <v>0</v>
      </c>
      <c r="N28" s="46"/>
      <c r="O28" s="46"/>
      <c r="P28" s="46"/>
      <c r="Q28" s="48"/>
      <c r="R28" s="49"/>
    </row>
    <row r="29" spans="2:18" s="1" customFormat="1" ht="6.95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pans="2:18" s="1" customFormat="1" ht="25.4" customHeight="1">
      <c r="B30" s="47"/>
      <c r="C30" s="48"/>
      <c r="D30" s="160" t="s">
        <v>39</v>
      </c>
      <c r="E30" s="48"/>
      <c r="F30" s="48"/>
      <c r="G30" s="48"/>
      <c r="H30" s="48"/>
      <c r="I30" s="48"/>
      <c r="J30" s="48"/>
      <c r="K30" s="48"/>
      <c r="L30" s="48"/>
      <c r="M30" s="161">
        <f>ROUND(M27+M28,2)</f>
        <v>0</v>
      </c>
      <c r="N30" s="48"/>
      <c r="O30" s="48"/>
      <c r="P30" s="48"/>
      <c r="Q30" s="48"/>
      <c r="R30" s="49"/>
    </row>
    <row r="31" spans="2:18" s="1" customFormat="1" ht="6.95" customHeight="1">
      <c r="B31" s="47"/>
      <c r="C31" s="4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48"/>
      <c r="R31" s="49"/>
    </row>
    <row r="32" spans="2:18" s="1" customFormat="1" ht="14.4" customHeight="1">
      <c r="B32" s="47"/>
      <c r="C32" s="48"/>
      <c r="D32" s="55" t="s">
        <v>40</v>
      </c>
      <c r="E32" s="55" t="s">
        <v>41</v>
      </c>
      <c r="F32" s="56">
        <v>0.21</v>
      </c>
      <c r="G32" s="162" t="s">
        <v>42</v>
      </c>
      <c r="H32" s="163">
        <f>ROUND((((SUM(BE96:BE103)+SUM(BE121:BE169))+SUM(BE171:BE175))),2)</f>
        <v>0</v>
      </c>
      <c r="I32" s="48"/>
      <c r="J32" s="48"/>
      <c r="K32" s="48"/>
      <c r="L32" s="48"/>
      <c r="M32" s="163">
        <f>ROUND(((ROUND((SUM(BE96:BE103)+SUM(BE121:BE169)),2)*F32)+SUM(BE171:BE175)*F32),2)</f>
        <v>0</v>
      </c>
      <c r="N32" s="48"/>
      <c r="O32" s="48"/>
      <c r="P32" s="48"/>
      <c r="Q32" s="48"/>
      <c r="R32" s="49"/>
    </row>
    <row r="33" spans="2:18" s="1" customFormat="1" ht="14.4" customHeight="1">
      <c r="B33" s="47"/>
      <c r="C33" s="48"/>
      <c r="D33" s="48"/>
      <c r="E33" s="55" t="s">
        <v>43</v>
      </c>
      <c r="F33" s="56">
        <v>0.15</v>
      </c>
      <c r="G33" s="162" t="s">
        <v>42</v>
      </c>
      <c r="H33" s="163">
        <f>ROUND((((SUM(BF96:BF103)+SUM(BF121:BF169))+SUM(BF171:BF175))),2)</f>
        <v>0</v>
      </c>
      <c r="I33" s="48"/>
      <c r="J33" s="48"/>
      <c r="K33" s="48"/>
      <c r="L33" s="48"/>
      <c r="M33" s="163">
        <f>ROUND(((ROUND((SUM(BF96:BF103)+SUM(BF121:BF169)),2)*F33)+SUM(BF171:BF175)*F33),2)</f>
        <v>0</v>
      </c>
      <c r="N33" s="48"/>
      <c r="O33" s="48"/>
      <c r="P33" s="48"/>
      <c r="Q33" s="48"/>
      <c r="R33" s="49"/>
    </row>
    <row r="34" spans="2:18" s="1" customFormat="1" ht="14.4" customHeight="1" hidden="1">
      <c r="B34" s="47"/>
      <c r="C34" s="48"/>
      <c r="D34" s="48"/>
      <c r="E34" s="55" t="s">
        <v>44</v>
      </c>
      <c r="F34" s="56">
        <v>0.21</v>
      </c>
      <c r="G34" s="162" t="s">
        <v>42</v>
      </c>
      <c r="H34" s="163">
        <f>ROUND((((SUM(BG96:BG103)+SUM(BG121:BG169))+SUM(BG171:BG175))),2)</f>
        <v>0</v>
      </c>
      <c r="I34" s="48"/>
      <c r="J34" s="48"/>
      <c r="K34" s="48"/>
      <c r="L34" s="48"/>
      <c r="M34" s="163">
        <v>0</v>
      </c>
      <c r="N34" s="48"/>
      <c r="O34" s="48"/>
      <c r="P34" s="48"/>
      <c r="Q34" s="48"/>
      <c r="R34" s="49"/>
    </row>
    <row r="35" spans="2:18" s="1" customFormat="1" ht="14.4" customHeight="1" hidden="1">
      <c r="B35" s="47"/>
      <c r="C35" s="48"/>
      <c r="D35" s="48"/>
      <c r="E35" s="55" t="s">
        <v>45</v>
      </c>
      <c r="F35" s="56">
        <v>0.15</v>
      </c>
      <c r="G35" s="162" t="s">
        <v>42</v>
      </c>
      <c r="H35" s="163">
        <f>ROUND((((SUM(BH96:BH103)+SUM(BH121:BH169))+SUM(BH171:BH175))),2)</f>
        <v>0</v>
      </c>
      <c r="I35" s="48"/>
      <c r="J35" s="48"/>
      <c r="K35" s="48"/>
      <c r="L35" s="48"/>
      <c r="M35" s="163">
        <v>0</v>
      </c>
      <c r="N35" s="48"/>
      <c r="O35" s="48"/>
      <c r="P35" s="48"/>
      <c r="Q35" s="48"/>
      <c r="R35" s="49"/>
    </row>
    <row r="36" spans="2:18" s="1" customFormat="1" ht="14.4" customHeight="1" hidden="1">
      <c r="B36" s="47"/>
      <c r="C36" s="48"/>
      <c r="D36" s="48"/>
      <c r="E36" s="55" t="s">
        <v>46</v>
      </c>
      <c r="F36" s="56">
        <v>0</v>
      </c>
      <c r="G36" s="162" t="s">
        <v>42</v>
      </c>
      <c r="H36" s="163">
        <f>ROUND((((SUM(BI96:BI103)+SUM(BI121:BI169))+SUM(BI171:BI175))),2)</f>
        <v>0</v>
      </c>
      <c r="I36" s="48"/>
      <c r="J36" s="48"/>
      <c r="K36" s="48"/>
      <c r="L36" s="48"/>
      <c r="M36" s="163">
        <v>0</v>
      </c>
      <c r="N36" s="48"/>
      <c r="O36" s="48"/>
      <c r="P36" s="48"/>
      <c r="Q36" s="48"/>
      <c r="R36" s="49"/>
    </row>
    <row r="37" spans="2:18" s="1" customFormat="1" ht="6.95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pans="2:18" s="1" customFormat="1" ht="25.4" customHeight="1">
      <c r="B38" s="47"/>
      <c r="C38" s="152"/>
      <c r="D38" s="164" t="s">
        <v>47</v>
      </c>
      <c r="E38" s="104"/>
      <c r="F38" s="104"/>
      <c r="G38" s="165" t="s">
        <v>48</v>
      </c>
      <c r="H38" s="166" t="s">
        <v>49</v>
      </c>
      <c r="I38" s="104"/>
      <c r="J38" s="104"/>
      <c r="K38" s="104"/>
      <c r="L38" s="167">
        <f>SUM(M30:M36)</f>
        <v>0</v>
      </c>
      <c r="M38" s="167"/>
      <c r="N38" s="167"/>
      <c r="O38" s="167"/>
      <c r="P38" s="168"/>
      <c r="Q38" s="152"/>
      <c r="R38" s="49"/>
    </row>
    <row r="39" spans="2:18" s="1" customFormat="1" ht="14.4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pans="2:18" s="1" customFormat="1" ht="14.4" customHeigh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 spans="2:18" ht="13.5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/>
    </row>
    <row r="42" spans="2:18" ht="13.5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</row>
    <row r="43" spans="2:18" ht="13.5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</row>
    <row r="44" spans="2:18" ht="13.5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</row>
    <row r="45" spans="2:18" ht="13.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/>
    </row>
    <row r="46" spans="2:18" ht="13.5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0"/>
    </row>
    <row r="47" spans="2:18" ht="13.5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0"/>
    </row>
    <row r="48" spans="2:18" ht="13.5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0"/>
    </row>
    <row r="49" spans="2:18" ht="13.5"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</row>
    <row r="50" spans="2:18" s="1" customFormat="1" ht="13.5">
      <c r="B50" s="47"/>
      <c r="C50" s="48"/>
      <c r="D50" s="67" t="s">
        <v>50</v>
      </c>
      <c r="E50" s="68"/>
      <c r="F50" s="68"/>
      <c r="G50" s="68"/>
      <c r="H50" s="69"/>
      <c r="I50" s="48"/>
      <c r="J50" s="67" t="s">
        <v>51</v>
      </c>
      <c r="K50" s="68"/>
      <c r="L50" s="68"/>
      <c r="M50" s="68"/>
      <c r="N50" s="68"/>
      <c r="O50" s="68"/>
      <c r="P50" s="69"/>
      <c r="Q50" s="48"/>
      <c r="R50" s="49"/>
    </row>
    <row r="51" spans="2:18" ht="13.5">
      <c r="B51" s="27"/>
      <c r="C51" s="32"/>
      <c r="D51" s="70"/>
      <c r="E51" s="32"/>
      <c r="F51" s="32"/>
      <c r="G51" s="32"/>
      <c r="H51" s="71"/>
      <c r="I51" s="32"/>
      <c r="J51" s="70"/>
      <c r="K51" s="32"/>
      <c r="L51" s="32"/>
      <c r="M51" s="32"/>
      <c r="N51" s="32"/>
      <c r="O51" s="32"/>
      <c r="P51" s="71"/>
      <c r="Q51" s="32"/>
      <c r="R51" s="30"/>
    </row>
    <row r="52" spans="2:18" ht="13.5">
      <c r="B52" s="27"/>
      <c r="C52" s="32"/>
      <c r="D52" s="70"/>
      <c r="E52" s="32"/>
      <c r="F52" s="32"/>
      <c r="G52" s="32"/>
      <c r="H52" s="71"/>
      <c r="I52" s="32"/>
      <c r="J52" s="70"/>
      <c r="K52" s="32"/>
      <c r="L52" s="32"/>
      <c r="M52" s="32"/>
      <c r="N52" s="32"/>
      <c r="O52" s="32"/>
      <c r="P52" s="71"/>
      <c r="Q52" s="32"/>
      <c r="R52" s="30"/>
    </row>
    <row r="53" spans="2:18" ht="13.5">
      <c r="B53" s="27"/>
      <c r="C53" s="32"/>
      <c r="D53" s="70"/>
      <c r="E53" s="32"/>
      <c r="F53" s="32"/>
      <c r="G53" s="32"/>
      <c r="H53" s="71"/>
      <c r="I53" s="32"/>
      <c r="J53" s="70"/>
      <c r="K53" s="32"/>
      <c r="L53" s="32"/>
      <c r="M53" s="32"/>
      <c r="N53" s="32"/>
      <c r="O53" s="32"/>
      <c r="P53" s="71"/>
      <c r="Q53" s="32"/>
      <c r="R53" s="30"/>
    </row>
    <row r="54" spans="2:18" ht="13.5">
      <c r="B54" s="27"/>
      <c r="C54" s="32"/>
      <c r="D54" s="70"/>
      <c r="E54" s="32"/>
      <c r="F54" s="32"/>
      <c r="G54" s="32"/>
      <c r="H54" s="71"/>
      <c r="I54" s="32"/>
      <c r="J54" s="70"/>
      <c r="K54" s="32"/>
      <c r="L54" s="32"/>
      <c r="M54" s="32"/>
      <c r="N54" s="32"/>
      <c r="O54" s="32"/>
      <c r="P54" s="71"/>
      <c r="Q54" s="32"/>
      <c r="R54" s="30"/>
    </row>
    <row r="55" spans="2:18" ht="13.5">
      <c r="B55" s="27"/>
      <c r="C55" s="32"/>
      <c r="D55" s="70"/>
      <c r="E55" s="32"/>
      <c r="F55" s="32"/>
      <c r="G55" s="32"/>
      <c r="H55" s="71"/>
      <c r="I55" s="32"/>
      <c r="J55" s="70"/>
      <c r="K55" s="32"/>
      <c r="L55" s="32"/>
      <c r="M55" s="32"/>
      <c r="N55" s="32"/>
      <c r="O55" s="32"/>
      <c r="P55" s="71"/>
      <c r="Q55" s="32"/>
      <c r="R55" s="30"/>
    </row>
    <row r="56" spans="2:18" ht="13.5">
      <c r="B56" s="27"/>
      <c r="C56" s="32"/>
      <c r="D56" s="70"/>
      <c r="E56" s="32"/>
      <c r="F56" s="32"/>
      <c r="G56" s="32"/>
      <c r="H56" s="71"/>
      <c r="I56" s="32"/>
      <c r="J56" s="70"/>
      <c r="K56" s="32"/>
      <c r="L56" s="32"/>
      <c r="M56" s="32"/>
      <c r="N56" s="32"/>
      <c r="O56" s="32"/>
      <c r="P56" s="71"/>
      <c r="Q56" s="32"/>
      <c r="R56" s="30"/>
    </row>
    <row r="57" spans="2:18" ht="13.5">
      <c r="B57" s="27"/>
      <c r="C57" s="32"/>
      <c r="D57" s="70"/>
      <c r="E57" s="32"/>
      <c r="F57" s="32"/>
      <c r="G57" s="32"/>
      <c r="H57" s="71"/>
      <c r="I57" s="32"/>
      <c r="J57" s="70"/>
      <c r="K57" s="32"/>
      <c r="L57" s="32"/>
      <c r="M57" s="32"/>
      <c r="N57" s="32"/>
      <c r="O57" s="32"/>
      <c r="P57" s="71"/>
      <c r="Q57" s="32"/>
      <c r="R57" s="30"/>
    </row>
    <row r="58" spans="2:18" ht="13.5">
      <c r="B58" s="27"/>
      <c r="C58" s="32"/>
      <c r="D58" s="70"/>
      <c r="E58" s="32"/>
      <c r="F58" s="32"/>
      <c r="G58" s="32"/>
      <c r="H58" s="71"/>
      <c r="I58" s="32"/>
      <c r="J58" s="70"/>
      <c r="K58" s="32"/>
      <c r="L58" s="32"/>
      <c r="M58" s="32"/>
      <c r="N58" s="32"/>
      <c r="O58" s="32"/>
      <c r="P58" s="71"/>
      <c r="Q58" s="32"/>
      <c r="R58" s="30"/>
    </row>
    <row r="59" spans="2:18" s="1" customFormat="1" ht="13.5">
      <c r="B59" s="47"/>
      <c r="C59" s="48"/>
      <c r="D59" s="72" t="s">
        <v>52</v>
      </c>
      <c r="E59" s="73"/>
      <c r="F59" s="73"/>
      <c r="G59" s="74" t="s">
        <v>53</v>
      </c>
      <c r="H59" s="75"/>
      <c r="I59" s="48"/>
      <c r="J59" s="72" t="s">
        <v>52</v>
      </c>
      <c r="K59" s="73"/>
      <c r="L59" s="73"/>
      <c r="M59" s="73"/>
      <c r="N59" s="74" t="s">
        <v>53</v>
      </c>
      <c r="O59" s="73"/>
      <c r="P59" s="75"/>
      <c r="Q59" s="48"/>
      <c r="R59" s="49"/>
    </row>
    <row r="60" spans="2:18" ht="13.5">
      <c r="B60" s="2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0"/>
    </row>
    <row r="61" spans="2:18" s="1" customFormat="1" ht="13.5">
      <c r="B61" s="47"/>
      <c r="C61" s="48"/>
      <c r="D61" s="67" t="s">
        <v>54</v>
      </c>
      <c r="E61" s="68"/>
      <c r="F61" s="68"/>
      <c r="G61" s="68"/>
      <c r="H61" s="69"/>
      <c r="I61" s="48"/>
      <c r="J61" s="67" t="s">
        <v>55</v>
      </c>
      <c r="K61" s="68"/>
      <c r="L61" s="68"/>
      <c r="M61" s="68"/>
      <c r="N61" s="68"/>
      <c r="O61" s="68"/>
      <c r="P61" s="69"/>
      <c r="Q61" s="48"/>
      <c r="R61" s="49"/>
    </row>
    <row r="62" spans="2:18" ht="13.5">
      <c r="B62" s="27"/>
      <c r="C62" s="32"/>
      <c r="D62" s="70"/>
      <c r="E62" s="32"/>
      <c r="F62" s="32"/>
      <c r="G62" s="32"/>
      <c r="H62" s="71"/>
      <c r="I62" s="32"/>
      <c r="J62" s="70"/>
      <c r="K62" s="32"/>
      <c r="L62" s="32"/>
      <c r="M62" s="32"/>
      <c r="N62" s="32"/>
      <c r="O62" s="32"/>
      <c r="P62" s="71"/>
      <c r="Q62" s="32"/>
      <c r="R62" s="30"/>
    </row>
    <row r="63" spans="2:18" ht="13.5">
      <c r="B63" s="27"/>
      <c r="C63" s="32"/>
      <c r="D63" s="70"/>
      <c r="E63" s="32"/>
      <c r="F63" s="32"/>
      <c r="G63" s="32"/>
      <c r="H63" s="71"/>
      <c r="I63" s="32"/>
      <c r="J63" s="70"/>
      <c r="K63" s="32"/>
      <c r="L63" s="32"/>
      <c r="M63" s="32"/>
      <c r="N63" s="32"/>
      <c r="O63" s="32"/>
      <c r="P63" s="71"/>
      <c r="Q63" s="32"/>
      <c r="R63" s="30"/>
    </row>
    <row r="64" spans="2:18" ht="13.5">
      <c r="B64" s="27"/>
      <c r="C64" s="32"/>
      <c r="D64" s="70"/>
      <c r="E64" s="32"/>
      <c r="F64" s="32"/>
      <c r="G64" s="32"/>
      <c r="H64" s="71"/>
      <c r="I64" s="32"/>
      <c r="J64" s="70"/>
      <c r="K64" s="32"/>
      <c r="L64" s="32"/>
      <c r="M64" s="32"/>
      <c r="N64" s="32"/>
      <c r="O64" s="32"/>
      <c r="P64" s="71"/>
      <c r="Q64" s="32"/>
      <c r="R64" s="30"/>
    </row>
    <row r="65" spans="2:18" ht="13.5">
      <c r="B65" s="27"/>
      <c r="C65" s="32"/>
      <c r="D65" s="70"/>
      <c r="E65" s="32"/>
      <c r="F65" s="32"/>
      <c r="G65" s="32"/>
      <c r="H65" s="71"/>
      <c r="I65" s="32"/>
      <c r="J65" s="70"/>
      <c r="K65" s="32"/>
      <c r="L65" s="32"/>
      <c r="M65" s="32"/>
      <c r="N65" s="32"/>
      <c r="O65" s="32"/>
      <c r="P65" s="71"/>
      <c r="Q65" s="32"/>
      <c r="R65" s="30"/>
    </row>
    <row r="66" spans="2:18" ht="13.5">
      <c r="B66" s="27"/>
      <c r="C66" s="32"/>
      <c r="D66" s="70"/>
      <c r="E66" s="32"/>
      <c r="F66" s="32"/>
      <c r="G66" s="32"/>
      <c r="H66" s="71"/>
      <c r="I66" s="32"/>
      <c r="J66" s="70"/>
      <c r="K66" s="32"/>
      <c r="L66" s="32"/>
      <c r="M66" s="32"/>
      <c r="N66" s="32"/>
      <c r="O66" s="32"/>
      <c r="P66" s="71"/>
      <c r="Q66" s="32"/>
      <c r="R66" s="30"/>
    </row>
    <row r="67" spans="2:18" ht="13.5">
      <c r="B67" s="27"/>
      <c r="C67" s="32"/>
      <c r="D67" s="70"/>
      <c r="E67" s="32"/>
      <c r="F67" s="32"/>
      <c r="G67" s="32"/>
      <c r="H67" s="71"/>
      <c r="I67" s="32"/>
      <c r="J67" s="70"/>
      <c r="K67" s="32"/>
      <c r="L67" s="32"/>
      <c r="M67" s="32"/>
      <c r="N67" s="32"/>
      <c r="O67" s="32"/>
      <c r="P67" s="71"/>
      <c r="Q67" s="32"/>
      <c r="R67" s="30"/>
    </row>
    <row r="68" spans="2:18" ht="13.5">
      <c r="B68" s="27"/>
      <c r="C68" s="32"/>
      <c r="D68" s="70"/>
      <c r="E68" s="32"/>
      <c r="F68" s="32"/>
      <c r="G68" s="32"/>
      <c r="H68" s="71"/>
      <c r="I68" s="32"/>
      <c r="J68" s="70"/>
      <c r="K68" s="32"/>
      <c r="L68" s="32"/>
      <c r="M68" s="32"/>
      <c r="N68" s="32"/>
      <c r="O68" s="32"/>
      <c r="P68" s="71"/>
      <c r="Q68" s="32"/>
      <c r="R68" s="30"/>
    </row>
    <row r="69" spans="2:18" ht="13.5">
      <c r="B69" s="27"/>
      <c r="C69" s="32"/>
      <c r="D69" s="70"/>
      <c r="E69" s="32"/>
      <c r="F69" s="32"/>
      <c r="G69" s="32"/>
      <c r="H69" s="71"/>
      <c r="I69" s="32"/>
      <c r="J69" s="70"/>
      <c r="K69" s="32"/>
      <c r="L69" s="32"/>
      <c r="M69" s="32"/>
      <c r="N69" s="32"/>
      <c r="O69" s="32"/>
      <c r="P69" s="71"/>
      <c r="Q69" s="32"/>
      <c r="R69" s="30"/>
    </row>
    <row r="70" spans="2:18" s="1" customFormat="1" ht="13.5">
      <c r="B70" s="47"/>
      <c r="C70" s="48"/>
      <c r="D70" s="72" t="s">
        <v>52</v>
      </c>
      <c r="E70" s="73"/>
      <c r="F70" s="73"/>
      <c r="G70" s="74" t="s">
        <v>53</v>
      </c>
      <c r="H70" s="75"/>
      <c r="I70" s="48"/>
      <c r="J70" s="72" t="s">
        <v>52</v>
      </c>
      <c r="K70" s="73"/>
      <c r="L70" s="73"/>
      <c r="M70" s="73"/>
      <c r="N70" s="74" t="s">
        <v>53</v>
      </c>
      <c r="O70" s="73"/>
      <c r="P70" s="75"/>
      <c r="Q70" s="48"/>
      <c r="R70" s="49"/>
    </row>
    <row r="71" spans="2:18" s="1" customFormat="1" ht="14.4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</row>
    <row r="75" spans="2:18" s="1" customFormat="1" ht="6.95" customHeight="1">
      <c r="B75" s="169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1"/>
    </row>
    <row r="76" spans="2:21" s="1" customFormat="1" ht="36.95" customHeight="1">
      <c r="B76" s="47"/>
      <c r="C76" s="28" t="s">
        <v>117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9"/>
      <c r="T76" s="172"/>
      <c r="U76" s="172"/>
    </row>
    <row r="77" spans="2:21" s="1" customFormat="1" ht="6.9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  <c r="T77" s="172"/>
      <c r="U77" s="172"/>
    </row>
    <row r="78" spans="2:21" s="1" customFormat="1" ht="30" customHeight="1">
      <c r="B78" s="47"/>
      <c r="C78" s="39" t="s">
        <v>19</v>
      </c>
      <c r="D78" s="48"/>
      <c r="E78" s="48"/>
      <c r="F78" s="156" t="str">
        <f>F6</f>
        <v>Havarijní stav mostních obj. Cyklostezka Slapanská - Trubní propustky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8"/>
      <c r="R78" s="49"/>
      <c r="T78" s="172"/>
      <c r="U78" s="172"/>
    </row>
    <row r="79" spans="2:21" s="1" customFormat="1" ht="36.95" customHeight="1">
      <c r="B79" s="47"/>
      <c r="C79" s="86" t="s">
        <v>114</v>
      </c>
      <c r="D79" s="48"/>
      <c r="E79" s="48"/>
      <c r="F79" s="88" t="str">
        <f>F7</f>
        <v>SO 03 - Propustek CH - SO 03 - Propustek CH-03P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  <c r="T79" s="172"/>
      <c r="U79" s="172"/>
    </row>
    <row r="80" spans="2:21" s="1" customFormat="1" ht="6.95" customHeight="1"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  <c r="T80" s="172"/>
      <c r="U80" s="172"/>
    </row>
    <row r="81" spans="2:21" s="1" customFormat="1" ht="18" customHeight="1">
      <c r="B81" s="47"/>
      <c r="C81" s="39" t="s">
        <v>24</v>
      </c>
      <c r="D81" s="48"/>
      <c r="E81" s="48"/>
      <c r="F81" s="34" t="str">
        <f>F9</f>
        <v xml:space="preserve"> </v>
      </c>
      <c r="G81" s="48"/>
      <c r="H81" s="48"/>
      <c r="I81" s="48"/>
      <c r="J81" s="48"/>
      <c r="K81" s="39" t="s">
        <v>26</v>
      </c>
      <c r="L81" s="48"/>
      <c r="M81" s="91" t="str">
        <f>IF(O9="","",O9)</f>
        <v>18. 9. 2018</v>
      </c>
      <c r="N81" s="91"/>
      <c r="O81" s="91"/>
      <c r="P81" s="91"/>
      <c r="Q81" s="48"/>
      <c r="R81" s="49"/>
      <c r="T81" s="172"/>
      <c r="U81" s="172"/>
    </row>
    <row r="82" spans="2:21" s="1" customFormat="1" ht="6.95" customHeight="1"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  <c r="T82" s="172"/>
      <c r="U82" s="172"/>
    </row>
    <row r="83" spans="2:21" s="1" customFormat="1" ht="13.5">
      <c r="B83" s="47"/>
      <c r="C83" s="39" t="s">
        <v>28</v>
      </c>
      <c r="D83" s="48"/>
      <c r="E83" s="48"/>
      <c r="F83" s="34" t="str">
        <f>E12</f>
        <v xml:space="preserve"> </v>
      </c>
      <c r="G83" s="48"/>
      <c r="H83" s="48"/>
      <c r="I83" s="48"/>
      <c r="J83" s="48"/>
      <c r="K83" s="39" t="s">
        <v>33</v>
      </c>
      <c r="L83" s="48"/>
      <c r="M83" s="34" t="str">
        <f>E18</f>
        <v xml:space="preserve"> </v>
      </c>
      <c r="N83" s="34"/>
      <c r="O83" s="34"/>
      <c r="P83" s="34"/>
      <c r="Q83" s="34"/>
      <c r="R83" s="49"/>
      <c r="T83" s="172"/>
      <c r="U83" s="172"/>
    </row>
    <row r="84" spans="2:21" s="1" customFormat="1" ht="14.4" customHeight="1">
      <c r="B84" s="47"/>
      <c r="C84" s="39" t="s">
        <v>31</v>
      </c>
      <c r="D84" s="48"/>
      <c r="E84" s="48"/>
      <c r="F84" s="34" t="str">
        <f>IF(E15="","",E15)</f>
        <v>Vyplň údaj</v>
      </c>
      <c r="G84" s="48"/>
      <c r="H84" s="48"/>
      <c r="I84" s="48"/>
      <c r="J84" s="48"/>
      <c r="K84" s="39" t="s">
        <v>35</v>
      </c>
      <c r="L84" s="48"/>
      <c r="M84" s="34" t="str">
        <f>E21</f>
        <v xml:space="preserve"> </v>
      </c>
      <c r="N84" s="34"/>
      <c r="O84" s="34"/>
      <c r="P84" s="34"/>
      <c r="Q84" s="34"/>
      <c r="R84" s="49"/>
      <c r="T84" s="172"/>
      <c r="U84" s="172"/>
    </row>
    <row r="85" spans="2:21" s="1" customFormat="1" ht="10.3" customHeight="1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9"/>
      <c r="T85" s="172"/>
      <c r="U85" s="172"/>
    </row>
    <row r="86" spans="2:21" s="1" customFormat="1" ht="29.25" customHeight="1">
      <c r="B86" s="47"/>
      <c r="C86" s="173" t="s">
        <v>118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73" t="s">
        <v>119</v>
      </c>
      <c r="O86" s="152"/>
      <c r="P86" s="152"/>
      <c r="Q86" s="152"/>
      <c r="R86" s="49"/>
      <c r="T86" s="172"/>
      <c r="U86" s="172"/>
    </row>
    <row r="87" spans="2:21" s="1" customFormat="1" ht="10.3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  <c r="T87" s="172"/>
      <c r="U87" s="172"/>
    </row>
    <row r="88" spans="2:47" s="1" customFormat="1" ht="29.25" customHeight="1">
      <c r="B88" s="47"/>
      <c r="C88" s="174" t="s">
        <v>120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114">
        <f>N121</f>
        <v>0</v>
      </c>
      <c r="O88" s="175"/>
      <c r="P88" s="175"/>
      <c r="Q88" s="175"/>
      <c r="R88" s="49"/>
      <c r="T88" s="172"/>
      <c r="U88" s="172"/>
      <c r="AU88" s="23" t="s">
        <v>121</v>
      </c>
    </row>
    <row r="89" spans="2:21" s="6" customFormat="1" ht="24.95" customHeight="1">
      <c r="B89" s="176"/>
      <c r="C89" s="177"/>
      <c r="D89" s="178" t="s">
        <v>122</v>
      </c>
      <c r="E89" s="177"/>
      <c r="F89" s="177"/>
      <c r="G89" s="177"/>
      <c r="H89" s="177"/>
      <c r="I89" s="177"/>
      <c r="J89" s="177"/>
      <c r="K89" s="177"/>
      <c r="L89" s="177"/>
      <c r="M89" s="177"/>
      <c r="N89" s="179">
        <f>N122</f>
        <v>0</v>
      </c>
      <c r="O89" s="177"/>
      <c r="P89" s="177"/>
      <c r="Q89" s="177"/>
      <c r="R89" s="180"/>
      <c r="T89" s="181"/>
      <c r="U89" s="181"/>
    </row>
    <row r="90" spans="2:21" s="7" customFormat="1" ht="19.9" customHeight="1">
      <c r="B90" s="182"/>
      <c r="C90" s="183"/>
      <c r="D90" s="137" t="s">
        <v>123</v>
      </c>
      <c r="E90" s="183"/>
      <c r="F90" s="183"/>
      <c r="G90" s="183"/>
      <c r="H90" s="183"/>
      <c r="I90" s="183"/>
      <c r="J90" s="183"/>
      <c r="K90" s="183"/>
      <c r="L90" s="183"/>
      <c r="M90" s="183"/>
      <c r="N90" s="139">
        <f>N123</f>
        <v>0</v>
      </c>
      <c r="O90" s="183"/>
      <c r="P90" s="183"/>
      <c r="Q90" s="183"/>
      <c r="R90" s="184"/>
      <c r="T90" s="185"/>
      <c r="U90" s="185"/>
    </row>
    <row r="91" spans="2:21" s="7" customFormat="1" ht="19.9" customHeight="1">
      <c r="B91" s="182"/>
      <c r="C91" s="183"/>
      <c r="D91" s="137" t="s">
        <v>124</v>
      </c>
      <c r="E91" s="183"/>
      <c r="F91" s="183"/>
      <c r="G91" s="183"/>
      <c r="H91" s="183"/>
      <c r="I91" s="183"/>
      <c r="J91" s="183"/>
      <c r="K91" s="183"/>
      <c r="L91" s="183"/>
      <c r="M91" s="183"/>
      <c r="N91" s="139">
        <f>N142</f>
        <v>0</v>
      </c>
      <c r="O91" s="183"/>
      <c r="P91" s="183"/>
      <c r="Q91" s="183"/>
      <c r="R91" s="184"/>
      <c r="T91" s="185"/>
      <c r="U91" s="185"/>
    </row>
    <row r="92" spans="2:21" s="7" customFormat="1" ht="19.9" customHeight="1">
      <c r="B92" s="182"/>
      <c r="C92" s="183"/>
      <c r="D92" s="137" t="s">
        <v>125</v>
      </c>
      <c r="E92" s="183"/>
      <c r="F92" s="183"/>
      <c r="G92" s="183"/>
      <c r="H92" s="183"/>
      <c r="I92" s="183"/>
      <c r="J92" s="183"/>
      <c r="K92" s="183"/>
      <c r="L92" s="183"/>
      <c r="M92" s="183"/>
      <c r="N92" s="139">
        <f>N164</f>
        <v>0</v>
      </c>
      <c r="O92" s="183"/>
      <c r="P92" s="183"/>
      <c r="Q92" s="183"/>
      <c r="R92" s="184"/>
      <c r="T92" s="185"/>
      <c r="U92" s="185"/>
    </row>
    <row r="93" spans="2:21" s="7" customFormat="1" ht="19.9" customHeight="1">
      <c r="B93" s="182"/>
      <c r="C93" s="183"/>
      <c r="D93" s="137" t="s">
        <v>126</v>
      </c>
      <c r="E93" s="183"/>
      <c r="F93" s="183"/>
      <c r="G93" s="183"/>
      <c r="H93" s="183"/>
      <c r="I93" s="183"/>
      <c r="J93" s="183"/>
      <c r="K93" s="183"/>
      <c r="L93" s="183"/>
      <c r="M93" s="183"/>
      <c r="N93" s="139">
        <f>N168</f>
        <v>0</v>
      </c>
      <c r="O93" s="183"/>
      <c r="P93" s="183"/>
      <c r="Q93" s="183"/>
      <c r="R93" s="184"/>
      <c r="T93" s="185"/>
      <c r="U93" s="185"/>
    </row>
    <row r="94" spans="2:21" s="6" customFormat="1" ht="21.8" customHeight="1">
      <c r="B94" s="176"/>
      <c r="C94" s="177"/>
      <c r="D94" s="178" t="s">
        <v>127</v>
      </c>
      <c r="E94" s="177"/>
      <c r="F94" s="177"/>
      <c r="G94" s="177"/>
      <c r="H94" s="177"/>
      <c r="I94" s="177"/>
      <c r="J94" s="177"/>
      <c r="K94" s="177"/>
      <c r="L94" s="177"/>
      <c r="M94" s="177"/>
      <c r="N94" s="186">
        <f>N170</f>
        <v>0</v>
      </c>
      <c r="O94" s="177"/>
      <c r="P94" s="177"/>
      <c r="Q94" s="177"/>
      <c r="R94" s="180"/>
      <c r="T94" s="181"/>
      <c r="U94" s="181"/>
    </row>
    <row r="95" spans="2:21" s="1" customFormat="1" ht="21.8" customHeight="1">
      <c r="B95" s="47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9"/>
      <c r="T95" s="172"/>
      <c r="U95" s="172"/>
    </row>
    <row r="96" spans="2:21" s="1" customFormat="1" ht="29.25" customHeight="1">
      <c r="B96" s="47"/>
      <c r="C96" s="174" t="s">
        <v>128</v>
      </c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175">
        <f>ROUND(N97+N98+N99+N100+N101+N102,2)</f>
        <v>0</v>
      </c>
      <c r="O96" s="187"/>
      <c r="P96" s="187"/>
      <c r="Q96" s="187"/>
      <c r="R96" s="49"/>
      <c r="T96" s="188"/>
      <c r="U96" s="189" t="s">
        <v>40</v>
      </c>
    </row>
    <row r="97" spans="2:65" s="1" customFormat="1" ht="18" customHeight="1">
      <c r="B97" s="47"/>
      <c r="C97" s="48"/>
      <c r="D97" s="144" t="s">
        <v>129</v>
      </c>
      <c r="E97" s="137"/>
      <c r="F97" s="137"/>
      <c r="G97" s="137"/>
      <c r="H97" s="137"/>
      <c r="I97" s="48"/>
      <c r="J97" s="48"/>
      <c r="K97" s="48"/>
      <c r="L97" s="48"/>
      <c r="M97" s="48"/>
      <c r="N97" s="138">
        <f>ROUND(N88*T97,2)</f>
        <v>0</v>
      </c>
      <c r="O97" s="139"/>
      <c r="P97" s="139"/>
      <c r="Q97" s="139"/>
      <c r="R97" s="49"/>
      <c r="S97" s="190"/>
      <c r="T97" s="191"/>
      <c r="U97" s="192" t="s">
        <v>41</v>
      </c>
      <c r="V97" s="190"/>
      <c r="W97" s="190"/>
      <c r="X97" s="190"/>
      <c r="Y97" s="190"/>
      <c r="Z97" s="190"/>
      <c r="AA97" s="190"/>
      <c r="AB97" s="190"/>
      <c r="AC97" s="190"/>
      <c r="AD97" s="190"/>
      <c r="AE97" s="190"/>
      <c r="AF97" s="190"/>
      <c r="AG97" s="190"/>
      <c r="AH97" s="190"/>
      <c r="AI97" s="190"/>
      <c r="AJ97" s="190"/>
      <c r="AK97" s="190"/>
      <c r="AL97" s="190"/>
      <c r="AM97" s="190"/>
      <c r="AN97" s="190"/>
      <c r="AO97" s="190"/>
      <c r="AP97" s="190"/>
      <c r="AQ97" s="190"/>
      <c r="AR97" s="190"/>
      <c r="AS97" s="190"/>
      <c r="AT97" s="190"/>
      <c r="AU97" s="190"/>
      <c r="AV97" s="190"/>
      <c r="AW97" s="190"/>
      <c r="AX97" s="190"/>
      <c r="AY97" s="193" t="s">
        <v>130</v>
      </c>
      <c r="AZ97" s="190"/>
      <c r="BA97" s="190"/>
      <c r="BB97" s="190"/>
      <c r="BC97" s="190"/>
      <c r="BD97" s="190"/>
      <c r="BE97" s="194">
        <f>IF(U97="základní",N97,0)</f>
        <v>0</v>
      </c>
      <c r="BF97" s="194">
        <f>IF(U97="snížená",N97,0)</f>
        <v>0</v>
      </c>
      <c r="BG97" s="194">
        <f>IF(U97="zákl. přenesená",N97,0)</f>
        <v>0</v>
      </c>
      <c r="BH97" s="194">
        <f>IF(U97="sníž. přenesená",N97,0)</f>
        <v>0</v>
      </c>
      <c r="BI97" s="194">
        <f>IF(U97="nulová",N97,0)</f>
        <v>0</v>
      </c>
      <c r="BJ97" s="193" t="s">
        <v>84</v>
      </c>
      <c r="BK97" s="190"/>
      <c r="BL97" s="190"/>
      <c r="BM97" s="190"/>
    </row>
    <row r="98" spans="2:65" s="1" customFormat="1" ht="18" customHeight="1">
      <c r="B98" s="47"/>
      <c r="C98" s="48"/>
      <c r="D98" s="144" t="s">
        <v>131</v>
      </c>
      <c r="E98" s="137"/>
      <c r="F98" s="137"/>
      <c r="G98" s="137"/>
      <c r="H98" s="137"/>
      <c r="I98" s="48"/>
      <c r="J98" s="48"/>
      <c r="K98" s="48"/>
      <c r="L98" s="48"/>
      <c r="M98" s="48"/>
      <c r="N98" s="138">
        <f>ROUND(N88*T98,2)</f>
        <v>0</v>
      </c>
      <c r="O98" s="139"/>
      <c r="P98" s="139"/>
      <c r="Q98" s="139"/>
      <c r="R98" s="49"/>
      <c r="S98" s="190"/>
      <c r="T98" s="191"/>
      <c r="U98" s="192" t="s">
        <v>41</v>
      </c>
      <c r="V98" s="190"/>
      <c r="W98" s="190"/>
      <c r="X98" s="190"/>
      <c r="Y98" s="190"/>
      <c r="Z98" s="190"/>
      <c r="AA98" s="190"/>
      <c r="AB98" s="190"/>
      <c r="AC98" s="190"/>
      <c r="AD98" s="190"/>
      <c r="AE98" s="190"/>
      <c r="AF98" s="190"/>
      <c r="AG98" s="190"/>
      <c r="AH98" s="190"/>
      <c r="AI98" s="190"/>
      <c r="AJ98" s="190"/>
      <c r="AK98" s="190"/>
      <c r="AL98" s="190"/>
      <c r="AM98" s="190"/>
      <c r="AN98" s="190"/>
      <c r="AO98" s="190"/>
      <c r="AP98" s="190"/>
      <c r="AQ98" s="190"/>
      <c r="AR98" s="190"/>
      <c r="AS98" s="190"/>
      <c r="AT98" s="190"/>
      <c r="AU98" s="190"/>
      <c r="AV98" s="190"/>
      <c r="AW98" s="190"/>
      <c r="AX98" s="190"/>
      <c r="AY98" s="193" t="s">
        <v>130</v>
      </c>
      <c r="AZ98" s="190"/>
      <c r="BA98" s="190"/>
      <c r="BB98" s="190"/>
      <c r="BC98" s="190"/>
      <c r="BD98" s="190"/>
      <c r="BE98" s="194">
        <f>IF(U98="základní",N98,0)</f>
        <v>0</v>
      </c>
      <c r="BF98" s="194">
        <f>IF(U98="snížená",N98,0)</f>
        <v>0</v>
      </c>
      <c r="BG98" s="194">
        <f>IF(U98="zákl. přenesená",N98,0)</f>
        <v>0</v>
      </c>
      <c r="BH98" s="194">
        <f>IF(U98="sníž. přenesená",N98,0)</f>
        <v>0</v>
      </c>
      <c r="BI98" s="194">
        <f>IF(U98="nulová",N98,0)</f>
        <v>0</v>
      </c>
      <c r="BJ98" s="193" t="s">
        <v>84</v>
      </c>
      <c r="BK98" s="190"/>
      <c r="BL98" s="190"/>
      <c r="BM98" s="190"/>
    </row>
    <row r="99" spans="2:65" s="1" customFormat="1" ht="18" customHeight="1">
      <c r="B99" s="47"/>
      <c r="C99" s="48"/>
      <c r="D99" s="144" t="s">
        <v>132</v>
      </c>
      <c r="E99" s="137"/>
      <c r="F99" s="137"/>
      <c r="G99" s="137"/>
      <c r="H99" s="137"/>
      <c r="I99" s="48"/>
      <c r="J99" s="48"/>
      <c r="K99" s="48"/>
      <c r="L99" s="48"/>
      <c r="M99" s="48"/>
      <c r="N99" s="138">
        <f>ROUND(N88*T99,2)</f>
        <v>0</v>
      </c>
      <c r="O99" s="139"/>
      <c r="P99" s="139"/>
      <c r="Q99" s="139"/>
      <c r="R99" s="49"/>
      <c r="S99" s="190"/>
      <c r="T99" s="191"/>
      <c r="U99" s="192" t="s">
        <v>41</v>
      </c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F99" s="190"/>
      <c r="AG99" s="190"/>
      <c r="AH99" s="190"/>
      <c r="AI99" s="190"/>
      <c r="AJ99" s="190"/>
      <c r="AK99" s="190"/>
      <c r="AL99" s="190"/>
      <c r="AM99" s="190"/>
      <c r="AN99" s="190"/>
      <c r="AO99" s="190"/>
      <c r="AP99" s="190"/>
      <c r="AQ99" s="190"/>
      <c r="AR99" s="190"/>
      <c r="AS99" s="190"/>
      <c r="AT99" s="190"/>
      <c r="AU99" s="190"/>
      <c r="AV99" s="190"/>
      <c r="AW99" s="190"/>
      <c r="AX99" s="190"/>
      <c r="AY99" s="193" t="s">
        <v>130</v>
      </c>
      <c r="AZ99" s="190"/>
      <c r="BA99" s="190"/>
      <c r="BB99" s="190"/>
      <c r="BC99" s="190"/>
      <c r="BD99" s="190"/>
      <c r="BE99" s="194">
        <f>IF(U99="základní",N99,0)</f>
        <v>0</v>
      </c>
      <c r="BF99" s="194">
        <f>IF(U99="snížená",N99,0)</f>
        <v>0</v>
      </c>
      <c r="BG99" s="194">
        <f>IF(U99="zákl. přenesená",N99,0)</f>
        <v>0</v>
      </c>
      <c r="BH99" s="194">
        <f>IF(U99="sníž. přenesená",N99,0)</f>
        <v>0</v>
      </c>
      <c r="BI99" s="194">
        <f>IF(U99="nulová",N99,0)</f>
        <v>0</v>
      </c>
      <c r="BJ99" s="193" t="s">
        <v>84</v>
      </c>
      <c r="BK99" s="190"/>
      <c r="BL99" s="190"/>
      <c r="BM99" s="190"/>
    </row>
    <row r="100" spans="2:65" s="1" customFormat="1" ht="18" customHeight="1">
      <c r="B100" s="47"/>
      <c r="C100" s="48"/>
      <c r="D100" s="144" t="s">
        <v>133</v>
      </c>
      <c r="E100" s="137"/>
      <c r="F100" s="137"/>
      <c r="G100" s="137"/>
      <c r="H100" s="137"/>
      <c r="I100" s="48"/>
      <c r="J100" s="48"/>
      <c r="K100" s="48"/>
      <c r="L100" s="48"/>
      <c r="M100" s="48"/>
      <c r="N100" s="138">
        <f>ROUND(N88*T100,2)</f>
        <v>0</v>
      </c>
      <c r="O100" s="139"/>
      <c r="P100" s="139"/>
      <c r="Q100" s="139"/>
      <c r="R100" s="49"/>
      <c r="S100" s="190"/>
      <c r="T100" s="191"/>
      <c r="U100" s="192" t="s">
        <v>41</v>
      </c>
      <c r="V100" s="190"/>
      <c r="W100" s="190"/>
      <c r="X100" s="190"/>
      <c r="Y100" s="190"/>
      <c r="Z100" s="190"/>
      <c r="AA100" s="190"/>
      <c r="AB100" s="190"/>
      <c r="AC100" s="190"/>
      <c r="AD100" s="190"/>
      <c r="AE100" s="190"/>
      <c r="AF100" s="190"/>
      <c r="AG100" s="190"/>
      <c r="AH100" s="190"/>
      <c r="AI100" s="190"/>
      <c r="AJ100" s="190"/>
      <c r="AK100" s="190"/>
      <c r="AL100" s="190"/>
      <c r="AM100" s="190"/>
      <c r="AN100" s="190"/>
      <c r="AO100" s="190"/>
      <c r="AP100" s="190"/>
      <c r="AQ100" s="190"/>
      <c r="AR100" s="190"/>
      <c r="AS100" s="190"/>
      <c r="AT100" s="190"/>
      <c r="AU100" s="190"/>
      <c r="AV100" s="190"/>
      <c r="AW100" s="190"/>
      <c r="AX100" s="190"/>
      <c r="AY100" s="193" t="s">
        <v>130</v>
      </c>
      <c r="AZ100" s="190"/>
      <c r="BA100" s="190"/>
      <c r="BB100" s="190"/>
      <c r="BC100" s="190"/>
      <c r="BD100" s="190"/>
      <c r="BE100" s="194">
        <f>IF(U100="základní",N100,0)</f>
        <v>0</v>
      </c>
      <c r="BF100" s="194">
        <f>IF(U100="snížená",N100,0)</f>
        <v>0</v>
      </c>
      <c r="BG100" s="194">
        <f>IF(U100="zákl. přenesená",N100,0)</f>
        <v>0</v>
      </c>
      <c r="BH100" s="194">
        <f>IF(U100="sníž. přenesená",N100,0)</f>
        <v>0</v>
      </c>
      <c r="BI100" s="194">
        <f>IF(U100="nulová",N100,0)</f>
        <v>0</v>
      </c>
      <c r="BJ100" s="193" t="s">
        <v>84</v>
      </c>
      <c r="BK100" s="190"/>
      <c r="BL100" s="190"/>
      <c r="BM100" s="190"/>
    </row>
    <row r="101" spans="2:65" s="1" customFormat="1" ht="18" customHeight="1">
      <c r="B101" s="47"/>
      <c r="C101" s="48"/>
      <c r="D101" s="144" t="s">
        <v>134</v>
      </c>
      <c r="E101" s="137"/>
      <c r="F101" s="137"/>
      <c r="G101" s="137"/>
      <c r="H101" s="137"/>
      <c r="I101" s="48"/>
      <c r="J101" s="48"/>
      <c r="K101" s="48"/>
      <c r="L101" s="48"/>
      <c r="M101" s="48"/>
      <c r="N101" s="138">
        <f>ROUND(N88*T101,2)</f>
        <v>0</v>
      </c>
      <c r="O101" s="139"/>
      <c r="P101" s="139"/>
      <c r="Q101" s="139"/>
      <c r="R101" s="49"/>
      <c r="S101" s="190"/>
      <c r="T101" s="191"/>
      <c r="U101" s="192" t="s">
        <v>41</v>
      </c>
      <c r="V101" s="190"/>
      <c r="W101" s="190"/>
      <c r="X101" s="190"/>
      <c r="Y101" s="190"/>
      <c r="Z101" s="190"/>
      <c r="AA101" s="190"/>
      <c r="AB101" s="190"/>
      <c r="AC101" s="190"/>
      <c r="AD101" s="190"/>
      <c r="AE101" s="190"/>
      <c r="AF101" s="190"/>
      <c r="AG101" s="190"/>
      <c r="AH101" s="190"/>
      <c r="AI101" s="190"/>
      <c r="AJ101" s="190"/>
      <c r="AK101" s="190"/>
      <c r="AL101" s="190"/>
      <c r="AM101" s="190"/>
      <c r="AN101" s="190"/>
      <c r="AO101" s="190"/>
      <c r="AP101" s="190"/>
      <c r="AQ101" s="190"/>
      <c r="AR101" s="190"/>
      <c r="AS101" s="190"/>
      <c r="AT101" s="190"/>
      <c r="AU101" s="190"/>
      <c r="AV101" s="190"/>
      <c r="AW101" s="190"/>
      <c r="AX101" s="190"/>
      <c r="AY101" s="193" t="s">
        <v>130</v>
      </c>
      <c r="AZ101" s="190"/>
      <c r="BA101" s="190"/>
      <c r="BB101" s="190"/>
      <c r="BC101" s="190"/>
      <c r="BD101" s="190"/>
      <c r="BE101" s="194">
        <f>IF(U101="základní",N101,0)</f>
        <v>0</v>
      </c>
      <c r="BF101" s="194">
        <f>IF(U101="snížená",N101,0)</f>
        <v>0</v>
      </c>
      <c r="BG101" s="194">
        <f>IF(U101="zákl. přenesená",N101,0)</f>
        <v>0</v>
      </c>
      <c r="BH101" s="194">
        <f>IF(U101="sníž. přenesená",N101,0)</f>
        <v>0</v>
      </c>
      <c r="BI101" s="194">
        <f>IF(U101="nulová",N101,0)</f>
        <v>0</v>
      </c>
      <c r="BJ101" s="193" t="s">
        <v>84</v>
      </c>
      <c r="BK101" s="190"/>
      <c r="BL101" s="190"/>
      <c r="BM101" s="190"/>
    </row>
    <row r="102" spans="2:65" s="1" customFormat="1" ht="18" customHeight="1">
      <c r="B102" s="47"/>
      <c r="C102" s="48"/>
      <c r="D102" s="137" t="s">
        <v>135</v>
      </c>
      <c r="E102" s="48"/>
      <c r="F102" s="48"/>
      <c r="G102" s="48"/>
      <c r="H102" s="48"/>
      <c r="I102" s="48"/>
      <c r="J102" s="48"/>
      <c r="K102" s="48"/>
      <c r="L102" s="48"/>
      <c r="M102" s="48"/>
      <c r="N102" s="138">
        <f>ROUND(N88*T102,2)</f>
        <v>0</v>
      </c>
      <c r="O102" s="139"/>
      <c r="P102" s="139"/>
      <c r="Q102" s="139"/>
      <c r="R102" s="49"/>
      <c r="S102" s="190"/>
      <c r="T102" s="195"/>
      <c r="U102" s="196" t="s">
        <v>43</v>
      </c>
      <c r="V102" s="190"/>
      <c r="W102" s="190"/>
      <c r="X102" s="190"/>
      <c r="Y102" s="190"/>
      <c r="Z102" s="190"/>
      <c r="AA102" s="190"/>
      <c r="AB102" s="190"/>
      <c r="AC102" s="190"/>
      <c r="AD102" s="190"/>
      <c r="AE102" s="190"/>
      <c r="AF102" s="190"/>
      <c r="AG102" s="190"/>
      <c r="AH102" s="190"/>
      <c r="AI102" s="190"/>
      <c r="AJ102" s="190"/>
      <c r="AK102" s="190"/>
      <c r="AL102" s="190"/>
      <c r="AM102" s="190"/>
      <c r="AN102" s="190"/>
      <c r="AO102" s="190"/>
      <c r="AP102" s="190"/>
      <c r="AQ102" s="190"/>
      <c r="AR102" s="190"/>
      <c r="AS102" s="190"/>
      <c r="AT102" s="190"/>
      <c r="AU102" s="190"/>
      <c r="AV102" s="190"/>
      <c r="AW102" s="190"/>
      <c r="AX102" s="190"/>
      <c r="AY102" s="193" t="s">
        <v>136</v>
      </c>
      <c r="AZ102" s="190"/>
      <c r="BA102" s="190"/>
      <c r="BB102" s="190"/>
      <c r="BC102" s="190"/>
      <c r="BD102" s="190"/>
      <c r="BE102" s="194">
        <f>IF(U102="základní",N102,0)</f>
        <v>0</v>
      </c>
      <c r="BF102" s="194">
        <f>IF(U102="snížená",N102,0)</f>
        <v>0</v>
      </c>
      <c r="BG102" s="194">
        <f>IF(U102="zákl. přenesená",N102,0)</f>
        <v>0</v>
      </c>
      <c r="BH102" s="194">
        <f>IF(U102="sníž. přenesená",N102,0)</f>
        <v>0</v>
      </c>
      <c r="BI102" s="194">
        <f>IF(U102="nulová",N102,0)</f>
        <v>0</v>
      </c>
      <c r="BJ102" s="193" t="s">
        <v>112</v>
      </c>
      <c r="BK102" s="190"/>
      <c r="BL102" s="190"/>
      <c r="BM102" s="190"/>
    </row>
    <row r="103" spans="2:21" s="1" customFormat="1" ht="13.5">
      <c r="B103" s="47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9"/>
      <c r="T103" s="172"/>
      <c r="U103" s="172"/>
    </row>
    <row r="104" spans="2:21" s="1" customFormat="1" ht="29.25" customHeight="1">
      <c r="B104" s="47"/>
      <c r="C104" s="151" t="s">
        <v>106</v>
      </c>
      <c r="D104" s="152"/>
      <c r="E104" s="152"/>
      <c r="F104" s="152"/>
      <c r="G104" s="152"/>
      <c r="H104" s="152"/>
      <c r="I104" s="152"/>
      <c r="J104" s="152"/>
      <c r="K104" s="152"/>
      <c r="L104" s="153">
        <f>ROUND(SUM(N88+N96),2)</f>
        <v>0</v>
      </c>
      <c r="M104" s="153"/>
      <c r="N104" s="153"/>
      <c r="O104" s="153"/>
      <c r="P104" s="153"/>
      <c r="Q104" s="153"/>
      <c r="R104" s="49"/>
      <c r="T104" s="172"/>
      <c r="U104" s="172"/>
    </row>
    <row r="105" spans="2:21" s="1" customFormat="1" ht="6.95" customHeight="1">
      <c r="B105" s="76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8"/>
      <c r="T105" s="172"/>
      <c r="U105" s="172"/>
    </row>
    <row r="109" spans="2:18" s="1" customFormat="1" ht="6.95" customHeight="1">
      <c r="B109" s="79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1"/>
    </row>
    <row r="110" spans="2:18" s="1" customFormat="1" ht="36.95" customHeight="1">
      <c r="B110" s="47"/>
      <c r="C110" s="28" t="s">
        <v>137</v>
      </c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9"/>
    </row>
    <row r="111" spans="2:18" s="1" customFormat="1" ht="6.95" customHeight="1">
      <c r="B111" s="47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9"/>
    </row>
    <row r="112" spans="2:18" s="1" customFormat="1" ht="30" customHeight="1">
      <c r="B112" s="47"/>
      <c r="C112" s="39" t="s">
        <v>19</v>
      </c>
      <c r="D112" s="48"/>
      <c r="E112" s="48"/>
      <c r="F112" s="156" t="str">
        <f>F6</f>
        <v>Havarijní stav mostních obj. Cyklostezka Slapanská - Trubní propustky</v>
      </c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48"/>
      <c r="R112" s="49"/>
    </row>
    <row r="113" spans="2:18" s="1" customFormat="1" ht="36.95" customHeight="1">
      <c r="B113" s="47"/>
      <c r="C113" s="86" t="s">
        <v>114</v>
      </c>
      <c r="D113" s="48"/>
      <c r="E113" s="48"/>
      <c r="F113" s="88" t="str">
        <f>F7</f>
        <v>SO 03 - Propustek CH - SO 03 - Propustek CH-03P</v>
      </c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9"/>
    </row>
    <row r="114" spans="2:18" s="1" customFormat="1" ht="6.95" customHeight="1"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9"/>
    </row>
    <row r="115" spans="2:18" s="1" customFormat="1" ht="18" customHeight="1">
      <c r="B115" s="47"/>
      <c r="C115" s="39" t="s">
        <v>24</v>
      </c>
      <c r="D115" s="48"/>
      <c r="E115" s="48"/>
      <c r="F115" s="34" t="str">
        <f>F9</f>
        <v xml:space="preserve"> </v>
      </c>
      <c r="G115" s="48"/>
      <c r="H115" s="48"/>
      <c r="I115" s="48"/>
      <c r="J115" s="48"/>
      <c r="K115" s="39" t="s">
        <v>26</v>
      </c>
      <c r="L115" s="48"/>
      <c r="M115" s="91" t="str">
        <f>IF(O9="","",O9)</f>
        <v>18. 9. 2018</v>
      </c>
      <c r="N115" s="91"/>
      <c r="O115" s="91"/>
      <c r="P115" s="91"/>
      <c r="Q115" s="48"/>
      <c r="R115" s="49"/>
    </row>
    <row r="116" spans="2:18" s="1" customFormat="1" ht="6.95" customHeight="1">
      <c r="B116" s="47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9"/>
    </row>
    <row r="117" spans="2:18" s="1" customFormat="1" ht="13.5">
      <c r="B117" s="47"/>
      <c r="C117" s="39" t="s">
        <v>28</v>
      </c>
      <c r="D117" s="48"/>
      <c r="E117" s="48"/>
      <c r="F117" s="34" t="str">
        <f>E12</f>
        <v xml:space="preserve"> </v>
      </c>
      <c r="G117" s="48"/>
      <c r="H117" s="48"/>
      <c r="I117" s="48"/>
      <c r="J117" s="48"/>
      <c r="K117" s="39" t="s">
        <v>33</v>
      </c>
      <c r="L117" s="48"/>
      <c r="M117" s="34" t="str">
        <f>E18</f>
        <v xml:space="preserve"> </v>
      </c>
      <c r="N117" s="34"/>
      <c r="O117" s="34"/>
      <c r="P117" s="34"/>
      <c r="Q117" s="34"/>
      <c r="R117" s="49"/>
    </row>
    <row r="118" spans="2:18" s="1" customFormat="1" ht="14.4" customHeight="1">
      <c r="B118" s="47"/>
      <c r="C118" s="39" t="s">
        <v>31</v>
      </c>
      <c r="D118" s="48"/>
      <c r="E118" s="48"/>
      <c r="F118" s="34" t="str">
        <f>IF(E15="","",E15)</f>
        <v>Vyplň údaj</v>
      </c>
      <c r="G118" s="48"/>
      <c r="H118" s="48"/>
      <c r="I118" s="48"/>
      <c r="J118" s="48"/>
      <c r="K118" s="39" t="s">
        <v>35</v>
      </c>
      <c r="L118" s="48"/>
      <c r="M118" s="34" t="str">
        <f>E21</f>
        <v xml:space="preserve"> </v>
      </c>
      <c r="N118" s="34"/>
      <c r="O118" s="34"/>
      <c r="P118" s="34"/>
      <c r="Q118" s="34"/>
      <c r="R118" s="49"/>
    </row>
    <row r="119" spans="2:18" s="1" customFormat="1" ht="10.3" customHeight="1">
      <c r="B119" s="47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9"/>
    </row>
    <row r="120" spans="2:27" s="8" customFormat="1" ht="29.25" customHeight="1">
      <c r="B120" s="197"/>
      <c r="C120" s="198" t="s">
        <v>138</v>
      </c>
      <c r="D120" s="199" t="s">
        <v>139</v>
      </c>
      <c r="E120" s="199" t="s">
        <v>58</v>
      </c>
      <c r="F120" s="199" t="s">
        <v>140</v>
      </c>
      <c r="G120" s="199"/>
      <c r="H120" s="199"/>
      <c r="I120" s="199"/>
      <c r="J120" s="199" t="s">
        <v>141</v>
      </c>
      <c r="K120" s="199" t="s">
        <v>142</v>
      </c>
      <c r="L120" s="199" t="s">
        <v>143</v>
      </c>
      <c r="M120" s="199"/>
      <c r="N120" s="199" t="s">
        <v>119</v>
      </c>
      <c r="O120" s="199"/>
      <c r="P120" s="199"/>
      <c r="Q120" s="200"/>
      <c r="R120" s="201"/>
      <c r="T120" s="107" t="s">
        <v>144</v>
      </c>
      <c r="U120" s="108" t="s">
        <v>40</v>
      </c>
      <c r="V120" s="108" t="s">
        <v>145</v>
      </c>
      <c r="W120" s="108" t="s">
        <v>146</v>
      </c>
      <c r="X120" s="108" t="s">
        <v>147</v>
      </c>
      <c r="Y120" s="108" t="s">
        <v>148</v>
      </c>
      <c r="Z120" s="108" t="s">
        <v>149</v>
      </c>
      <c r="AA120" s="109" t="s">
        <v>150</v>
      </c>
    </row>
    <row r="121" spans="2:63" s="1" customFormat="1" ht="29.25" customHeight="1">
      <c r="B121" s="47"/>
      <c r="C121" s="111" t="s">
        <v>116</v>
      </c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202">
        <f>BK121</f>
        <v>0</v>
      </c>
      <c r="O121" s="203"/>
      <c r="P121" s="203"/>
      <c r="Q121" s="203"/>
      <c r="R121" s="49"/>
      <c r="T121" s="110"/>
      <c r="U121" s="68"/>
      <c r="V121" s="68"/>
      <c r="W121" s="204">
        <f>W122+W170</f>
        <v>0</v>
      </c>
      <c r="X121" s="68"/>
      <c r="Y121" s="204">
        <f>Y122+Y170</f>
        <v>0</v>
      </c>
      <c r="Z121" s="68"/>
      <c r="AA121" s="205">
        <f>AA122+AA170</f>
        <v>0</v>
      </c>
      <c r="AT121" s="23" t="s">
        <v>75</v>
      </c>
      <c r="AU121" s="23" t="s">
        <v>121</v>
      </c>
      <c r="BK121" s="206">
        <f>BK122+BK170</f>
        <v>0</v>
      </c>
    </row>
    <row r="122" spans="2:63" s="9" customFormat="1" ht="37.4" customHeight="1">
      <c r="B122" s="207"/>
      <c r="C122" s="208"/>
      <c r="D122" s="209" t="s">
        <v>122</v>
      </c>
      <c r="E122" s="209"/>
      <c r="F122" s="209"/>
      <c r="G122" s="209"/>
      <c r="H122" s="209"/>
      <c r="I122" s="209"/>
      <c r="J122" s="209"/>
      <c r="K122" s="209"/>
      <c r="L122" s="209"/>
      <c r="M122" s="209"/>
      <c r="N122" s="186">
        <f>BK122</f>
        <v>0</v>
      </c>
      <c r="O122" s="179"/>
      <c r="P122" s="179"/>
      <c r="Q122" s="179"/>
      <c r="R122" s="210"/>
      <c r="T122" s="211"/>
      <c r="U122" s="208"/>
      <c r="V122" s="208"/>
      <c r="W122" s="212">
        <f>W123+W142+W164+W168</f>
        <v>0</v>
      </c>
      <c r="X122" s="208"/>
      <c r="Y122" s="212">
        <f>Y123+Y142+Y164+Y168</f>
        <v>0</v>
      </c>
      <c r="Z122" s="208"/>
      <c r="AA122" s="213">
        <f>AA123+AA142+AA164+AA168</f>
        <v>0</v>
      </c>
      <c r="AR122" s="214" t="s">
        <v>84</v>
      </c>
      <c r="AT122" s="215" t="s">
        <v>75</v>
      </c>
      <c r="AU122" s="215" t="s">
        <v>76</v>
      </c>
      <c r="AY122" s="214" t="s">
        <v>151</v>
      </c>
      <c r="BK122" s="216">
        <f>BK123+BK142+BK164+BK168</f>
        <v>0</v>
      </c>
    </row>
    <row r="123" spans="2:63" s="9" customFormat="1" ht="19.9" customHeight="1">
      <c r="B123" s="207"/>
      <c r="C123" s="208"/>
      <c r="D123" s="217" t="s">
        <v>123</v>
      </c>
      <c r="E123" s="217"/>
      <c r="F123" s="217"/>
      <c r="G123" s="217"/>
      <c r="H123" s="217"/>
      <c r="I123" s="217"/>
      <c r="J123" s="217"/>
      <c r="K123" s="217"/>
      <c r="L123" s="217"/>
      <c r="M123" s="217"/>
      <c r="N123" s="218">
        <f>BK123</f>
        <v>0</v>
      </c>
      <c r="O123" s="219"/>
      <c r="P123" s="219"/>
      <c r="Q123" s="219"/>
      <c r="R123" s="210"/>
      <c r="T123" s="211"/>
      <c r="U123" s="208"/>
      <c r="V123" s="208"/>
      <c r="W123" s="212">
        <f>SUM(W124:W141)</f>
        <v>0</v>
      </c>
      <c r="X123" s="208"/>
      <c r="Y123" s="212">
        <f>SUM(Y124:Y141)</f>
        <v>0</v>
      </c>
      <c r="Z123" s="208"/>
      <c r="AA123" s="213">
        <f>SUM(AA124:AA141)</f>
        <v>0</v>
      </c>
      <c r="AR123" s="214" t="s">
        <v>84</v>
      </c>
      <c r="AT123" s="215" t="s">
        <v>75</v>
      </c>
      <c r="AU123" s="215" t="s">
        <v>84</v>
      </c>
      <c r="AY123" s="214" t="s">
        <v>151</v>
      </c>
      <c r="BK123" s="216">
        <f>SUM(BK124:BK141)</f>
        <v>0</v>
      </c>
    </row>
    <row r="124" spans="2:65" s="1" customFormat="1" ht="38.25" customHeight="1">
      <c r="B124" s="47"/>
      <c r="C124" s="220" t="s">
        <v>84</v>
      </c>
      <c r="D124" s="220" t="s">
        <v>152</v>
      </c>
      <c r="E124" s="221" t="s">
        <v>153</v>
      </c>
      <c r="F124" s="222" t="s">
        <v>154</v>
      </c>
      <c r="G124" s="222"/>
      <c r="H124" s="222"/>
      <c r="I124" s="222"/>
      <c r="J124" s="223" t="s">
        <v>155</v>
      </c>
      <c r="K124" s="224">
        <v>200</v>
      </c>
      <c r="L124" s="225">
        <v>0</v>
      </c>
      <c r="M124" s="226"/>
      <c r="N124" s="227">
        <f>ROUND(L124*K124,2)</f>
        <v>0</v>
      </c>
      <c r="O124" s="227"/>
      <c r="P124" s="227"/>
      <c r="Q124" s="227"/>
      <c r="R124" s="49"/>
      <c r="T124" s="228" t="s">
        <v>22</v>
      </c>
      <c r="U124" s="57" t="s">
        <v>41</v>
      </c>
      <c r="V124" s="48"/>
      <c r="W124" s="229">
        <f>V124*K124</f>
        <v>0</v>
      </c>
      <c r="X124" s="229">
        <v>0</v>
      </c>
      <c r="Y124" s="229">
        <f>X124*K124</f>
        <v>0</v>
      </c>
      <c r="Z124" s="229">
        <v>0</v>
      </c>
      <c r="AA124" s="230">
        <f>Z124*K124</f>
        <v>0</v>
      </c>
      <c r="AR124" s="23" t="s">
        <v>156</v>
      </c>
      <c r="AT124" s="23" t="s">
        <v>152</v>
      </c>
      <c r="AU124" s="23" t="s">
        <v>112</v>
      </c>
      <c r="AY124" s="23" t="s">
        <v>151</v>
      </c>
      <c r="BE124" s="143">
        <f>IF(U124="základní",N124,0)</f>
        <v>0</v>
      </c>
      <c r="BF124" s="143">
        <f>IF(U124="snížená",N124,0)</f>
        <v>0</v>
      </c>
      <c r="BG124" s="143">
        <f>IF(U124="zákl. přenesená",N124,0)</f>
        <v>0</v>
      </c>
      <c r="BH124" s="143">
        <f>IF(U124="sníž. přenesená",N124,0)</f>
        <v>0</v>
      </c>
      <c r="BI124" s="143">
        <f>IF(U124="nulová",N124,0)</f>
        <v>0</v>
      </c>
      <c r="BJ124" s="23" t="s">
        <v>84</v>
      </c>
      <c r="BK124" s="143">
        <f>ROUND(L124*K124,2)</f>
        <v>0</v>
      </c>
      <c r="BL124" s="23" t="s">
        <v>156</v>
      </c>
      <c r="BM124" s="23" t="s">
        <v>112</v>
      </c>
    </row>
    <row r="125" spans="2:51" s="10" customFormat="1" ht="16.5" customHeight="1">
      <c r="B125" s="231"/>
      <c r="C125" s="232"/>
      <c r="D125" s="232"/>
      <c r="E125" s="233" t="s">
        <v>22</v>
      </c>
      <c r="F125" s="234" t="s">
        <v>322</v>
      </c>
      <c r="G125" s="235"/>
      <c r="H125" s="235"/>
      <c r="I125" s="235"/>
      <c r="J125" s="232"/>
      <c r="K125" s="236">
        <v>200</v>
      </c>
      <c r="L125" s="232"/>
      <c r="M125" s="232"/>
      <c r="N125" s="232"/>
      <c r="O125" s="232"/>
      <c r="P125" s="232"/>
      <c r="Q125" s="232"/>
      <c r="R125" s="237"/>
      <c r="T125" s="238"/>
      <c r="U125" s="232"/>
      <c r="V125" s="232"/>
      <c r="W125" s="232"/>
      <c r="X125" s="232"/>
      <c r="Y125" s="232"/>
      <c r="Z125" s="232"/>
      <c r="AA125" s="239"/>
      <c r="AT125" s="240" t="s">
        <v>158</v>
      </c>
      <c r="AU125" s="240" t="s">
        <v>112</v>
      </c>
      <c r="AV125" s="10" t="s">
        <v>112</v>
      </c>
      <c r="AW125" s="10" t="s">
        <v>34</v>
      </c>
      <c r="AX125" s="10" t="s">
        <v>76</v>
      </c>
      <c r="AY125" s="240" t="s">
        <v>151</v>
      </c>
    </row>
    <row r="126" spans="2:51" s="11" customFormat="1" ht="16.5" customHeight="1">
      <c r="B126" s="242"/>
      <c r="C126" s="243"/>
      <c r="D126" s="243"/>
      <c r="E126" s="244" t="s">
        <v>22</v>
      </c>
      <c r="F126" s="245" t="s">
        <v>159</v>
      </c>
      <c r="G126" s="243"/>
      <c r="H126" s="243"/>
      <c r="I126" s="243"/>
      <c r="J126" s="243"/>
      <c r="K126" s="246">
        <v>200</v>
      </c>
      <c r="L126" s="243"/>
      <c r="M126" s="243"/>
      <c r="N126" s="243"/>
      <c r="O126" s="243"/>
      <c r="P126" s="243"/>
      <c r="Q126" s="243"/>
      <c r="R126" s="247"/>
      <c r="T126" s="248"/>
      <c r="U126" s="243"/>
      <c r="V126" s="243"/>
      <c r="W126" s="243"/>
      <c r="X126" s="243"/>
      <c r="Y126" s="243"/>
      <c r="Z126" s="243"/>
      <c r="AA126" s="249"/>
      <c r="AT126" s="250" t="s">
        <v>158</v>
      </c>
      <c r="AU126" s="250" t="s">
        <v>112</v>
      </c>
      <c r="AV126" s="11" t="s">
        <v>156</v>
      </c>
      <c r="AW126" s="11" t="s">
        <v>34</v>
      </c>
      <c r="AX126" s="11" t="s">
        <v>84</v>
      </c>
      <c r="AY126" s="250" t="s">
        <v>151</v>
      </c>
    </row>
    <row r="127" spans="2:65" s="1" customFormat="1" ht="25.5" customHeight="1">
      <c r="B127" s="47"/>
      <c r="C127" s="220" t="s">
        <v>112</v>
      </c>
      <c r="D127" s="220" t="s">
        <v>152</v>
      </c>
      <c r="E127" s="221" t="s">
        <v>160</v>
      </c>
      <c r="F127" s="222" t="s">
        <v>161</v>
      </c>
      <c r="G127" s="222"/>
      <c r="H127" s="222"/>
      <c r="I127" s="222"/>
      <c r="J127" s="223" t="s">
        <v>155</v>
      </c>
      <c r="K127" s="224">
        <v>200</v>
      </c>
      <c r="L127" s="225">
        <v>0</v>
      </c>
      <c r="M127" s="226"/>
      <c r="N127" s="227">
        <f>ROUND(L127*K127,2)</f>
        <v>0</v>
      </c>
      <c r="O127" s="227"/>
      <c r="P127" s="227"/>
      <c r="Q127" s="227"/>
      <c r="R127" s="49"/>
      <c r="T127" s="228" t="s">
        <v>22</v>
      </c>
      <c r="U127" s="57" t="s">
        <v>41</v>
      </c>
      <c r="V127" s="48"/>
      <c r="W127" s="229">
        <f>V127*K127</f>
        <v>0</v>
      </c>
      <c r="X127" s="229">
        <v>0</v>
      </c>
      <c r="Y127" s="229">
        <f>X127*K127</f>
        <v>0</v>
      </c>
      <c r="Z127" s="229">
        <v>0</v>
      </c>
      <c r="AA127" s="230">
        <f>Z127*K127</f>
        <v>0</v>
      </c>
      <c r="AR127" s="23" t="s">
        <v>156</v>
      </c>
      <c r="AT127" s="23" t="s">
        <v>152</v>
      </c>
      <c r="AU127" s="23" t="s">
        <v>112</v>
      </c>
      <c r="AY127" s="23" t="s">
        <v>151</v>
      </c>
      <c r="BE127" s="143">
        <f>IF(U127="základní",N127,0)</f>
        <v>0</v>
      </c>
      <c r="BF127" s="143">
        <f>IF(U127="snížená",N127,0)</f>
        <v>0</v>
      </c>
      <c r="BG127" s="143">
        <f>IF(U127="zákl. přenesená",N127,0)</f>
        <v>0</v>
      </c>
      <c r="BH127" s="143">
        <f>IF(U127="sníž. přenesená",N127,0)</f>
        <v>0</v>
      </c>
      <c r="BI127" s="143">
        <f>IF(U127="nulová",N127,0)</f>
        <v>0</v>
      </c>
      <c r="BJ127" s="23" t="s">
        <v>84</v>
      </c>
      <c r="BK127" s="143">
        <f>ROUND(L127*K127,2)</f>
        <v>0</v>
      </c>
      <c r="BL127" s="23" t="s">
        <v>156</v>
      </c>
      <c r="BM127" s="23" t="s">
        <v>156</v>
      </c>
    </row>
    <row r="128" spans="2:65" s="1" customFormat="1" ht="25.5" customHeight="1">
      <c r="B128" s="47"/>
      <c r="C128" s="220" t="s">
        <v>162</v>
      </c>
      <c r="D128" s="220" t="s">
        <v>152</v>
      </c>
      <c r="E128" s="221" t="s">
        <v>163</v>
      </c>
      <c r="F128" s="222" t="s">
        <v>164</v>
      </c>
      <c r="G128" s="222"/>
      <c r="H128" s="222"/>
      <c r="I128" s="222"/>
      <c r="J128" s="223" t="s">
        <v>165</v>
      </c>
      <c r="K128" s="224">
        <v>5</v>
      </c>
      <c r="L128" s="225">
        <v>0</v>
      </c>
      <c r="M128" s="226"/>
      <c r="N128" s="227">
        <f>ROUND(L128*K128,2)</f>
        <v>0</v>
      </c>
      <c r="O128" s="227"/>
      <c r="P128" s="227"/>
      <c r="Q128" s="227"/>
      <c r="R128" s="49"/>
      <c r="T128" s="228" t="s">
        <v>22</v>
      </c>
      <c r="U128" s="57" t="s">
        <v>41</v>
      </c>
      <c r="V128" s="48"/>
      <c r="W128" s="229">
        <f>V128*K128</f>
        <v>0</v>
      </c>
      <c r="X128" s="229">
        <v>0</v>
      </c>
      <c r="Y128" s="229">
        <f>X128*K128</f>
        <v>0</v>
      </c>
      <c r="Z128" s="229">
        <v>0</v>
      </c>
      <c r="AA128" s="230">
        <f>Z128*K128</f>
        <v>0</v>
      </c>
      <c r="AR128" s="23" t="s">
        <v>156</v>
      </c>
      <c r="AT128" s="23" t="s">
        <v>152</v>
      </c>
      <c r="AU128" s="23" t="s">
        <v>112</v>
      </c>
      <c r="AY128" s="23" t="s">
        <v>151</v>
      </c>
      <c r="BE128" s="143">
        <f>IF(U128="základní",N128,0)</f>
        <v>0</v>
      </c>
      <c r="BF128" s="143">
        <f>IF(U128="snížená",N128,0)</f>
        <v>0</v>
      </c>
      <c r="BG128" s="143">
        <f>IF(U128="zákl. přenesená",N128,0)</f>
        <v>0</v>
      </c>
      <c r="BH128" s="143">
        <f>IF(U128="sníž. přenesená",N128,0)</f>
        <v>0</v>
      </c>
      <c r="BI128" s="143">
        <f>IF(U128="nulová",N128,0)</f>
        <v>0</v>
      </c>
      <c r="BJ128" s="23" t="s">
        <v>84</v>
      </c>
      <c r="BK128" s="143">
        <f>ROUND(L128*K128,2)</f>
        <v>0</v>
      </c>
      <c r="BL128" s="23" t="s">
        <v>156</v>
      </c>
      <c r="BM128" s="23" t="s">
        <v>166</v>
      </c>
    </row>
    <row r="129" spans="2:65" s="1" customFormat="1" ht="25.5" customHeight="1">
      <c r="B129" s="47"/>
      <c r="C129" s="220" t="s">
        <v>174</v>
      </c>
      <c r="D129" s="220" t="s">
        <v>152</v>
      </c>
      <c r="E129" s="221" t="s">
        <v>180</v>
      </c>
      <c r="F129" s="222" t="s">
        <v>181</v>
      </c>
      <c r="G129" s="222"/>
      <c r="H129" s="222"/>
      <c r="I129" s="222"/>
      <c r="J129" s="223" t="s">
        <v>177</v>
      </c>
      <c r="K129" s="224">
        <v>4.8</v>
      </c>
      <c r="L129" s="225">
        <v>0</v>
      </c>
      <c r="M129" s="226"/>
      <c r="N129" s="227">
        <f>ROUND(L129*K129,2)</f>
        <v>0</v>
      </c>
      <c r="O129" s="227"/>
      <c r="P129" s="227"/>
      <c r="Q129" s="227"/>
      <c r="R129" s="49"/>
      <c r="T129" s="228" t="s">
        <v>22</v>
      </c>
      <c r="U129" s="57" t="s">
        <v>41</v>
      </c>
      <c r="V129" s="48"/>
      <c r="W129" s="229">
        <f>V129*K129</f>
        <v>0</v>
      </c>
      <c r="X129" s="229">
        <v>0</v>
      </c>
      <c r="Y129" s="229">
        <f>X129*K129</f>
        <v>0</v>
      </c>
      <c r="Z129" s="229">
        <v>0</v>
      </c>
      <c r="AA129" s="230">
        <f>Z129*K129</f>
        <v>0</v>
      </c>
      <c r="AR129" s="23" t="s">
        <v>156</v>
      </c>
      <c r="AT129" s="23" t="s">
        <v>152</v>
      </c>
      <c r="AU129" s="23" t="s">
        <v>112</v>
      </c>
      <c r="AY129" s="23" t="s">
        <v>151</v>
      </c>
      <c r="BE129" s="143">
        <f>IF(U129="základní",N129,0)</f>
        <v>0</v>
      </c>
      <c r="BF129" s="143">
        <f>IF(U129="snížená",N129,0)</f>
        <v>0</v>
      </c>
      <c r="BG129" s="143">
        <f>IF(U129="zákl. přenesená",N129,0)</f>
        <v>0</v>
      </c>
      <c r="BH129" s="143">
        <f>IF(U129="sníž. přenesená",N129,0)</f>
        <v>0</v>
      </c>
      <c r="BI129" s="143">
        <f>IF(U129="nulová",N129,0)</f>
        <v>0</v>
      </c>
      <c r="BJ129" s="23" t="s">
        <v>84</v>
      </c>
      <c r="BK129" s="143">
        <f>ROUND(L129*K129,2)</f>
        <v>0</v>
      </c>
      <c r="BL129" s="23" t="s">
        <v>156</v>
      </c>
      <c r="BM129" s="23" t="s">
        <v>170</v>
      </c>
    </row>
    <row r="130" spans="2:65" s="1" customFormat="1" ht="25.5" customHeight="1">
      <c r="B130" s="47"/>
      <c r="C130" s="220" t="s">
        <v>170</v>
      </c>
      <c r="D130" s="220" t="s">
        <v>152</v>
      </c>
      <c r="E130" s="221" t="s">
        <v>184</v>
      </c>
      <c r="F130" s="222" t="s">
        <v>185</v>
      </c>
      <c r="G130" s="222"/>
      <c r="H130" s="222"/>
      <c r="I130" s="222"/>
      <c r="J130" s="223" t="s">
        <v>177</v>
      </c>
      <c r="K130" s="224">
        <v>4.8</v>
      </c>
      <c r="L130" s="225">
        <v>0</v>
      </c>
      <c r="M130" s="226"/>
      <c r="N130" s="227">
        <f>ROUND(L130*K130,2)</f>
        <v>0</v>
      </c>
      <c r="O130" s="227"/>
      <c r="P130" s="227"/>
      <c r="Q130" s="227"/>
      <c r="R130" s="49"/>
      <c r="T130" s="228" t="s">
        <v>22</v>
      </c>
      <c r="U130" s="57" t="s">
        <v>41</v>
      </c>
      <c r="V130" s="48"/>
      <c r="W130" s="229">
        <f>V130*K130</f>
        <v>0</v>
      </c>
      <c r="X130" s="229">
        <v>0</v>
      </c>
      <c r="Y130" s="229">
        <f>X130*K130</f>
        <v>0</v>
      </c>
      <c r="Z130" s="229">
        <v>0</v>
      </c>
      <c r="AA130" s="230">
        <f>Z130*K130</f>
        <v>0</v>
      </c>
      <c r="AR130" s="23" t="s">
        <v>156</v>
      </c>
      <c r="AT130" s="23" t="s">
        <v>152</v>
      </c>
      <c r="AU130" s="23" t="s">
        <v>112</v>
      </c>
      <c r="AY130" s="23" t="s">
        <v>151</v>
      </c>
      <c r="BE130" s="143">
        <f>IF(U130="základní",N130,0)</f>
        <v>0</v>
      </c>
      <c r="BF130" s="143">
        <f>IF(U130="snížená",N130,0)</f>
        <v>0</v>
      </c>
      <c r="BG130" s="143">
        <f>IF(U130="zákl. přenesená",N130,0)</f>
        <v>0</v>
      </c>
      <c r="BH130" s="143">
        <f>IF(U130="sníž. přenesená",N130,0)</f>
        <v>0</v>
      </c>
      <c r="BI130" s="143">
        <f>IF(U130="nulová",N130,0)</f>
        <v>0</v>
      </c>
      <c r="BJ130" s="23" t="s">
        <v>84</v>
      </c>
      <c r="BK130" s="143">
        <f>ROUND(L130*K130,2)</f>
        <v>0</v>
      </c>
      <c r="BL130" s="23" t="s">
        <v>156</v>
      </c>
      <c r="BM130" s="23" t="s">
        <v>173</v>
      </c>
    </row>
    <row r="131" spans="2:65" s="1" customFormat="1" ht="25.5" customHeight="1">
      <c r="B131" s="47"/>
      <c r="C131" s="220" t="s">
        <v>173</v>
      </c>
      <c r="D131" s="220" t="s">
        <v>152</v>
      </c>
      <c r="E131" s="221" t="s">
        <v>192</v>
      </c>
      <c r="F131" s="222" t="s">
        <v>193</v>
      </c>
      <c r="G131" s="222"/>
      <c r="H131" s="222"/>
      <c r="I131" s="222"/>
      <c r="J131" s="223" t="s">
        <v>177</v>
      </c>
      <c r="K131" s="224">
        <v>3.6</v>
      </c>
      <c r="L131" s="225">
        <v>0</v>
      </c>
      <c r="M131" s="226"/>
      <c r="N131" s="227">
        <f>ROUND(L131*K131,2)</f>
        <v>0</v>
      </c>
      <c r="O131" s="227"/>
      <c r="P131" s="227"/>
      <c r="Q131" s="227"/>
      <c r="R131" s="49"/>
      <c r="T131" s="228" t="s">
        <v>22</v>
      </c>
      <c r="U131" s="57" t="s">
        <v>41</v>
      </c>
      <c r="V131" s="48"/>
      <c r="W131" s="229">
        <f>V131*K131</f>
        <v>0</v>
      </c>
      <c r="X131" s="229">
        <v>0</v>
      </c>
      <c r="Y131" s="229">
        <f>X131*K131</f>
        <v>0</v>
      </c>
      <c r="Z131" s="229">
        <v>0</v>
      </c>
      <c r="AA131" s="230">
        <f>Z131*K131</f>
        <v>0</v>
      </c>
      <c r="AR131" s="23" t="s">
        <v>156</v>
      </c>
      <c r="AT131" s="23" t="s">
        <v>152</v>
      </c>
      <c r="AU131" s="23" t="s">
        <v>112</v>
      </c>
      <c r="AY131" s="23" t="s">
        <v>151</v>
      </c>
      <c r="BE131" s="143">
        <f>IF(U131="základní",N131,0)</f>
        <v>0</v>
      </c>
      <c r="BF131" s="143">
        <f>IF(U131="snížená",N131,0)</f>
        <v>0</v>
      </c>
      <c r="BG131" s="143">
        <f>IF(U131="zákl. přenesená",N131,0)</f>
        <v>0</v>
      </c>
      <c r="BH131" s="143">
        <f>IF(U131="sníž. přenesená",N131,0)</f>
        <v>0</v>
      </c>
      <c r="BI131" s="143">
        <f>IF(U131="nulová",N131,0)</f>
        <v>0</v>
      </c>
      <c r="BJ131" s="23" t="s">
        <v>84</v>
      </c>
      <c r="BK131" s="143">
        <f>ROUND(L131*K131,2)</f>
        <v>0</v>
      </c>
      <c r="BL131" s="23" t="s">
        <v>156</v>
      </c>
      <c r="BM131" s="23" t="s">
        <v>178</v>
      </c>
    </row>
    <row r="132" spans="2:51" s="10" customFormat="1" ht="16.5" customHeight="1">
      <c r="B132" s="231"/>
      <c r="C132" s="232"/>
      <c r="D132" s="232"/>
      <c r="E132" s="233" t="s">
        <v>22</v>
      </c>
      <c r="F132" s="234" t="s">
        <v>323</v>
      </c>
      <c r="G132" s="235"/>
      <c r="H132" s="235"/>
      <c r="I132" s="235"/>
      <c r="J132" s="232"/>
      <c r="K132" s="236">
        <v>3.6</v>
      </c>
      <c r="L132" s="232"/>
      <c r="M132" s="232"/>
      <c r="N132" s="232"/>
      <c r="O132" s="232"/>
      <c r="P132" s="232"/>
      <c r="Q132" s="232"/>
      <c r="R132" s="237"/>
      <c r="T132" s="238"/>
      <c r="U132" s="232"/>
      <c r="V132" s="232"/>
      <c r="W132" s="232"/>
      <c r="X132" s="232"/>
      <c r="Y132" s="232"/>
      <c r="Z132" s="232"/>
      <c r="AA132" s="239"/>
      <c r="AT132" s="240" t="s">
        <v>158</v>
      </c>
      <c r="AU132" s="240" t="s">
        <v>112</v>
      </c>
      <c r="AV132" s="10" t="s">
        <v>112</v>
      </c>
      <c r="AW132" s="10" t="s">
        <v>34</v>
      </c>
      <c r="AX132" s="10" t="s">
        <v>76</v>
      </c>
      <c r="AY132" s="240" t="s">
        <v>151</v>
      </c>
    </row>
    <row r="133" spans="2:51" s="11" customFormat="1" ht="16.5" customHeight="1">
      <c r="B133" s="242"/>
      <c r="C133" s="243"/>
      <c r="D133" s="243"/>
      <c r="E133" s="244" t="s">
        <v>22</v>
      </c>
      <c r="F133" s="245" t="s">
        <v>159</v>
      </c>
      <c r="G133" s="243"/>
      <c r="H133" s="243"/>
      <c r="I133" s="243"/>
      <c r="J133" s="243"/>
      <c r="K133" s="246">
        <v>3.6</v>
      </c>
      <c r="L133" s="243"/>
      <c r="M133" s="243"/>
      <c r="N133" s="243"/>
      <c r="O133" s="243"/>
      <c r="P133" s="243"/>
      <c r="Q133" s="243"/>
      <c r="R133" s="247"/>
      <c r="T133" s="248"/>
      <c r="U133" s="243"/>
      <c r="V133" s="243"/>
      <c r="W133" s="243"/>
      <c r="X133" s="243"/>
      <c r="Y133" s="243"/>
      <c r="Z133" s="243"/>
      <c r="AA133" s="249"/>
      <c r="AT133" s="250" t="s">
        <v>158</v>
      </c>
      <c r="AU133" s="250" t="s">
        <v>112</v>
      </c>
      <c r="AV133" s="11" t="s">
        <v>156</v>
      </c>
      <c r="AW133" s="11" t="s">
        <v>34</v>
      </c>
      <c r="AX133" s="11" t="s">
        <v>84</v>
      </c>
      <c r="AY133" s="250" t="s">
        <v>151</v>
      </c>
    </row>
    <row r="134" spans="2:65" s="1" customFormat="1" ht="25.5" customHeight="1">
      <c r="B134" s="47"/>
      <c r="C134" s="220" t="s">
        <v>191</v>
      </c>
      <c r="D134" s="220" t="s">
        <v>152</v>
      </c>
      <c r="E134" s="221" t="s">
        <v>196</v>
      </c>
      <c r="F134" s="222" t="s">
        <v>197</v>
      </c>
      <c r="G134" s="222"/>
      <c r="H134" s="222"/>
      <c r="I134" s="222"/>
      <c r="J134" s="223" t="s">
        <v>177</v>
      </c>
      <c r="K134" s="224">
        <v>3.6</v>
      </c>
      <c r="L134" s="225">
        <v>0</v>
      </c>
      <c r="M134" s="226"/>
      <c r="N134" s="227">
        <f>ROUND(L134*K134,2)</f>
        <v>0</v>
      </c>
      <c r="O134" s="227"/>
      <c r="P134" s="227"/>
      <c r="Q134" s="227"/>
      <c r="R134" s="49"/>
      <c r="T134" s="228" t="s">
        <v>22</v>
      </c>
      <c r="U134" s="57" t="s">
        <v>41</v>
      </c>
      <c r="V134" s="48"/>
      <c r="W134" s="229">
        <f>V134*K134</f>
        <v>0</v>
      </c>
      <c r="X134" s="229">
        <v>0</v>
      </c>
      <c r="Y134" s="229">
        <f>X134*K134</f>
        <v>0</v>
      </c>
      <c r="Z134" s="229">
        <v>0</v>
      </c>
      <c r="AA134" s="230">
        <f>Z134*K134</f>
        <v>0</v>
      </c>
      <c r="AR134" s="23" t="s">
        <v>156</v>
      </c>
      <c r="AT134" s="23" t="s">
        <v>152</v>
      </c>
      <c r="AU134" s="23" t="s">
        <v>112</v>
      </c>
      <c r="AY134" s="23" t="s">
        <v>151</v>
      </c>
      <c r="BE134" s="143">
        <f>IF(U134="základní",N134,0)</f>
        <v>0</v>
      </c>
      <c r="BF134" s="143">
        <f>IF(U134="snížená",N134,0)</f>
        <v>0</v>
      </c>
      <c r="BG134" s="143">
        <f>IF(U134="zákl. přenesená",N134,0)</f>
        <v>0</v>
      </c>
      <c r="BH134" s="143">
        <f>IF(U134="sníž. přenesená",N134,0)</f>
        <v>0</v>
      </c>
      <c r="BI134" s="143">
        <f>IF(U134="nulová",N134,0)</f>
        <v>0</v>
      </c>
      <c r="BJ134" s="23" t="s">
        <v>84</v>
      </c>
      <c r="BK134" s="143">
        <f>ROUND(L134*K134,2)</f>
        <v>0</v>
      </c>
      <c r="BL134" s="23" t="s">
        <v>156</v>
      </c>
      <c r="BM134" s="23" t="s">
        <v>182</v>
      </c>
    </row>
    <row r="135" spans="2:65" s="1" customFormat="1" ht="38.25" customHeight="1">
      <c r="B135" s="47"/>
      <c r="C135" s="220" t="s">
        <v>178</v>
      </c>
      <c r="D135" s="220" t="s">
        <v>152</v>
      </c>
      <c r="E135" s="221" t="s">
        <v>199</v>
      </c>
      <c r="F135" s="222" t="s">
        <v>200</v>
      </c>
      <c r="G135" s="222"/>
      <c r="H135" s="222"/>
      <c r="I135" s="222"/>
      <c r="J135" s="223" t="s">
        <v>177</v>
      </c>
      <c r="K135" s="224">
        <v>3.6</v>
      </c>
      <c r="L135" s="225">
        <v>0</v>
      </c>
      <c r="M135" s="226"/>
      <c r="N135" s="227">
        <f>ROUND(L135*K135,2)</f>
        <v>0</v>
      </c>
      <c r="O135" s="227"/>
      <c r="P135" s="227"/>
      <c r="Q135" s="227"/>
      <c r="R135" s="49"/>
      <c r="T135" s="228" t="s">
        <v>22</v>
      </c>
      <c r="U135" s="57" t="s">
        <v>41</v>
      </c>
      <c r="V135" s="48"/>
      <c r="W135" s="229">
        <f>V135*K135</f>
        <v>0</v>
      </c>
      <c r="X135" s="229">
        <v>0</v>
      </c>
      <c r="Y135" s="229">
        <f>X135*K135</f>
        <v>0</v>
      </c>
      <c r="Z135" s="229">
        <v>0</v>
      </c>
      <c r="AA135" s="230">
        <f>Z135*K135</f>
        <v>0</v>
      </c>
      <c r="AR135" s="23" t="s">
        <v>156</v>
      </c>
      <c r="AT135" s="23" t="s">
        <v>152</v>
      </c>
      <c r="AU135" s="23" t="s">
        <v>112</v>
      </c>
      <c r="AY135" s="23" t="s">
        <v>151</v>
      </c>
      <c r="BE135" s="143">
        <f>IF(U135="základní",N135,0)</f>
        <v>0</v>
      </c>
      <c r="BF135" s="143">
        <f>IF(U135="snížená",N135,0)</f>
        <v>0</v>
      </c>
      <c r="BG135" s="143">
        <f>IF(U135="zákl. přenesená",N135,0)</f>
        <v>0</v>
      </c>
      <c r="BH135" s="143">
        <f>IF(U135="sníž. přenesená",N135,0)</f>
        <v>0</v>
      </c>
      <c r="BI135" s="143">
        <f>IF(U135="nulová",N135,0)</f>
        <v>0</v>
      </c>
      <c r="BJ135" s="23" t="s">
        <v>84</v>
      </c>
      <c r="BK135" s="143">
        <f>ROUND(L135*K135,2)</f>
        <v>0</v>
      </c>
      <c r="BL135" s="23" t="s">
        <v>156</v>
      </c>
      <c r="BM135" s="23" t="s">
        <v>186</v>
      </c>
    </row>
    <row r="136" spans="2:65" s="1" customFormat="1" ht="25.5" customHeight="1">
      <c r="B136" s="47"/>
      <c r="C136" s="220" t="s">
        <v>205</v>
      </c>
      <c r="D136" s="220" t="s">
        <v>152</v>
      </c>
      <c r="E136" s="221" t="s">
        <v>202</v>
      </c>
      <c r="F136" s="222" t="s">
        <v>203</v>
      </c>
      <c r="G136" s="222"/>
      <c r="H136" s="222"/>
      <c r="I136" s="222"/>
      <c r="J136" s="223" t="s">
        <v>165</v>
      </c>
      <c r="K136" s="224">
        <v>3.6</v>
      </c>
      <c r="L136" s="225">
        <v>0</v>
      </c>
      <c r="M136" s="226"/>
      <c r="N136" s="227">
        <f>ROUND(L136*K136,2)</f>
        <v>0</v>
      </c>
      <c r="O136" s="227"/>
      <c r="P136" s="227"/>
      <c r="Q136" s="227"/>
      <c r="R136" s="49"/>
      <c r="T136" s="228" t="s">
        <v>22</v>
      </c>
      <c r="U136" s="57" t="s">
        <v>41</v>
      </c>
      <c r="V136" s="48"/>
      <c r="W136" s="229">
        <f>V136*K136</f>
        <v>0</v>
      </c>
      <c r="X136" s="229">
        <v>0</v>
      </c>
      <c r="Y136" s="229">
        <f>X136*K136</f>
        <v>0</v>
      </c>
      <c r="Z136" s="229">
        <v>0</v>
      </c>
      <c r="AA136" s="230">
        <f>Z136*K136</f>
        <v>0</v>
      </c>
      <c r="AR136" s="23" t="s">
        <v>156</v>
      </c>
      <c r="AT136" s="23" t="s">
        <v>152</v>
      </c>
      <c r="AU136" s="23" t="s">
        <v>112</v>
      </c>
      <c r="AY136" s="23" t="s">
        <v>151</v>
      </c>
      <c r="BE136" s="143">
        <f>IF(U136="základní",N136,0)</f>
        <v>0</v>
      </c>
      <c r="BF136" s="143">
        <f>IF(U136="snížená",N136,0)</f>
        <v>0</v>
      </c>
      <c r="BG136" s="143">
        <f>IF(U136="zákl. přenesená",N136,0)</f>
        <v>0</v>
      </c>
      <c r="BH136" s="143">
        <f>IF(U136="sníž. přenesená",N136,0)</f>
        <v>0</v>
      </c>
      <c r="BI136" s="143">
        <f>IF(U136="nulová",N136,0)</f>
        <v>0</v>
      </c>
      <c r="BJ136" s="23" t="s">
        <v>84</v>
      </c>
      <c r="BK136" s="143">
        <f>ROUND(L136*K136,2)</f>
        <v>0</v>
      </c>
      <c r="BL136" s="23" t="s">
        <v>156</v>
      </c>
      <c r="BM136" s="23" t="s">
        <v>190</v>
      </c>
    </row>
    <row r="137" spans="2:65" s="1" customFormat="1" ht="25.5" customHeight="1">
      <c r="B137" s="47"/>
      <c r="C137" s="220" t="s">
        <v>182</v>
      </c>
      <c r="D137" s="220" t="s">
        <v>152</v>
      </c>
      <c r="E137" s="221" t="s">
        <v>206</v>
      </c>
      <c r="F137" s="222" t="s">
        <v>207</v>
      </c>
      <c r="G137" s="222"/>
      <c r="H137" s="222"/>
      <c r="I137" s="222"/>
      <c r="J137" s="223" t="s">
        <v>177</v>
      </c>
      <c r="K137" s="224">
        <v>3.6</v>
      </c>
      <c r="L137" s="225">
        <v>0</v>
      </c>
      <c r="M137" s="226"/>
      <c r="N137" s="227">
        <f>ROUND(L137*K137,2)</f>
        <v>0</v>
      </c>
      <c r="O137" s="227"/>
      <c r="P137" s="227"/>
      <c r="Q137" s="227"/>
      <c r="R137" s="49"/>
      <c r="T137" s="228" t="s">
        <v>22</v>
      </c>
      <c r="U137" s="57" t="s">
        <v>41</v>
      </c>
      <c r="V137" s="48"/>
      <c r="W137" s="229">
        <f>V137*K137</f>
        <v>0</v>
      </c>
      <c r="X137" s="229">
        <v>0</v>
      </c>
      <c r="Y137" s="229">
        <f>X137*K137</f>
        <v>0</v>
      </c>
      <c r="Z137" s="229">
        <v>0</v>
      </c>
      <c r="AA137" s="230">
        <f>Z137*K137</f>
        <v>0</v>
      </c>
      <c r="AR137" s="23" t="s">
        <v>156</v>
      </c>
      <c r="AT137" s="23" t="s">
        <v>152</v>
      </c>
      <c r="AU137" s="23" t="s">
        <v>112</v>
      </c>
      <c r="AY137" s="23" t="s">
        <v>151</v>
      </c>
      <c r="BE137" s="143">
        <f>IF(U137="základní",N137,0)</f>
        <v>0</v>
      </c>
      <c r="BF137" s="143">
        <f>IF(U137="snížená",N137,0)</f>
        <v>0</v>
      </c>
      <c r="BG137" s="143">
        <f>IF(U137="zákl. přenesená",N137,0)</f>
        <v>0</v>
      </c>
      <c r="BH137" s="143">
        <f>IF(U137="sníž. přenesená",N137,0)</f>
        <v>0</v>
      </c>
      <c r="BI137" s="143">
        <f>IF(U137="nulová",N137,0)</f>
        <v>0</v>
      </c>
      <c r="BJ137" s="23" t="s">
        <v>84</v>
      </c>
      <c r="BK137" s="143">
        <f>ROUND(L137*K137,2)</f>
        <v>0</v>
      </c>
      <c r="BL137" s="23" t="s">
        <v>156</v>
      </c>
      <c r="BM137" s="23" t="s">
        <v>194</v>
      </c>
    </row>
    <row r="138" spans="2:65" s="1" customFormat="1" ht="38.25" customHeight="1">
      <c r="B138" s="47"/>
      <c r="C138" s="220" t="s">
        <v>11</v>
      </c>
      <c r="D138" s="220" t="s">
        <v>152</v>
      </c>
      <c r="E138" s="221" t="s">
        <v>209</v>
      </c>
      <c r="F138" s="222" t="s">
        <v>210</v>
      </c>
      <c r="G138" s="222"/>
      <c r="H138" s="222"/>
      <c r="I138" s="222"/>
      <c r="J138" s="223" t="s">
        <v>177</v>
      </c>
      <c r="K138" s="224">
        <v>3.6</v>
      </c>
      <c r="L138" s="225">
        <v>0</v>
      </c>
      <c r="M138" s="226"/>
      <c r="N138" s="227">
        <f>ROUND(L138*K138,2)</f>
        <v>0</v>
      </c>
      <c r="O138" s="227"/>
      <c r="P138" s="227"/>
      <c r="Q138" s="227"/>
      <c r="R138" s="49"/>
      <c r="T138" s="228" t="s">
        <v>22</v>
      </c>
      <c r="U138" s="57" t="s">
        <v>41</v>
      </c>
      <c r="V138" s="48"/>
      <c r="W138" s="229">
        <f>V138*K138</f>
        <v>0</v>
      </c>
      <c r="X138" s="229">
        <v>0</v>
      </c>
      <c r="Y138" s="229">
        <f>X138*K138</f>
        <v>0</v>
      </c>
      <c r="Z138" s="229">
        <v>0</v>
      </c>
      <c r="AA138" s="230">
        <f>Z138*K138</f>
        <v>0</v>
      </c>
      <c r="AR138" s="23" t="s">
        <v>156</v>
      </c>
      <c r="AT138" s="23" t="s">
        <v>152</v>
      </c>
      <c r="AU138" s="23" t="s">
        <v>112</v>
      </c>
      <c r="AY138" s="23" t="s">
        <v>151</v>
      </c>
      <c r="BE138" s="143">
        <f>IF(U138="základní",N138,0)</f>
        <v>0</v>
      </c>
      <c r="BF138" s="143">
        <f>IF(U138="snížená",N138,0)</f>
        <v>0</v>
      </c>
      <c r="BG138" s="143">
        <f>IF(U138="zákl. přenesená",N138,0)</f>
        <v>0</v>
      </c>
      <c r="BH138" s="143">
        <f>IF(U138="sníž. přenesená",N138,0)</f>
        <v>0</v>
      </c>
      <c r="BI138" s="143">
        <f>IF(U138="nulová",N138,0)</f>
        <v>0</v>
      </c>
      <c r="BJ138" s="23" t="s">
        <v>84</v>
      </c>
      <c r="BK138" s="143">
        <f>ROUND(L138*K138,2)</f>
        <v>0</v>
      </c>
      <c r="BL138" s="23" t="s">
        <v>156</v>
      </c>
      <c r="BM138" s="23" t="s">
        <v>198</v>
      </c>
    </row>
    <row r="139" spans="2:65" s="1" customFormat="1" ht="25.5" customHeight="1">
      <c r="B139" s="47"/>
      <c r="C139" s="220" t="s">
        <v>186</v>
      </c>
      <c r="D139" s="220" t="s">
        <v>152</v>
      </c>
      <c r="E139" s="221" t="s">
        <v>212</v>
      </c>
      <c r="F139" s="222" t="s">
        <v>213</v>
      </c>
      <c r="G139" s="222"/>
      <c r="H139" s="222"/>
      <c r="I139" s="222"/>
      <c r="J139" s="223" t="s">
        <v>177</v>
      </c>
      <c r="K139" s="224">
        <v>3.6</v>
      </c>
      <c r="L139" s="225">
        <v>0</v>
      </c>
      <c r="M139" s="226"/>
      <c r="N139" s="227">
        <f>ROUND(L139*K139,2)</f>
        <v>0</v>
      </c>
      <c r="O139" s="227"/>
      <c r="P139" s="227"/>
      <c r="Q139" s="227"/>
      <c r="R139" s="49"/>
      <c r="T139" s="228" t="s">
        <v>22</v>
      </c>
      <c r="U139" s="57" t="s">
        <v>41</v>
      </c>
      <c r="V139" s="48"/>
      <c r="W139" s="229">
        <f>V139*K139</f>
        <v>0</v>
      </c>
      <c r="X139" s="229">
        <v>0</v>
      </c>
      <c r="Y139" s="229">
        <f>X139*K139</f>
        <v>0</v>
      </c>
      <c r="Z139" s="229">
        <v>0</v>
      </c>
      <c r="AA139" s="230">
        <f>Z139*K139</f>
        <v>0</v>
      </c>
      <c r="AR139" s="23" t="s">
        <v>156</v>
      </c>
      <c r="AT139" s="23" t="s">
        <v>152</v>
      </c>
      <c r="AU139" s="23" t="s">
        <v>112</v>
      </c>
      <c r="AY139" s="23" t="s">
        <v>151</v>
      </c>
      <c r="BE139" s="143">
        <f>IF(U139="základní",N139,0)</f>
        <v>0</v>
      </c>
      <c r="BF139" s="143">
        <f>IF(U139="snížená",N139,0)</f>
        <v>0</v>
      </c>
      <c r="BG139" s="143">
        <f>IF(U139="zákl. přenesená",N139,0)</f>
        <v>0</v>
      </c>
      <c r="BH139" s="143">
        <f>IF(U139="sníž. přenesená",N139,0)</f>
        <v>0</v>
      </c>
      <c r="BI139" s="143">
        <f>IF(U139="nulová",N139,0)</f>
        <v>0</v>
      </c>
      <c r="BJ139" s="23" t="s">
        <v>84</v>
      </c>
      <c r="BK139" s="143">
        <f>ROUND(L139*K139,2)</f>
        <v>0</v>
      </c>
      <c r="BL139" s="23" t="s">
        <v>156</v>
      </c>
      <c r="BM139" s="23" t="s">
        <v>201</v>
      </c>
    </row>
    <row r="140" spans="2:65" s="1" customFormat="1" ht="25.5" customHeight="1">
      <c r="B140" s="47"/>
      <c r="C140" s="220" t="s">
        <v>312</v>
      </c>
      <c r="D140" s="220" t="s">
        <v>152</v>
      </c>
      <c r="E140" s="221" t="s">
        <v>215</v>
      </c>
      <c r="F140" s="222" t="s">
        <v>216</v>
      </c>
      <c r="G140" s="222"/>
      <c r="H140" s="222"/>
      <c r="I140" s="222"/>
      <c r="J140" s="223" t="s">
        <v>177</v>
      </c>
      <c r="K140" s="224">
        <v>3.6</v>
      </c>
      <c r="L140" s="225">
        <v>0</v>
      </c>
      <c r="M140" s="226"/>
      <c r="N140" s="227">
        <f>ROUND(L140*K140,2)</f>
        <v>0</v>
      </c>
      <c r="O140" s="227"/>
      <c r="P140" s="227"/>
      <c r="Q140" s="227"/>
      <c r="R140" s="49"/>
      <c r="T140" s="228" t="s">
        <v>22</v>
      </c>
      <c r="U140" s="57" t="s">
        <v>41</v>
      </c>
      <c r="V140" s="48"/>
      <c r="W140" s="229">
        <f>V140*K140</f>
        <v>0</v>
      </c>
      <c r="X140" s="229">
        <v>0</v>
      </c>
      <c r="Y140" s="229">
        <f>X140*K140</f>
        <v>0</v>
      </c>
      <c r="Z140" s="229">
        <v>0</v>
      </c>
      <c r="AA140" s="230">
        <f>Z140*K140</f>
        <v>0</v>
      </c>
      <c r="AR140" s="23" t="s">
        <v>156</v>
      </c>
      <c r="AT140" s="23" t="s">
        <v>152</v>
      </c>
      <c r="AU140" s="23" t="s">
        <v>112</v>
      </c>
      <c r="AY140" s="23" t="s">
        <v>151</v>
      </c>
      <c r="BE140" s="143">
        <f>IF(U140="základní",N140,0)</f>
        <v>0</v>
      </c>
      <c r="BF140" s="143">
        <f>IF(U140="snížená",N140,0)</f>
        <v>0</v>
      </c>
      <c r="BG140" s="143">
        <f>IF(U140="zákl. přenesená",N140,0)</f>
        <v>0</v>
      </c>
      <c r="BH140" s="143">
        <f>IF(U140="sníž. přenesená",N140,0)</f>
        <v>0</v>
      </c>
      <c r="BI140" s="143">
        <f>IF(U140="nulová",N140,0)</f>
        <v>0</v>
      </c>
      <c r="BJ140" s="23" t="s">
        <v>84</v>
      </c>
      <c r="BK140" s="143">
        <f>ROUND(L140*K140,2)</f>
        <v>0</v>
      </c>
      <c r="BL140" s="23" t="s">
        <v>156</v>
      </c>
      <c r="BM140" s="23" t="s">
        <v>204</v>
      </c>
    </row>
    <row r="141" spans="2:65" s="1" customFormat="1" ht="25.5" customHeight="1">
      <c r="B141" s="47"/>
      <c r="C141" s="220" t="s">
        <v>190</v>
      </c>
      <c r="D141" s="220" t="s">
        <v>152</v>
      </c>
      <c r="E141" s="221" t="s">
        <v>218</v>
      </c>
      <c r="F141" s="222" t="s">
        <v>219</v>
      </c>
      <c r="G141" s="222"/>
      <c r="H141" s="222"/>
      <c r="I141" s="222"/>
      <c r="J141" s="223" t="s">
        <v>177</v>
      </c>
      <c r="K141" s="224">
        <v>3.6</v>
      </c>
      <c r="L141" s="225">
        <v>0</v>
      </c>
      <c r="M141" s="226"/>
      <c r="N141" s="227">
        <f>ROUND(L141*K141,2)</f>
        <v>0</v>
      </c>
      <c r="O141" s="227"/>
      <c r="P141" s="227"/>
      <c r="Q141" s="227"/>
      <c r="R141" s="49"/>
      <c r="T141" s="228" t="s">
        <v>22</v>
      </c>
      <c r="U141" s="57" t="s">
        <v>41</v>
      </c>
      <c r="V141" s="48"/>
      <c r="W141" s="229">
        <f>V141*K141</f>
        <v>0</v>
      </c>
      <c r="X141" s="229">
        <v>0</v>
      </c>
      <c r="Y141" s="229">
        <f>X141*K141</f>
        <v>0</v>
      </c>
      <c r="Z141" s="229">
        <v>0</v>
      </c>
      <c r="AA141" s="230">
        <f>Z141*K141</f>
        <v>0</v>
      </c>
      <c r="AR141" s="23" t="s">
        <v>156</v>
      </c>
      <c r="AT141" s="23" t="s">
        <v>152</v>
      </c>
      <c r="AU141" s="23" t="s">
        <v>112</v>
      </c>
      <c r="AY141" s="23" t="s">
        <v>151</v>
      </c>
      <c r="BE141" s="143">
        <f>IF(U141="základní",N141,0)</f>
        <v>0</v>
      </c>
      <c r="BF141" s="143">
        <f>IF(U141="snížená",N141,0)</f>
        <v>0</v>
      </c>
      <c r="BG141" s="143">
        <f>IF(U141="zákl. přenesená",N141,0)</f>
        <v>0</v>
      </c>
      <c r="BH141" s="143">
        <f>IF(U141="sníž. přenesená",N141,0)</f>
        <v>0</v>
      </c>
      <c r="BI141" s="143">
        <f>IF(U141="nulová",N141,0)</f>
        <v>0</v>
      </c>
      <c r="BJ141" s="23" t="s">
        <v>84</v>
      </c>
      <c r="BK141" s="143">
        <f>ROUND(L141*K141,2)</f>
        <v>0</v>
      </c>
      <c r="BL141" s="23" t="s">
        <v>156</v>
      </c>
      <c r="BM141" s="23" t="s">
        <v>208</v>
      </c>
    </row>
    <row r="142" spans="2:63" s="9" customFormat="1" ht="29.85" customHeight="1">
      <c r="B142" s="207"/>
      <c r="C142" s="208"/>
      <c r="D142" s="217" t="s">
        <v>124</v>
      </c>
      <c r="E142" s="217"/>
      <c r="F142" s="217"/>
      <c r="G142" s="217"/>
      <c r="H142" s="217"/>
      <c r="I142" s="217"/>
      <c r="J142" s="217"/>
      <c r="K142" s="217"/>
      <c r="L142" s="217"/>
      <c r="M142" s="217"/>
      <c r="N142" s="251">
        <f>BK142</f>
        <v>0</v>
      </c>
      <c r="O142" s="252"/>
      <c r="P142" s="252"/>
      <c r="Q142" s="252"/>
      <c r="R142" s="210"/>
      <c r="T142" s="211"/>
      <c r="U142" s="208"/>
      <c r="V142" s="208"/>
      <c r="W142" s="212">
        <f>SUM(W143:W163)</f>
        <v>0</v>
      </c>
      <c r="X142" s="208"/>
      <c r="Y142" s="212">
        <f>SUM(Y143:Y163)</f>
        <v>0</v>
      </c>
      <c r="Z142" s="208"/>
      <c r="AA142" s="213">
        <f>SUM(AA143:AA163)</f>
        <v>0</v>
      </c>
      <c r="AR142" s="214" t="s">
        <v>84</v>
      </c>
      <c r="AT142" s="215" t="s">
        <v>75</v>
      </c>
      <c r="AU142" s="215" t="s">
        <v>84</v>
      </c>
      <c r="AY142" s="214" t="s">
        <v>151</v>
      </c>
      <c r="BK142" s="216">
        <f>SUM(BK143:BK163)</f>
        <v>0</v>
      </c>
    </row>
    <row r="143" spans="2:65" s="1" customFormat="1" ht="16.5" customHeight="1">
      <c r="B143" s="47"/>
      <c r="C143" s="220" t="s">
        <v>313</v>
      </c>
      <c r="D143" s="220" t="s">
        <v>152</v>
      </c>
      <c r="E143" s="221" t="s">
        <v>221</v>
      </c>
      <c r="F143" s="222" t="s">
        <v>222</v>
      </c>
      <c r="G143" s="222"/>
      <c r="H143" s="222"/>
      <c r="I143" s="222"/>
      <c r="J143" s="223" t="s">
        <v>155</v>
      </c>
      <c r="K143" s="224">
        <v>28</v>
      </c>
      <c r="L143" s="225">
        <v>0</v>
      </c>
      <c r="M143" s="226"/>
      <c r="N143" s="227">
        <f>ROUND(L143*K143,2)</f>
        <v>0</v>
      </c>
      <c r="O143" s="227"/>
      <c r="P143" s="227"/>
      <c r="Q143" s="227"/>
      <c r="R143" s="49"/>
      <c r="T143" s="228" t="s">
        <v>22</v>
      </c>
      <c r="U143" s="57" t="s">
        <v>41</v>
      </c>
      <c r="V143" s="48"/>
      <c r="W143" s="229">
        <f>V143*K143</f>
        <v>0</v>
      </c>
      <c r="X143" s="229">
        <v>0</v>
      </c>
      <c r="Y143" s="229">
        <f>X143*K143</f>
        <v>0</v>
      </c>
      <c r="Z143" s="229">
        <v>0</v>
      </c>
      <c r="AA143" s="230">
        <f>Z143*K143</f>
        <v>0</v>
      </c>
      <c r="AR143" s="23" t="s">
        <v>156</v>
      </c>
      <c r="AT143" s="23" t="s">
        <v>152</v>
      </c>
      <c r="AU143" s="23" t="s">
        <v>112</v>
      </c>
      <c r="AY143" s="23" t="s">
        <v>151</v>
      </c>
      <c r="BE143" s="143">
        <f>IF(U143="základní",N143,0)</f>
        <v>0</v>
      </c>
      <c r="BF143" s="143">
        <f>IF(U143="snížená",N143,0)</f>
        <v>0</v>
      </c>
      <c r="BG143" s="143">
        <f>IF(U143="zákl. přenesená",N143,0)</f>
        <v>0</v>
      </c>
      <c r="BH143" s="143">
        <f>IF(U143="sníž. přenesená",N143,0)</f>
        <v>0</v>
      </c>
      <c r="BI143" s="143">
        <f>IF(U143="nulová",N143,0)</f>
        <v>0</v>
      </c>
      <c r="BJ143" s="23" t="s">
        <v>84</v>
      </c>
      <c r="BK143" s="143">
        <f>ROUND(L143*K143,2)</f>
        <v>0</v>
      </c>
      <c r="BL143" s="23" t="s">
        <v>156</v>
      </c>
      <c r="BM143" s="23" t="s">
        <v>211</v>
      </c>
    </row>
    <row r="144" spans="2:65" s="1" customFormat="1" ht="25.5" customHeight="1">
      <c r="B144" s="47"/>
      <c r="C144" s="220" t="s">
        <v>194</v>
      </c>
      <c r="D144" s="220" t="s">
        <v>152</v>
      </c>
      <c r="E144" s="221" t="s">
        <v>225</v>
      </c>
      <c r="F144" s="222" t="s">
        <v>226</v>
      </c>
      <c r="G144" s="222"/>
      <c r="H144" s="222"/>
      <c r="I144" s="222"/>
      <c r="J144" s="223" t="s">
        <v>155</v>
      </c>
      <c r="K144" s="224">
        <v>28</v>
      </c>
      <c r="L144" s="225">
        <v>0</v>
      </c>
      <c r="M144" s="226"/>
      <c r="N144" s="227">
        <f>ROUND(L144*K144,2)</f>
        <v>0</v>
      </c>
      <c r="O144" s="227"/>
      <c r="P144" s="227"/>
      <c r="Q144" s="227"/>
      <c r="R144" s="49"/>
      <c r="T144" s="228" t="s">
        <v>22</v>
      </c>
      <c r="U144" s="57" t="s">
        <v>41</v>
      </c>
      <c r="V144" s="48"/>
      <c r="W144" s="229">
        <f>V144*K144</f>
        <v>0</v>
      </c>
      <c r="X144" s="229">
        <v>0</v>
      </c>
      <c r="Y144" s="229">
        <f>X144*K144</f>
        <v>0</v>
      </c>
      <c r="Z144" s="229">
        <v>0</v>
      </c>
      <c r="AA144" s="230">
        <f>Z144*K144</f>
        <v>0</v>
      </c>
      <c r="AR144" s="23" t="s">
        <v>156</v>
      </c>
      <c r="AT144" s="23" t="s">
        <v>152</v>
      </c>
      <c r="AU144" s="23" t="s">
        <v>112</v>
      </c>
      <c r="AY144" s="23" t="s">
        <v>151</v>
      </c>
      <c r="BE144" s="143">
        <f>IF(U144="základní",N144,0)</f>
        <v>0</v>
      </c>
      <c r="BF144" s="143">
        <f>IF(U144="snížená",N144,0)</f>
        <v>0</v>
      </c>
      <c r="BG144" s="143">
        <f>IF(U144="zákl. přenesená",N144,0)</f>
        <v>0</v>
      </c>
      <c r="BH144" s="143">
        <f>IF(U144="sníž. přenesená",N144,0)</f>
        <v>0</v>
      </c>
      <c r="BI144" s="143">
        <f>IF(U144="nulová",N144,0)</f>
        <v>0</v>
      </c>
      <c r="BJ144" s="23" t="s">
        <v>84</v>
      </c>
      <c r="BK144" s="143">
        <f>ROUND(L144*K144,2)</f>
        <v>0</v>
      </c>
      <c r="BL144" s="23" t="s">
        <v>156</v>
      </c>
      <c r="BM144" s="23" t="s">
        <v>214</v>
      </c>
    </row>
    <row r="145" spans="2:51" s="10" customFormat="1" ht="16.5" customHeight="1">
      <c r="B145" s="231"/>
      <c r="C145" s="232"/>
      <c r="D145" s="232"/>
      <c r="E145" s="233" t="s">
        <v>22</v>
      </c>
      <c r="F145" s="234" t="s">
        <v>324</v>
      </c>
      <c r="G145" s="235"/>
      <c r="H145" s="235"/>
      <c r="I145" s="235"/>
      <c r="J145" s="232"/>
      <c r="K145" s="236">
        <v>28</v>
      </c>
      <c r="L145" s="232"/>
      <c r="M145" s="232"/>
      <c r="N145" s="232"/>
      <c r="O145" s="232"/>
      <c r="P145" s="232"/>
      <c r="Q145" s="232"/>
      <c r="R145" s="237"/>
      <c r="T145" s="238"/>
      <c r="U145" s="232"/>
      <c r="V145" s="232"/>
      <c r="W145" s="232"/>
      <c r="X145" s="232"/>
      <c r="Y145" s="232"/>
      <c r="Z145" s="232"/>
      <c r="AA145" s="239"/>
      <c r="AT145" s="240" t="s">
        <v>158</v>
      </c>
      <c r="AU145" s="240" t="s">
        <v>112</v>
      </c>
      <c r="AV145" s="10" t="s">
        <v>112</v>
      </c>
      <c r="AW145" s="10" t="s">
        <v>34</v>
      </c>
      <c r="AX145" s="10" t="s">
        <v>76</v>
      </c>
      <c r="AY145" s="240" t="s">
        <v>151</v>
      </c>
    </row>
    <row r="146" spans="2:51" s="11" customFormat="1" ht="16.5" customHeight="1">
      <c r="B146" s="242"/>
      <c r="C146" s="243"/>
      <c r="D146" s="243"/>
      <c r="E146" s="244" t="s">
        <v>22</v>
      </c>
      <c r="F146" s="245" t="s">
        <v>159</v>
      </c>
      <c r="G146" s="243"/>
      <c r="H146" s="243"/>
      <c r="I146" s="243"/>
      <c r="J146" s="243"/>
      <c r="K146" s="246">
        <v>28</v>
      </c>
      <c r="L146" s="243"/>
      <c r="M146" s="243"/>
      <c r="N146" s="243"/>
      <c r="O146" s="243"/>
      <c r="P146" s="243"/>
      <c r="Q146" s="243"/>
      <c r="R146" s="247"/>
      <c r="T146" s="248"/>
      <c r="U146" s="243"/>
      <c r="V146" s="243"/>
      <c r="W146" s="243"/>
      <c r="X146" s="243"/>
      <c r="Y146" s="243"/>
      <c r="Z146" s="243"/>
      <c r="AA146" s="249"/>
      <c r="AT146" s="250" t="s">
        <v>158</v>
      </c>
      <c r="AU146" s="250" t="s">
        <v>112</v>
      </c>
      <c r="AV146" s="11" t="s">
        <v>156</v>
      </c>
      <c r="AW146" s="11" t="s">
        <v>34</v>
      </c>
      <c r="AX146" s="11" t="s">
        <v>84</v>
      </c>
      <c r="AY146" s="250" t="s">
        <v>151</v>
      </c>
    </row>
    <row r="147" spans="2:65" s="1" customFormat="1" ht="25.5" customHeight="1">
      <c r="B147" s="47"/>
      <c r="C147" s="220" t="s">
        <v>10</v>
      </c>
      <c r="D147" s="220" t="s">
        <v>152</v>
      </c>
      <c r="E147" s="221" t="s">
        <v>230</v>
      </c>
      <c r="F147" s="222" t="s">
        <v>231</v>
      </c>
      <c r="G147" s="222"/>
      <c r="H147" s="222"/>
      <c r="I147" s="222"/>
      <c r="J147" s="223" t="s">
        <v>155</v>
      </c>
      <c r="K147" s="224">
        <v>28</v>
      </c>
      <c r="L147" s="225">
        <v>0</v>
      </c>
      <c r="M147" s="226"/>
      <c r="N147" s="227">
        <f>ROUND(L147*K147,2)</f>
        <v>0</v>
      </c>
      <c r="O147" s="227"/>
      <c r="P147" s="227"/>
      <c r="Q147" s="227"/>
      <c r="R147" s="49"/>
      <c r="T147" s="228" t="s">
        <v>22</v>
      </c>
      <c r="U147" s="57" t="s">
        <v>41</v>
      </c>
      <c r="V147" s="48"/>
      <c r="W147" s="229">
        <f>V147*K147</f>
        <v>0</v>
      </c>
      <c r="X147" s="229">
        <v>0</v>
      </c>
      <c r="Y147" s="229">
        <f>X147*K147</f>
        <v>0</v>
      </c>
      <c r="Z147" s="229">
        <v>0</v>
      </c>
      <c r="AA147" s="230">
        <f>Z147*K147</f>
        <v>0</v>
      </c>
      <c r="AR147" s="23" t="s">
        <v>156</v>
      </c>
      <c r="AT147" s="23" t="s">
        <v>152</v>
      </c>
      <c r="AU147" s="23" t="s">
        <v>112</v>
      </c>
      <c r="AY147" s="23" t="s">
        <v>151</v>
      </c>
      <c r="BE147" s="143">
        <f>IF(U147="základní",N147,0)</f>
        <v>0</v>
      </c>
      <c r="BF147" s="143">
        <f>IF(U147="snížená",N147,0)</f>
        <v>0</v>
      </c>
      <c r="BG147" s="143">
        <f>IF(U147="zákl. přenesená",N147,0)</f>
        <v>0</v>
      </c>
      <c r="BH147" s="143">
        <f>IF(U147="sníž. přenesená",N147,0)</f>
        <v>0</v>
      </c>
      <c r="BI147" s="143">
        <f>IF(U147="nulová",N147,0)</f>
        <v>0</v>
      </c>
      <c r="BJ147" s="23" t="s">
        <v>84</v>
      </c>
      <c r="BK147" s="143">
        <f>ROUND(L147*K147,2)</f>
        <v>0</v>
      </c>
      <c r="BL147" s="23" t="s">
        <v>156</v>
      </c>
      <c r="BM147" s="23" t="s">
        <v>217</v>
      </c>
    </row>
    <row r="148" spans="2:65" s="1" customFormat="1" ht="25.5" customHeight="1">
      <c r="B148" s="47"/>
      <c r="C148" s="220" t="s">
        <v>198</v>
      </c>
      <c r="D148" s="220" t="s">
        <v>152</v>
      </c>
      <c r="E148" s="221" t="s">
        <v>234</v>
      </c>
      <c r="F148" s="222" t="s">
        <v>235</v>
      </c>
      <c r="G148" s="222"/>
      <c r="H148" s="222"/>
      <c r="I148" s="222"/>
      <c r="J148" s="223" t="s">
        <v>155</v>
      </c>
      <c r="K148" s="224">
        <v>28</v>
      </c>
      <c r="L148" s="225">
        <v>0</v>
      </c>
      <c r="M148" s="226"/>
      <c r="N148" s="227">
        <f>ROUND(L148*K148,2)</f>
        <v>0</v>
      </c>
      <c r="O148" s="227"/>
      <c r="P148" s="227"/>
      <c r="Q148" s="227"/>
      <c r="R148" s="49"/>
      <c r="T148" s="228" t="s">
        <v>22</v>
      </c>
      <c r="U148" s="57" t="s">
        <v>41</v>
      </c>
      <c r="V148" s="48"/>
      <c r="W148" s="229">
        <f>V148*K148</f>
        <v>0</v>
      </c>
      <c r="X148" s="229">
        <v>0</v>
      </c>
      <c r="Y148" s="229">
        <f>X148*K148</f>
        <v>0</v>
      </c>
      <c r="Z148" s="229">
        <v>0</v>
      </c>
      <c r="AA148" s="230">
        <f>Z148*K148</f>
        <v>0</v>
      </c>
      <c r="AR148" s="23" t="s">
        <v>156</v>
      </c>
      <c r="AT148" s="23" t="s">
        <v>152</v>
      </c>
      <c r="AU148" s="23" t="s">
        <v>112</v>
      </c>
      <c r="AY148" s="23" t="s">
        <v>151</v>
      </c>
      <c r="BE148" s="143">
        <f>IF(U148="základní",N148,0)</f>
        <v>0</v>
      </c>
      <c r="BF148" s="143">
        <f>IF(U148="snížená",N148,0)</f>
        <v>0</v>
      </c>
      <c r="BG148" s="143">
        <f>IF(U148="zákl. přenesená",N148,0)</f>
        <v>0</v>
      </c>
      <c r="BH148" s="143">
        <f>IF(U148="sníž. přenesená",N148,0)</f>
        <v>0</v>
      </c>
      <c r="BI148" s="143">
        <f>IF(U148="nulová",N148,0)</f>
        <v>0</v>
      </c>
      <c r="BJ148" s="23" t="s">
        <v>84</v>
      </c>
      <c r="BK148" s="143">
        <f>ROUND(L148*K148,2)</f>
        <v>0</v>
      </c>
      <c r="BL148" s="23" t="s">
        <v>156</v>
      </c>
      <c r="BM148" s="23" t="s">
        <v>220</v>
      </c>
    </row>
    <row r="149" spans="2:65" s="1" customFormat="1" ht="25.5" customHeight="1">
      <c r="B149" s="47"/>
      <c r="C149" s="220" t="s">
        <v>315</v>
      </c>
      <c r="D149" s="220" t="s">
        <v>152</v>
      </c>
      <c r="E149" s="221" t="s">
        <v>237</v>
      </c>
      <c r="F149" s="222" t="s">
        <v>238</v>
      </c>
      <c r="G149" s="222"/>
      <c r="H149" s="222"/>
      <c r="I149" s="222"/>
      <c r="J149" s="223" t="s">
        <v>189</v>
      </c>
      <c r="K149" s="224">
        <v>75</v>
      </c>
      <c r="L149" s="225">
        <v>0</v>
      </c>
      <c r="M149" s="226"/>
      <c r="N149" s="227">
        <f>ROUND(L149*K149,2)</f>
        <v>0</v>
      </c>
      <c r="O149" s="227"/>
      <c r="P149" s="227"/>
      <c r="Q149" s="227"/>
      <c r="R149" s="49"/>
      <c r="T149" s="228" t="s">
        <v>22</v>
      </c>
      <c r="U149" s="57" t="s">
        <v>41</v>
      </c>
      <c r="V149" s="48"/>
      <c r="W149" s="229">
        <f>V149*K149</f>
        <v>0</v>
      </c>
      <c r="X149" s="229">
        <v>0</v>
      </c>
      <c r="Y149" s="229">
        <f>X149*K149</f>
        <v>0</v>
      </c>
      <c r="Z149" s="229">
        <v>0</v>
      </c>
      <c r="AA149" s="230">
        <f>Z149*K149</f>
        <v>0</v>
      </c>
      <c r="AR149" s="23" t="s">
        <v>156</v>
      </c>
      <c r="AT149" s="23" t="s">
        <v>152</v>
      </c>
      <c r="AU149" s="23" t="s">
        <v>112</v>
      </c>
      <c r="AY149" s="23" t="s">
        <v>151</v>
      </c>
      <c r="BE149" s="143">
        <f>IF(U149="základní",N149,0)</f>
        <v>0</v>
      </c>
      <c r="BF149" s="143">
        <f>IF(U149="snížená",N149,0)</f>
        <v>0</v>
      </c>
      <c r="BG149" s="143">
        <f>IF(U149="zákl. přenesená",N149,0)</f>
        <v>0</v>
      </c>
      <c r="BH149" s="143">
        <f>IF(U149="sníž. přenesená",N149,0)</f>
        <v>0</v>
      </c>
      <c r="BI149" s="143">
        <f>IF(U149="nulová",N149,0)</f>
        <v>0</v>
      </c>
      <c r="BJ149" s="23" t="s">
        <v>84</v>
      </c>
      <c r="BK149" s="143">
        <f>ROUND(L149*K149,2)</f>
        <v>0</v>
      </c>
      <c r="BL149" s="23" t="s">
        <v>156</v>
      </c>
      <c r="BM149" s="23" t="s">
        <v>223</v>
      </c>
    </row>
    <row r="150" spans="2:65" s="1" customFormat="1" ht="25.5" customHeight="1">
      <c r="B150" s="47"/>
      <c r="C150" s="220" t="s">
        <v>201</v>
      </c>
      <c r="D150" s="220" t="s">
        <v>152</v>
      </c>
      <c r="E150" s="221" t="s">
        <v>241</v>
      </c>
      <c r="F150" s="222" t="s">
        <v>242</v>
      </c>
      <c r="G150" s="222"/>
      <c r="H150" s="222"/>
      <c r="I150" s="222"/>
      <c r="J150" s="223" t="s">
        <v>155</v>
      </c>
      <c r="K150" s="224">
        <v>10</v>
      </c>
      <c r="L150" s="225">
        <v>0</v>
      </c>
      <c r="M150" s="226"/>
      <c r="N150" s="227">
        <f>ROUND(L150*K150,2)</f>
        <v>0</v>
      </c>
      <c r="O150" s="227"/>
      <c r="P150" s="227"/>
      <c r="Q150" s="227"/>
      <c r="R150" s="49"/>
      <c r="T150" s="228" t="s">
        <v>22</v>
      </c>
      <c r="U150" s="57" t="s">
        <v>41</v>
      </c>
      <c r="V150" s="48"/>
      <c r="W150" s="229">
        <f>V150*K150</f>
        <v>0</v>
      </c>
      <c r="X150" s="229">
        <v>0</v>
      </c>
      <c r="Y150" s="229">
        <f>X150*K150</f>
        <v>0</v>
      </c>
      <c r="Z150" s="229">
        <v>0</v>
      </c>
      <c r="AA150" s="230">
        <f>Z150*K150</f>
        <v>0</v>
      </c>
      <c r="AR150" s="23" t="s">
        <v>156</v>
      </c>
      <c r="AT150" s="23" t="s">
        <v>152</v>
      </c>
      <c r="AU150" s="23" t="s">
        <v>112</v>
      </c>
      <c r="AY150" s="23" t="s">
        <v>151</v>
      </c>
      <c r="BE150" s="143">
        <f>IF(U150="základní",N150,0)</f>
        <v>0</v>
      </c>
      <c r="BF150" s="143">
        <f>IF(U150="snížená",N150,0)</f>
        <v>0</v>
      </c>
      <c r="BG150" s="143">
        <f>IF(U150="zákl. přenesená",N150,0)</f>
        <v>0</v>
      </c>
      <c r="BH150" s="143">
        <f>IF(U150="sníž. přenesená",N150,0)</f>
        <v>0</v>
      </c>
      <c r="BI150" s="143">
        <f>IF(U150="nulová",N150,0)</f>
        <v>0</v>
      </c>
      <c r="BJ150" s="23" t="s">
        <v>84</v>
      </c>
      <c r="BK150" s="143">
        <f>ROUND(L150*K150,2)</f>
        <v>0</v>
      </c>
      <c r="BL150" s="23" t="s">
        <v>156</v>
      </c>
      <c r="BM150" s="23" t="s">
        <v>227</v>
      </c>
    </row>
    <row r="151" spans="2:65" s="1" customFormat="1" ht="38.25" customHeight="1">
      <c r="B151" s="47"/>
      <c r="C151" s="220" t="s">
        <v>316</v>
      </c>
      <c r="D151" s="220" t="s">
        <v>152</v>
      </c>
      <c r="E151" s="221" t="s">
        <v>244</v>
      </c>
      <c r="F151" s="222" t="s">
        <v>245</v>
      </c>
      <c r="G151" s="222"/>
      <c r="H151" s="222"/>
      <c r="I151" s="222"/>
      <c r="J151" s="223" t="s">
        <v>155</v>
      </c>
      <c r="K151" s="224">
        <v>10</v>
      </c>
      <c r="L151" s="225">
        <v>0</v>
      </c>
      <c r="M151" s="226"/>
      <c r="N151" s="227">
        <f>ROUND(L151*K151,2)</f>
        <v>0</v>
      </c>
      <c r="O151" s="227"/>
      <c r="P151" s="227"/>
      <c r="Q151" s="227"/>
      <c r="R151" s="49"/>
      <c r="T151" s="228" t="s">
        <v>22</v>
      </c>
      <c r="U151" s="57" t="s">
        <v>41</v>
      </c>
      <c r="V151" s="48"/>
      <c r="W151" s="229">
        <f>V151*K151</f>
        <v>0</v>
      </c>
      <c r="X151" s="229">
        <v>0</v>
      </c>
      <c r="Y151" s="229">
        <f>X151*K151</f>
        <v>0</v>
      </c>
      <c r="Z151" s="229">
        <v>0</v>
      </c>
      <c r="AA151" s="230">
        <f>Z151*K151</f>
        <v>0</v>
      </c>
      <c r="AR151" s="23" t="s">
        <v>156</v>
      </c>
      <c r="AT151" s="23" t="s">
        <v>152</v>
      </c>
      <c r="AU151" s="23" t="s">
        <v>112</v>
      </c>
      <c r="AY151" s="23" t="s">
        <v>151</v>
      </c>
      <c r="BE151" s="143">
        <f>IF(U151="základní",N151,0)</f>
        <v>0</v>
      </c>
      <c r="BF151" s="143">
        <f>IF(U151="snížená",N151,0)</f>
        <v>0</v>
      </c>
      <c r="BG151" s="143">
        <f>IF(U151="zákl. přenesená",N151,0)</f>
        <v>0</v>
      </c>
      <c r="BH151" s="143">
        <f>IF(U151="sníž. přenesená",N151,0)</f>
        <v>0</v>
      </c>
      <c r="BI151" s="143">
        <f>IF(U151="nulová",N151,0)</f>
        <v>0</v>
      </c>
      <c r="BJ151" s="23" t="s">
        <v>84</v>
      </c>
      <c r="BK151" s="143">
        <f>ROUND(L151*K151,2)</f>
        <v>0</v>
      </c>
      <c r="BL151" s="23" t="s">
        <v>156</v>
      </c>
      <c r="BM151" s="23" t="s">
        <v>232</v>
      </c>
    </row>
    <row r="152" spans="2:65" s="1" customFormat="1" ht="25.5" customHeight="1">
      <c r="B152" s="47"/>
      <c r="C152" s="220" t="s">
        <v>204</v>
      </c>
      <c r="D152" s="220" t="s">
        <v>152</v>
      </c>
      <c r="E152" s="221" t="s">
        <v>248</v>
      </c>
      <c r="F152" s="222" t="s">
        <v>249</v>
      </c>
      <c r="G152" s="222"/>
      <c r="H152" s="222"/>
      <c r="I152" s="222"/>
      <c r="J152" s="223" t="s">
        <v>155</v>
      </c>
      <c r="K152" s="224">
        <v>8</v>
      </c>
      <c r="L152" s="225">
        <v>0</v>
      </c>
      <c r="M152" s="226"/>
      <c r="N152" s="227">
        <f>ROUND(L152*K152,2)</f>
        <v>0</v>
      </c>
      <c r="O152" s="227"/>
      <c r="P152" s="227"/>
      <c r="Q152" s="227"/>
      <c r="R152" s="49"/>
      <c r="T152" s="228" t="s">
        <v>22</v>
      </c>
      <c r="U152" s="57" t="s">
        <v>41</v>
      </c>
      <c r="V152" s="48"/>
      <c r="W152" s="229">
        <f>V152*K152</f>
        <v>0</v>
      </c>
      <c r="X152" s="229">
        <v>0</v>
      </c>
      <c r="Y152" s="229">
        <f>X152*K152</f>
        <v>0</v>
      </c>
      <c r="Z152" s="229">
        <v>0</v>
      </c>
      <c r="AA152" s="230">
        <f>Z152*K152</f>
        <v>0</v>
      </c>
      <c r="AR152" s="23" t="s">
        <v>156</v>
      </c>
      <c r="AT152" s="23" t="s">
        <v>152</v>
      </c>
      <c r="AU152" s="23" t="s">
        <v>112</v>
      </c>
      <c r="AY152" s="23" t="s">
        <v>151</v>
      </c>
      <c r="BE152" s="143">
        <f>IF(U152="základní",N152,0)</f>
        <v>0</v>
      </c>
      <c r="BF152" s="143">
        <f>IF(U152="snížená",N152,0)</f>
        <v>0</v>
      </c>
      <c r="BG152" s="143">
        <f>IF(U152="zákl. přenesená",N152,0)</f>
        <v>0</v>
      </c>
      <c r="BH152" s="143">
        <f>IF(U152="sníž. přenesená",N152,0)</f>
        <v>0</v>
      </c>
      <c r="BI152" s="143">
        <f>IF(U152="nulová",N152,0)</f>
        <v>0</v>
      </c>
      <c r="BJ152" s="23" t="s">
        <v>84</v>
      </c>
      <c r="BK152" s="143">
        <f>ROUND(L152*K152,2)</f>
        <v>0</v>
      </c>
      <c r="BL152" s="23" t="s">
        <v>156</v>
      </c>
      <c r="BM152" s="23" t="s">
        <v>236</v>
      </c>
    </row>
    <row r="153" spans="2:65" s="1" customFormat="1" ht="25.5" customHeight="1">
      <c r="B153" s="47"/>
      <c r="C153" s="220" t="s">
        <v>224</v>
      </c>
      <c r="D153" s="220" t="s">
        <v>152</v>
      </c>
      <c r="E153" s="221" t="s">
        <v>251</v>
      </c>
      <c r="F153" s="222" t="s">
        <v>252</v>
      </c>
      <c r="G153" s="222"/>
      <c r="H153" s="222"/>
      <c r="I153" s="222"/>
      <c r="J153" s="223" t="s">
        <v>155</v>
      </c>
      <c r="K153" s="224">
        <v>8</v>
      </c>
      <c r="L153" s="225">
        <v>0</v>
      </c>
      <c r="M153" s="226"/>
      <c r="N153" s="227">
        <f>ROUND(L153*K153,2)</f>
        <v>0</v>
      </c>
      <c r="O153" s="227"/>
      <c r="P153" s="227"/>
      <c r="Q153" s="227"/>
      <c r="R153" s="49"/>
      <c r="T153" s="228" t="s">
        <v>22</v>
      </c>
      <c r="U153" s="57" t="s">
        <v>41</v>
      </c>
      <c r="V153" s="48"/>
      <c r="W153" s="229">
        <f>V153*K153</f>
        <v>0</v>
      </c>
      <c r="X153" s="229">
        <v>0</v>
      </c>
      <c r="Y153" s="229">
        <f>X153*K153</f>
        <v>0</v>
      </c>
      <c r="Z153" s="229">
        <v>0</v>
      </c>
      <c r="AA153" s="230">
        <f>Z153*K153</f>
        <v>0</v>
      </c>
      <c r="AR153" s="23" t="s">
        <v>156</v>
      </c>
      <c r="AT153" s="23" t="s">
        <v>152</v>
      </c>
      <c r="AU153" s="23" t="s">
        <v>112</v>
      </c>
      <c r="AY153" s="23" t="s">
        <v>151</v>
      </c>
      <c r="BE153" s="143">
        <f>IF(U153="základní",N153,0)</f>
        <v>0</v>
      </c>
      <c r="BF153" s="143">
        <f>IF(U153="snížená",N153,0)</f>
        <v>0</v>
      </c>
      <c r="BG153" s="143">
        <f>IF(U153="zákl. přenesená",N153,0)</f>
        <v>0</v>
      </c>
      <c r="BH153" s="143">
        <f>IF(U153="sníž. přenesená",N153,0)</f>
        <v>0</v>
      </c>
      <c r="BI153" s="143">
        <f>IF(U153="nulová",N153,0)</f>
        <v>0</v>
      </c>
      <c r="BJ153" s="23" t="s">
        <v>84</v>
      </c>
      <c r="BK153" s="143">
        <f>ROUND(L153*K153,2)</f>
        <v>0</v>
      </c>
      <c r="BL153" s="23" t="s">
        <v>156</v>
      </c>
      <c r="BM153" s="23" t="s">
        <v>239</v>
      </c>
    </row>
    <row r="154" spans="2:65" s="1" customFormat="1" ht="25.5" customHeight="1">
      <c r="B154" s="47"/>
      <c r="C154" s="220" t="s">
        <v>208</v>
      </c>
      <c r="D154" s="220" t="s">
        <v>152</v>
      </c>
      <c r="E154" s="221" t="s">
        <v>255</v>
      </c>
      <c r="F154" s="222" t="s">
        <v>256</v>
      </c>
      <c r="G154" s="222"/>
      <c r="H154" s="222"/>
      <c r="I154" s="222"/>
      <c r="J154" s="223" t="s">
        <v>177</v>
      </c>
      <c r="K154" s="224">
        <v>4.8</v>
      </c>
      <c r="L154" s="225">
        <v>0</v>
      </c>
      <c r="M154" s="226"/>
      <c r="N154" s="227">
        <f>ROUND(L154*K154,2)</f>
        <v>0</v>
      </c>
      <c r="O154" s="227"/>
      <c r="P154" s="227"/>
      <c r="Q154" s="227"/>
      <c r="R154" s="49"/>
      <c r="T154" s="228" t="s">
        <v>22</v>
      </c>
      <c r="U154" s="57" t="s">
        <v>41</v>
      </c>
      <c r="V154" s="48"/>
      <c r="W154" s="229">
        <f>V154*K154</f>
        <v>0</v>
      </c>
      <c r="X154" s="229">
        <v>0</v>
      </c>
      <c r="Y154" s="229">
        <f>X154*K154</f>
        <v>0</v>
      </c>
      <c r="Z154" s="229">
        <v>0</v>
      </c>
      <c r="AA154" s="230">
        <f>Z154*K154</f>
        <v>0</v>
      </c>
      <c r="AR154" s="23" t="s">
        <v>156</v>
      </c>
      <c r="AT154" s="23" t="s">
        <v>152</v>
      </c>
      <c r="AU154" s="23" t="s">
        <v>112</v>
      </c>
      <c r="AY154" s="23" t="s">
        <v>151</v>
      </c>
      <c r="BE154" s="143">
        <f>IF(U154="základní",N154,0)</f>
        <v>0</v>
      </c>
      <c r="BF154" s="143">
        <f>IF(U154="snížená",N154,0)</f>
        <v>0</v>
      </c>
      <c r="BG154" s="143">
        <f>IF(U154="zákl. přenesená",N154,0)</f>
        <v>0</v>
      </c>
      <c r="BH154" s="143">
        <f>IF(U154="sníž. přenesená",N154,0)</f>
        <v>0</v>
      </c>
      <c r="BI154" s="143">
        <f>IF(U154="nulová",N154,0)</f>
        <v>0</v>
      </c>
      <c r="BJ154" s="23" t="s">
        <v>84</v>
      </c>
      <c r="BK154" s="143">
        <f>ROUND(L154*K154,2)</f>
        <v>0</v>
      </c>
      <c r="BL154" s="23" t="s">
        <v>156</v>
      </c>
      <c r="BM154" s="23" t="s">
        <v>243</v>
      </c>
    </row>
    <row r="155" spans="2:65" s="1" customFormat="1" ht="25.5" customHeight="1">
      <c r="B155" s="47"/>
      <c r="C155" s="220" t="s">
        <v>233</v>
      </c>
      <c r="D155" s="220" t="s">
        <v>152</v>
      </c>
      <c r="E155" s="221" t="s">
        <v>258</v>
      </c>
      <c r="F155" s="222" t="s">
        <v>259</v>
      </c>
      <c r="G155" s="222"/>
      <c r="H155" s="222"/>
      <c r="I155" s="222"/>
      <c r="J155" s="223" t="s">
        <v>177</v>
      </c>
      <c r="K155" s="224">
        <v>4.8</v>
      </c>
      <c r="L155" s="225">
        <v>0</v>
      </c>
      <c r="M155" s="226"/>
      <c r="N155" s="227">
        <f>ROUND(L155*K155,2)</f>
        <v>0</v>
      </c>
      <c r="O155" s="227"/>
      <c r="P155" s="227"/>
      <c r="Q155" s="227"/>
      <c r="R155" s="49"/>
      <c r="T155" s="228" t="s">
        <v>22</v>
      </c>
      <c r="U155" s="57" t="s">
        <v>41</v>
      </c>
      <c r="V155" s="48"/>
      <c r="W155" s="229">
        <f>V155*K155</f>
        <v>0</v>
      </c>
      <c r="X155" s="229">
        <v>0</v>
      </c>
      <c r="Y155" s="229">
        <f>X155*K155</f>
        <v>0</v>
      </c>
      <c r="Z155" s="229">
        <v>0</v>
      </c>
      <c r="AA155" s="230">
        <f>Z155*K155</f>
        <v>0</v>
      </c>
      <c r="AR155" s="23" t="s">
        <v>156</v>
      </c>
      <c r="AT155" s="23" t="s">
        <v>152</v>
      </c>
      <c r="AU155" s="23" t="s">
        <v>112</v>
      </c>
      <c r="AY155" s="23" t="s">
        <v>151</v>
      </c>
      <c r="BE155" s="143">
        <f>IF(U155="základní",N155,0)</f>
        <v>0</v>
      </c>
      <c r="BF155" s="143">
        <f>IF(U155="snížená",N155,0)</f>
        <v>0</v>
      </c>
      <c r="BG155" s="143">
        <f>IF(U155="zákl. přenesená",N155,0)</f>
        <v>0</v>
      </c>
      <c r="BH155" s="143">
        <f>IF(U155="sníž. přenesená",N155,0)</f>
        <v>0</v>
      </c>
      <c r="BI155" s="143">
        <f>IF(U155="nulová",N155,0)</f>
        <v>0</v>
      </c>
      <c r="BJ155" s="23" t="s">
        <v>84</v>
      </c>
      <c r="BK155" s="143">
        <f>ROUND(L155*K155,2)</f>
        <v>0</v>
      </c>
      <c r="BL155" s="23" t="s">
        <v>156</v>
      </c>
      <c r="BM155" s="23" t="s">
        <v>246</v>
      </c>
    </row>
    <row r="156" spans="2:51" s="10" customFormat="1" ht="16.5" customHeight="1">
      <c r="B156" s="231"/>
      <c r="C156" s="232"/>
      <c r="D156" s="232"/>
      <c r="E156" s="233" t="s">
        <v>22</v>
      </c>
      <c r="F156" s="234" t="s">
        <v>325</v>
      </c>
      <c r="G156" s="235"/>
      <c r="H156" s="235"/>
      <c r="I156" s="235"/>
      <c r="J156" s="232"/>
      <c r="K156" s="236">
        <v>2.4</v>
      </c>
      <c r="L156" s="232"/>
      <c r="M156" s="232"/>
      <c r="N156" s="232"/>
      <c r="O156" s="232"/>
      <c r="P156" s="232"/>
      <c r="Q156" s="232"/>
      <c r="R156" s="237"/>
      <c r="T156" s="238"/>
      <c r="U156" s="232"/>
      <c r="V156" s="232"/>
      <c r="W156" s="232"/>
      <c r="X156" s="232"/>
      <c r="Y156" s="232"/>
      <c r="Z156" s="232"/>
      <c r="AA156" s="239"/>
      <c r="AT156" s="240" t="s">
        <v>158</v>
      </c>
      <c r="AU156" s="240" t="s">
        <v>112</v>
      </c>
      <c r="AV156" s="10" t="s">
        <v>112</v>
      </c>
      <c r="AW156" s="10" t="s">
        <v>34</v>
      </c>
      <c r="AX156" s="10" t="s">
        <v>76</v>
      </c>
      <c r="AY156" s="240" t="s">
        <v>151</v>
      </c>
    </row>
    <row r="157" spans="2:51" s="10" customFormat="1" ht="16.5" customHeight="1">
      <c r="B157" s="231"/>
      <c r="C157" s="232"/>
      <c r="D157" s="232"/>
      <c r="E157" s="233" t="s">
        <v>22</v>
      </c>
      <c r="F157" s="241" t="s">
        <v>325</v>
      </c>
      <c r="G157" s="232"/>
      <c r="H157" s="232"/>
      <c r="I157" s="232"/>
      <c r="J157" s="232"/>
      <c r="K157" s="236">
        <v>2.4</v>
      </c>
      <c r="L157" s="232"/>
      <c r="M157" s="232"/>
      <c r="N157" s="232"/>
      <c r="O157" s="232"/>
      <c r="P157" s="232"/>
      <c r="Q157" s="232"/>
      <c r="R157" s="237"/>
      <c r="T157" s="238"/>
      <c r="U157" s="232"/>
      <c r="V157" s="232"/>
      <c r="W157" s="232"/>
      <c r="X157" s="232"/>
      <c r="Y157" s="232"/>
      <c r="Z157" s="232"/>
      <c r="AA157" s="239"/>
      <c r="AT157" s="240" t="s">
        <v>158</v>
      </c>
      <c r="AU157" s="240" t="s">
        <v>112</v>
      </c>
      <c r="AV157" s="10" t="s">
        <v>112</v>
      </c>
      <c r="AW157" s="10" t="s">
        <v>34</v>
      </c>
      <c r="AX157" s="10" t="s">
        <v>76</v>
      </c>
      <c r="AY157" s="240" t="s">
        <v>151</v>
      </c>
    </row>
    <row r="158" spans="2:51" s="11" customFormat="1" ht="16.5" customHeight="1">
      <c r="B158" s="242"/>
      <c r="C158" s="243"/>
      <c r="D158" s="243"/>
      <c r="E158" s="244" t="s">
        <v>22</v>
      </c>
      <c r="F158" s="245" t="s">
        <v>159</v>
      </c>
      <c r="G158" s="243"/>
      <c r="H158" s="243"/>
      <c r="I158" s="243"/>
      <c r="J158" s="243"/>
      <c r="K158" s="246">
        <v>4.8</v>
      </c>
      <c r="L158" s="243"/>
      <c r="M158" s="243"/>
      <c r="N158" s="243"/>
      <c r="O158" s="243"/>
      <c r="P158" s="243"/>
      <c r="Q158" s="243"/>
      <c r="R158" s="247"/>
      <c r="T158" s="248"/>
      <c r="U158" s="243"/>
      <c r="V158" s="243"/>
      <c r="W158" s="243"/>
      <c r="X158" s="243"/>
      <c r="Y158" s="243"/>
      <c r="Z158" s="243"/>
      <c r="AA158" s="249"/>
      <c r="AT158" s="250" t="s">
        <v>158</v>
      </c>
      <c r="AU158" s="250" t="s">
        <v>112</v>
      </c>
      <c r="AV158" s="11" t="s">
        <v>156</v>
      </c>
      <c r="AW158" s="11" t="s">
        <v>34</v>
      </c>
      <c r="AX158" s="11" t="s">
        <v>84</v>
      </c>
      <c r="AY158" s="250" t="s">
        <v>151</v>
      </c>
    </row>
    <row r="159" spans="2:65" s="1" customFormat="1" ht="25.5" customHeight="1">
      <c r="B159" s="47"/>
      <c r="C159" s="220" t="s">
        <v>211</v>
      </c>
      <c r="D159" s="220" t="s">
        <v>152</v>
      </c>
      <c r="E159" s="221" t="s">
        <v>265</v>
      </c>
      <c r="F159" s="222" t="s">
        <v>266</v>
      </c>
      <c r="G159" s="222"/>
      <c r="H159" s="222"/>
      <c r="I159" s="222"/>
      <c r="J159" s="223" t="s">
        <v>177</v>
      </c>
      <c r="K159" s="224">
        <v>4.8</v>
      </c>
      <c r="L159" s="225">
        <v>0</v>
      </c>
      <c r="M159" s="226"/>
      <c r="N159" s="227">
        <f>ROUND(L159*K159,2)</f>
        <v>0</v>
      </c>
      <c r="O159" s="227"/>
      <c r="P159" s="227"/>
      <c r="Q159" s="227"/>
      <c r="R159" s="49"/>
      <c r="T159" s="228" t="s">
        <v>22</v>
      </c>
      <c r="U159" s="57" t="s">
        <v>41</v>
      </c>
      <c r="V159" s="48"/>
      <c r="W159" s="229">
        <f>V159*K159</f>
        <v>0</v>
      </c>
      <c r="X159" s="229">
        <v>0</v>
      </c>
      <c r="Y159" s="229">
        <f>X159*K159</f>
        <v>0</v>
      </c>
      <c r="Z159" s="229">
        <v>0</v>
      </c>
      <c r="AA159" s="230">
        <f>Z159*K159</f>
        <v>0</v>
      </c>
      <c r="AR159" s="23" t="s">
        <v>156</v>
      </c>
      <c r="AT159" s="23" t="s">
        <v>152</v>
      </c>
      <c r="AU159" s="23" t="s">
        <v>112</v>
      </c>
      <c r="AY159" s="23" t="s">
        <v>151</v>
      </c>
      <c r="BE159" s="143">
        <f>IF(U159="základní",N159,0)</f>
        <v>0</v>
      </c>
      <c r="BF159" s="143">
        <f>IF(U159="snížená",N159,0)</f>
        <v>0</v>
      </c>
      <c r="BG159" s="143">
        <f>IF(U159="zákl. přenesená",N159,0)</f>
        <v>0</v>
      </c>
      <c r="BH159" s="143">
        <f>IF(U159="sníž. přenesená",N159,0)</f>
        <v>0</v>
      </c>
      <c r="BI159" s="143">
        <f>IF(U159="nulová",N159,0)</f>
        <v>0</v>
      </c>
      <c r="BJ159" s="23" t="s">
        <v>84</v>
      </c>
      <c r="BK159" s="143">
        <f>ROUND(L159*K159,2)</f>
        <v>0</v>
      </c>
      <c r="BL159" s="23" t="s">
        <v>156</v>
      </c>
      <c r="BM159" s="23" t="s">
        <v>250</v>
      </c>
    </row>
    <row r="160" spans="2:65" s="1" customFormat="1" ht="25.5" customHeight="1">
      <c r="B160" s="47"/>
      <c r="C160" s="220" t="s">
        <v>318</v>
      </c>
      <c r="D160" s="220" t="s">
        <v>152</v>
      </c>
      <c r="E160" s="221" t="s">
        <v>269</v>
      </c>
      <c r="F160" s="222" t="s">
        <v>270</v>
      </c>
      <c r="G160" s="222"/>
      <c r="H160" s="222"/>
      <c r="I160" s="222"/>
      <c r="J160" s="223" t="s">
        <v>155</v>
      </c>
      <c r="K160" s="224">
        <v>28</v>
      </c>
      <c r="L160" s="225">
        <v>0</v>
      </c>
      <c r="M160" s="226"/>
      <c r="N160" s="227">
        <f>ROUND(L160*K160,2)</f>
        <v>0</v>
      </c>
      <c r="O160" s="227"/>
      <c r="P160" s="227"/>
      <c r="Q160" s="227"/>
      <c r="R160" s="49"/>
      <c r="T160" s="228" t="s">
        <v>22</v>
      </c>
      <c r="U160" s="57" t="s">
        <v>41</v>
      </c>
      <c r="V160" s="48"/>
      <c r="W160" s="229">
        <f>V160*K160</f>
        <v>0</v>
      </c>
      <c r="X160" s="229">
        <v>0</v>
      </c>
      <c r="Y160" s="229">
        <f>X160*K160</f>
        <v>0</v>
      </c>
      <c r="Z160" s="229">
        <v>0</v>
      </c>
      <c r="AA160" s="230">
        <f>Z160*K160</f>
        <v>0</v>
      </c>
      <c r="AR160" s="23" t="s">
        <v>156</v>
      </c>
      <c r="AT160" s="23" t="s">
        <v>152</v>
      </c>
      <c r="AU160" s="23" t="s">
        <v>112</v>
      </c>
      <c r="AY160" s="23" t="s">
        <v>151</v>
      </c>
      <c r="BE160" s="143">
        <f>IF(U160="základní",N160,0)</f>
        <v>0</v>
      </c>
      <c r="BF160" s="143">
        <f>IF(U160="snížená",N160,0)</f>
        <v>0</v>
      </c>
      <c r="BG160" s="143">
        <f>IF(U160="zákl. přenesená",N160,0)</f>
        <v>0</v>
      </c>
      <c r="BH160" s="143">
        <f>IF(U160="sníž. přenesená",N160,0)</f>
        <v>0</v>
      </c>
      <c r="BI160" s="143">
        <f>IF(U160="nulová",N160,0)</f>
        <v>0</v>
      </c>
      <c r="BJ160" s="23" t="s">
        <v>84</v>
      </c>
      <c r="BK160" s="143">
        <f>ROUND(L160*K160,2)</f>
        <v>0</v>
      </c>
      <c r="BL160" s="23" t="s">
        <v>156</v>
      </c>
      <c r="BM160" s="23" t="s">
        <v>253</v>
      </c>
    </row>
    <row r="161" spans="2:65" s="1" customFormat="1" ht="25.5" customHeight="1">
      <c r="B161" s="47"/>
      <c r="C161" s="220" t="s">
        <v>214</v>
      </c>
      <c r="D161" s="220" t="s">
        <v>152</v>
      </c>
      <c r="E161" s="221" t="s">
        <v>272</v>
      </c>
      <c r="F161" s="222" t="s">
        <v>273</v>
      </c>
      <c r="G161" s="222"/>
      <c r="H161" s="222"/>
      <c r="I161" s="222"/>
      <c r="J161" s="223" t="s">
        <v>155</v>
      </c>
      <c r="K161" s="224">
        <v>28</v>
      </c>
      <c r="L161" s="225">
        <v>0</v>
      </c>
      <c r="M161" s="226"/>
      <c r="N161" s="227">
        <f>ROUND(L161*K161,2)</f>
        <v>0</v>
      </c>
      <c r="O161" s="227"/>
      <c r="P161" s="227"/>
      <c r="Q161" s="227"/>
      <c r="R161" s="49"/>
      <c r="T161" s="228" t="s">
        <v>22</v>
      </c>
      <c r="U161" s="57" t="s">
        <v>41</v>
      </c>
      <c r="V161" s="48"/>
      <c r="W161" s="229">
        <f>V161*K161</f>
        <v>0</v>
      </c>
      <c r="X161" s="229">
        <v>0</v>
      </c>
      <c r="Y161" s="229">
        <f>X161*K161</f>
        <v>0</v>
      </c>
      <c r="Z161" s="229">
        <v>0</v>
      </c>
      <c r="AA161" s="230">
        <f>Z161*K161</f>
        <v>0</v>
      </c>
      <c r="AR161" s="23" t="s">
        <v>156</v>
      </c>
      <c r="AT161" s="23" t="s">
        <v>152</v>
      </c>
      <c r="AU161" s="23" t="s">
        <v>112</v>
      </c>
      <c r="AY161" s="23" t="s">
        <v>151</v>
      </c>
      <c r="BE161" s="143">
        <f>IF(U161="základní",N161,0)</f>
        <v>0</v>
      </c>
      <c r="BF161" s="143">
        <f>IF(U161="snížená",N161,0)</f>
        <v>0</v>
      </c>
      <c r="BG161" s="143">
        <f>IF(U161="zákl. přenesená",N161,0)</f>
        <v>0</v>
      </c>
      <c r="BH161" s="143">
        <f>IF(U161="sníž. přenesená",N161,0)</f>
        <v>0</v>
      </c>
      <c r="BI161" s="143">
        <f>IF(U161="nulová",N161,0)</f>
        <v>0</v>
      </c>
      <c r="BJ161" s="23" t="s">
        <v>84</v>
      </c>
      <c r="BK161" s="143">
        <f>ROUND(L161*K161,2)</f>
        <v>0</v>
      </c>
      <c r="BL161" s="23" t="s">
        <v>156</v>
      </c>
      <c r="BM161" s="23" t="s">
        <v>257</v>
      </c>
    </row>
    <row r="162" spans="2:65" s="1" customFormat="1" ht="25.5" customHeight="1">
      <c r="B162" s="47"/>
      <c r="C162" s="220" t="s">
        <v>268</v>
      </c>
      <c r="D162" s="220" t="s">
        <v>152</v>
      </c>
      <c r="E162" s="221" t="s">
        <v>276</v>
      </c>
      <c r="F162" s="222" t="s">
        <v>277</v>
      </c>
      <c r="G162" s="222"/>
      <c r="H162" s="222"/>
      <c r="I162" s="222"/>
      <c r="J162" s="223" t="s">
        <v>155</v>
      </c>
      <c r="K162" s="224">
        <v>28</v>
      </c>
      <c r="L162" s="225">
        <v>0</v>
      </c>
      <c r="M162" s="226"/>
      <c r="N162" s="227">
        <f>ROUND(L162*K162,2)</f>
        <v>0</v>
      </c>
      <c r="O162" s="227"/>
      <c r="P162" s="227"/>
      <c r="Q162" s="227"/>
      <c r="R162" s="49"/>
      <c r="T162" s="228" t="s">
        <v>22</v>
      </c>
      <c r="U162" s="57" t="s">
        <v>41</v>
      </c>
      <c r="V162" s="48"/>
      <c r="W162" s="229">
        <f>V162*K162</f>
        <v>0</v>
      </c>
      <c r="X162" s="229">
        <v>0</v>
      </c>
      <c r="Y162" s="229">
        <f>X162*K162</f>
        <v>0</v>
      </c>
      <c r="Z162" s="229">
        <v>0</v>
      </c>
      <c r="AA162" s="230">
        <f>Z162*K162</f>
        <v>0</v>
      </c>
      <c r="AR162" s="23" t="s">
        <v>156</v>
      </c>
      <c r="AT162" s="23" t="s">
        <v>152</v>
      </c>
      <c r="AU162" s="23" t="s">
        <v>112</v>
      </c>
      <c r="AY162" s="23" t="s">
        <v>151</v>
      </c>
      <c r="BE162" s="143">
        <f>IF(U162="základní",N162,0)</f>
        <v>0</v>
      </c>
      <c r="BF162" s="143">
        <f>IF(U162="snížená",N162,0)</f>
        <v>0</v>
      </c>
      <c r="BG162" s="143">
        <f>IF(U162="zákl. přenesená",N162,0)</f>
        <v>0</v>
      </c>
      <c r="BH162" s="143">
        <f>IF(U162="sníž. přenesená",N162,0)</f>
        <v>0</v>
      </c>
      <c r="BI162" s="143">
        <f>IF(U162="nulová",N162,0)</f>
        <v>0</v>
      </c>
      <c r="BJ162" s="23" t="s">
        <v>84</v>
      </c>
      <c r="BK162" s="143">
        <f>ROUND(L162*K162,2)</f>
        <v>0</v>
      </c>
      <c r="BL162" s="23" t="s">
        <v>156</v>
      </c>
      <c r="BM162" s="23" t="s">
        <v>260</v>
      </c>
    </row>
    <row r="163" spans="2:65" s="1" customFormat="1" ht="25.5" customHeight="1">
      <c r="B163" s="47"/>
      <c r="C163" s="220" t="s">
        <v>217</v>
      </c>
      <c r="D163" s="220" t="s">
        <v>152</v>
      </c>
      <c r="E163" s="221" t="s">
        <v>279</v>
      </c>
      <c r="F163" s="222" t="s">
        <v>280</v>
      </c>
      <c r="G163" s="222"/>
      <c r="H163" s="222"/>
      <c r="I163" s="222"/>
      <c r="J163" s="223" t="s">
        <v>155</v>
      </c>
      <c r="K163" s="224">
        <v>28</v>
      </c>
      <c r="L163" s="225">
        <v>0</v>
      </c>
      <c r="M163" s="226"/>
      <c r="N163" s="227">
        <f>ROUND(L163*K163,2)</f>
        <v>0</v>
      </c>
      <c r="O163" s="227"/>
      <c r="P163" s="227"/>
      <c r="Q163" s="227"/>
      <c r="R163" s="49"/>
      <c r="T163" s="228" t="s">
        <v>22</v>
      </c>
      <c r="U163" s="57" t="s">
        <v>41</v>
      </c>
      <c r="V163" s="48"/>
      <c r="W163" s="229">
        <f>V163*K163</f>
        <v>0</v>
      </c>
      <c r="X163" s="229">
        <v>0</v>
      </c>
      <c r="Y163" s="229">
        <f>X163*K163</f>
        <v>0</v>
      </c>
      <c r="Z163" s="229">
        <v>0</v>
      </c>
      <c r="AA163" s="230">
        <f>Z163*K163</f>
        <v>0</v>
      </c>
      <c r="AR163" s="23" t="s">
        <v>156</v>
      </c>
      <c r="AT163" s="23" t="s">
        <v>152</v>
      </c>
      <c r="AU163" s="23" t="s">
        <v>112</v>
      </c>
      <c r="AY163" s="23" t="s">
        <v>151</v>
      </c>
      <c r="BE163" s="143">
        <f>IF(U163="základní",N163,0)</f>
        <v>0</v>
      </c>
      <c r="BF163" s="143">
        <f>IF(U163="snížená",N163,0)</f>
        <v>0</v>
      </c>
      <c r="BG163" s="143">
        <f>IF(U163="zákl. přenesená",N163,0)</f>
        <v>0</v>
      </c>
      <c r="BH163" s="143">
        <f>IF(U163="sníž. přenesená",N163,0)</f>
        <v>0</v>
      </c>
      <c r="BI163" s="143">
        <f>IF(U163="nulová",N163,0)</f>
        <v>0</v>
      </c>
      <c r="BJ163" s="23" t="s">
        <v>84</v>
      </c>
      <c r="BK163" s="143">
        <f>ROUND(L163*K163,2)</f>
        <v>0</v>
      </c>
      <c r="BL163" s="23" t="s">
        <v>156</v>
      </c>
      <c r="BM163" s="23" t="s">
        <v>267</v>
      </c>
    </row>
    <row r="164" spans="2:63" s="9" customFormat="1" ht="29.85" customHeight="1">
      <c r="B164" s="207"/>
      <c r="C164" s="208"/>
      <c r="D164" s="217" t="s">
        <v>125</v>
      </c>
      <c r="E164" s="217"/>
      <c r="F164" s="217"/>
      <c r="G164" s="217"/>
      <c r="H164" s="217"/>
      <c r="I164" s="217"/>
      <c r="J164" s="217"/>
      <c r="K164" s="217"/>
      <c r="L164" s="217"/>
      <c r="M164" s="217"/>
      <c r="N164" s="251">
        <f>BK164</f>
        <v>0</v>
      </c>
      <c r="O164" s="252"/>
      <c r="P164" s="252"/>
      <c r="Q164" s="252"/>
      <c r="R164" s="210"/>
      <c r="T164" s="211"/>
      <c r="U164" s="208"/>
      <c r="V164" s="208"/>
      <c r="W164" s="212">
        <f>SUM(W165:W167)</f>
        <v>0</v>
      </c>
      <c r="X164" s="208"/>
      <c r="Y164" s="212">
        <f>SUM(Y165:Y167)</f>
        <v>0</v>
      </c>
      <c r="Z164" s="208"/>
      <c r="AA164" s="213">
        <f>SUM(AA165:AA167)</f>
        <v>0</v>
      </c>
      <c r="AR164" s="214" t="s">
        <v>84</v>
      </c>
      <c r="AT164" s="215" t="s">
        <v>75</v>
      </c>
      <c r="AU164" s="215" t="s">
        <v>84</v>
      </c>
      <c r="AY164" s="214" t="s">
        <v>151</v>
      </c>
      <c r="BK164" s="216">
        <f>SUM(BK165:BK167)</f>
        <v>0</v>
      </c>
    </row>
    <row r="165" spans="2:65" s="1" customFormat="1" ht="38.25" customHeight="1">
      <c r="B165" s="47"/>
      <c r="C165" s="220" t="s">
        <v>220</v>
      </c>
      <c r="D165" s="220" t="s">
        <v>152</v>
      </c>
      <c r="E165" s="221" t="s">
        <v>285</v>
      </c>
      <c r="F165" s="222" t="s">
        <v>286</v>
      </c>
      <c r="G165" s="222"/>
      <c r="H165" s="222"/>
      <c r="I165" s="222"/>
      <c r="J165" s="223" t="s">
        <v>287</v>
      </c>
      <c r="K165" s="224">
        <v>13.913</v>
      </c>
      <c r="L165" s="225">
        <v>0</v>
      </c>
      <c r="M165" s="226"/>
      <c r="N165" s="227">
        <f>ROUND(L165*K165,2)</f>
        <v>0</v>
      </c>
      <c r="O165" s="227"/>
      <c r="P165" s="227"/>
      <c r="Q165" s="227"/>
      <c r="R165" s="49"/>
      <c r="T165" s="228" t="s">
        <v>22</v>
      </c>
      <c r="U165" s="57" t="s">
        <v>41</v>
      </c>
      <c r="V165" s="48"/>
      <c r="W165" s="229">
        <f>V165*K165</f>
        <v>0</v>
      </c>
      <c r="X165" s="229">
        <v>0</v>
      </c>
      <c r="Y165" s="229">
        <f>X165*K165</f>
        <v>0</v>
      </c>
      <c r="Z165" s="229">
        <v>0</v>
      </c>
      <c r="AA165" s="230">
        <f>Z165*K165</f>
        <v>0</v>
      </c>
      <c r="AR165" s="23" t="s">
        <v>156</v>
      </c>
      <c r="AT165" s="23" t="s">
        <v>152</v>
      </c>
      <c r="AU165" s="23" t="s">
        <v>112</v>
      </c>
      <c r="AY165" s="23" t="s">
        <v>151</v>
      </c>
      <c r="BE165" s="143">
        <f>IF(U165="základní",N165,0)</f>
        <v>0</v>
      </c>
      <c r="BF165" s="143">
        <f>IF(U165="snížená",N165,0)</f>
        <v>0</v>
      </c>
      <c r="BG165" s="143">
        <f>IF(U165="zákl. přenesená",N165,0)</f>
        <v>0</v>
      </c>
      <c r="BH165" s="143">
        <f>IF(U165="sníž. přenesená",N165,0)</f>
        <v>0</v>
      </c>
      <c r="BI165" s="143">
        <f>IF(U165="nulová",N165,0)</f>
        <v>0</v>
      </c>
      <c r="BJ165" s="23" t="s">
        <v>84</v>
      </c>
      <c r="BK165" s="143">
        <f>ROUND(L165*K165,2)</f>
        <v>0</v>
      </c>
      <c r="BL165" s="23" t="s">
        <v>156</v>
      </c>
      <c r="BM165" s="23" t="s">
        <v>271</v>
      </c>
    </row>
    <row r="166" spans="2:65" s="1" customFormat="1" ht="25.5" customHeight="1">
      <c r="B166" s="47"/>
      <c r="C166" s="220" t="s">
        <v>240</v>
      </c>
      <c r="D166" s="220" t="s">
        <v>152</v>
      </c>
      <c r="E166" s="221" t="s">
        <v>290</v>
      </c>
      <c r="F166" s="222" t="s">
        <v>291</v>
      </c>
      <c r="G166" s="222"/>
      <c r="H166" s="222"/>
      <c r="I166" s="222"/>
      <c r="J166" s="223" t="s">
        <v>287</v>
      </c>
      <c r="K166" s="224">
        <v>13.913</v>
      </c>
      <c r="L166" s="225">
        <v>0</v>
      </c>
      <c r="M166" s="226"/>
      <c r="N166" s="227">
        <f>ROUND(L166*K166,2)</f>
        <v>0</v>
      </c>
      <c r="O166" s="227"/>
      <c r="P166" s="227"/>
      <c r="Q166" s="227"/>
      <c r="R166" s="49"/>
      <c r="T166" s="228" t="s">
        <v>22</v>
      </c>
      <c r="U166" s="57" t="s">
        <v>41</v>
      </c>
      <c r="V166" s="48"/>
      <c r="W166" s="229">
        <f>V166*K166</f>
        <v>0</v>
      </c>
      <c r="X166" s="229">
        <v>0</v>
      </c>
      <c r="Y166" s="229">
        <f>X166*K166</f>
        <v>0</v>
      </c>
      <c r="Z166" s="229">
        <v>0</v>
      </c>
      <c r="AA166" s="230">
        <f>Z166*K166</f>
        <v>0</v>
      </c>
      <c r="AR166" s="23" t="s">
        <v>156</v>
      </c>
      <c r="AT166" s="23" t="s">
        <v>152</v>
      </c>
      <c r="AU166" s="23" t="s">
        <v>112</v>
      </c>
      <c r="AY166" s="23" t="s">
        <v>151</v>
      </c>
      <c r="BE166" s="143">
        <f>IF(U166="základní",N166,0)</f>
        <v>0</v>
      </c>
      <c r="BF166" s="143">
        <f>IF(U166="snížená",N166,0)</f>
        <v>0</v>
      </c>
      <c r="BG166" s="143">
        <f>IF(U166="zákl. přenesená",N166,0)</f>
        <v>0</v>
      </c>
      <c r="BH166" s="143">
        <f>IF(U166="sníž. přenesená",N166,0)</f>
        <v>0</v>
      </c>
      <c r="BI166" s="143">
        <f>IF(U166="nulová",N166,0)</f>
        <v>0</v>
      </c>
      <c r="BJ166" s="23" t="s">
        <v>84</v>
      </c>
      <c r="BK166" s="143">
        <f>ROUND(L166*K166,2)</f>
        <v>0</v>
      </c>
      <c r="BL166" s="23" t="s">
        <v>156</v>
      </c>
      <c r="BM166" s="23" t="s">
        <v>274</v>
      </c>
    </row>
    <row r="167" spans="2:65" s="1" customFormat="1" ht="16.5" customHeight="1">
      <c r="B167" s="47"/>
      <c r="C167" s="220" t="s">
        <v>223</v>
      </c>
      <c r="D167" s="220" t="s">
        <v>152</v>
      </c>
      <c r="E167" s="221" t="s">
        <v>293</v>
      </c>
      <c r="F167" s="222" t="s">
        <v>294</v>
      </c>
      <c r="G167" s="222"/>
      <c r="H167" s="222"/>
      <c r="I167" s="222"/>
      <c r="J167" s="223" t="s">
        <v>287</v>
      </c>
      <c r="K167" s="224">
        <v>13.913</v>
      </c>
      <c r="L167" s="225">
        <v>0</v>
      </c>
      <c r="M167" s="226"/>
      <c r="N167" s="227">
        <f>ROUND(L167*K167,2)</f>
        <v>0</v>
      </c>
      <c r="O167" s="227"/>
      <c r="P167" s="227"/>
      <c r="Q167" s="227"/>
      <c r="R167" s="49"/>
      <c r="T167" s="228" t="s">
        <v>22</v>
      </c>
      <c r="U167" s="57" t="s">
        <v>41</v>
      </c>
      <c r="V167" s="48"/>
      <c r="W167" s="229">
        <f>V167*K167</f>
        <v>0</v>
      </c>
      <c r="X167" s="229">
        <v>0</v>
      </c>
      <c r="Y167" s="229">
        <f>X167*K167</f>
        <v>0</v>
      </c>
      <c r="Z167" s="229">
        <v>0</v>
      </c>
      <c r="AA167" s="230">
        <f>Z167*K167</f>
        <v>0</v>
      </c>
      <c r="AR167" s="23" t="s">
        <v>156</v>
      </c>
      <c r="AT167" s="23" t="s">
        <v>152</v>
      </c>
      <c r="AU167" s="23" t="s">
        <v>112</v>
      </c>
      <c r="AY167" s="23" t="s">
        <v>151</v>
      </c>
      <c r="BE167" s="143">
        <f>IF(U167="základní",N167,0)</f>
        <v>0</v>
      </c>
      <c r="BF167" s="143">
        <f>IF(U167="snížená",N167,0)</f>
        <v>0</v>
      </c>
      <c r="BG167" s="143">
        <f>IF(U167="zákl. přenesená",N167,0)</f>
        <v>0</v>
      </c>
      <c r="BH167" s="143">
        <f>IF(U167="sníž. přenesená",N167,0)</f>
        <v>0</v>
      </c>
      <c r="BI167" s="143">
        <f>IF(U167="nulová",N167,0)</f>
        <v>0</v>
      </c>
      <c r="BJ167" s="23" t="s">
        <v>84</v>
      </c>
      <c r="BK167" s="143">
        <f>ROUND(L167*K167,2)</f>
        <v>0</v>
      </c>
      <c r="BL167" s="23" t="s">
        <v>156</v>
      </c>
      <c r="BM167" s="23" t="s">
        <v>278</v>
      </c>
    </row>
    <row r="168" spans="2:63" s="9" customFormat="1" ht="29.85" customHeight="1">
      <c r="B168" s="207"/>
      <c r="C168" s="208"/>
      <c r="D168" s="217" t="s">
        <v>126</v>
      </c>
      <c r="E168" s="217"/>
      <c r="F168" s="217"/>
      <c r="G168" s="217"/>
      <c r="H168" s="217"/>
      <c r="I168" s="217"/>
      <c r="J168" s="217"/>
      <c r="K168" s="217"/>
      <c r="L168" s="217"/>
      <c r="M168" s="217"/>
      <c r="N168" s="251">
        <f>BK168</f>
        <v>0</v>
      </c>
      <c r="O168" s="252"/>
      <c r="P168" s="252"/>
      <c r="Q168" s="252"/>
      <c r="R168" s="210"/>
      <c r="T168" s="211"/>
      <c r="U168" s="208"/>
      <c r="V168" s="208"/>
      <c r="W168" s="212">
        <f>W169</f>
        <v>0</v>
      </c>
      <c r="X168" s="208"/>
      <c r="Y168" s="212">
        <f>Y169</f>
        <v>0</v>
      </c>
      <c r="Z168" s="208"/>
      <c r="AA168" s="213">
        <f>AA169</f>
        <v>0</v>
      </c>
      <c r="AR168" s="214" t="s">
        <v>84</v>
      </c>
      <c r="AT168" s="215" t="s">
        <v>75</v>
      </c>
      <c r="AU168" s="215" t="s">
        <v>84</v>
      </c>
      <c r="AY168" s="214" t="s">
        <v>151</v>
      </c>
      <c r="BK168" s="216">
        <f>BK169</f>
        <v>0</v>
      </c>
    </row>
    <row r="169" spans="2:65" s="1" customFormat="1" ht="38.25" customHeight="1">
      <c r="B169" s="47"/>
      <c r="C169" s="220" t="s">
        <v>247</v>
      </c>
      <c r="D169" s="220" t="s">
        <v>152</v>
      </c>
      <c r="E169" s="221" t="s">
        <v>297</v>
      </c>
      <c r="F169" s="222" t="s">
        <v>298</v>
      </c>
      <c r="G169" s="222"/>
      <c r="H169" s="222"/>
      <c r="I169" s="222"/>
      <c r="J169" s="223" t="s">
        <v>287</v>
      </c>
      <c r="K169" s="224">
        <v>5.019</v>
      </c>
      <c r="L169" s="225">
        <v>0</v>
      </c>
      <c r="M169" s="226"/>
      <c r="N169" s="227">
        <f>ROUND(L169*K169,2)</f>
        <v>0</v>
      </c>
      <c r="O169" s="227"/>
      <c r="P169" s="227"/>
      <c r="Q169" s="227"/>
      <c r="R169" s="49"/>
      <c r="T169" s="228" t="s">
        <v>22</v>
      </c>
      <c r="U169" s="57" t="s">
        <v>41</v>
      </c>
      <c r="V169" s="48"/>
      <c r="W169" s="229">
        <f>V169*K169</f>
        <v>0</v>
      </c>
      <c r="X169" s="229">
        <v>0</v>
      </c>
      <c r="Y169" s="229">
        <f>X169*K169</f>
        <v>0</v>
      </c>
      <c r="Z169" s="229">
        <v>0</v>
      </c>
      <c r="AA169" s="230">
        <f>Z169*K169</f>
        <v>0</v>
      </c>
      <c r="AR169" s="23" t="s">
        <v>156</v>
      </c>
      <c r="AT169" s="23" t="s">
        <v>152</v>
      </c>
      <c r="AU169" s="23" t="s">
        <v>112</v>
      </c>
      <c r="AY169" s="23" t="s">
        <v>151</v>
      </c>
      <c r="BE169" s="143">
        <f>IF(U169="základní",N169,0)</f>
        <v>0</v>
      </c>
      <c r="BF169" s="143">
        <f>IF(U169="snížená",N169,0)</f>
        <v>0</v>
      </c>
      <c r="BG169" s="143">
        <f>IF(U169="zákl. přenesená",N169,0)</f>
        <v>0</v>
      </c>
      <c r="BH169" s="143">
        <f>IF(U169="sníž. přenesená",N169,0)</f>
        <v>0</v>
      </c>
      <c r="BI169" s="143">
        <f>IF(U169="nulová",N169,0)</f>
        <v>0</v>
      </c>
      <c r="BJ169" s="23" t="s">
        <v>84</v>
      </c>
      <c r="BK169" s="143">
        <f>ROUND(L169*K169,2)</f>
        <v>0</v>
      </c>
      <c r="BL169" s="23" t="s">
        <v>156</v>
      </c>
      <c r="BM169" s="23" t="s">
        <v>281</v>
      </c>
    </row>
    <row r="170" spans="2:63" s="1" customFormat="1" ht="49.9" customHeight="1">
      <c r="B170" s="47"/>
      <c r="C170" s="48"/>
      <c r="D170" s="209" t="s">
        <v>300</v>
      </c>
      <c r="E170" s="48"/>
      <c r="F170" s="48"/>
      <c r="G170" s="48"/>
      <c r="H170" s="48"/>
      <c r="I170" s="48"/>
      <c r="J170" s="48"/>
      <c r="K170" s="48"/>
      <c r="L170" s="48"/>
      <c r="M170" s="48"/>
      <c r="N170" s="263">
        <f>BK170</f>
        <v>0</v>
      </c>
      <c r="O170" s="264"/>
      <c r="P170" s="264"/>
      <c r="Q170" s="264"/>
      <c r="R170" s="49"/>
      <c r="T170" s="191"/>
      <c r="U170" s="48"/>
      <c r="V170" s="48"/>
      <c r="W170" s="48"/>
      <c r="X170" s="48"/>
      <c r="Y170" s="48"/>
      <c r="Z170" s="48"/>
      <c r="AA170" s="101"/>
      <c r="AT170" s="23" t="s">
        <v>75</v>
      </c>
      <c r="AU170" s="23" t="s">
        <v>76</v>
      </c>
      <c r="AY170" s="23" t="s">
        <v>301</v>
      </c>
      <c r="BK170" s="143">
        <f>SUM(BK171:BK175)</f>
        <v>0</v>
      </c>
    </row>
    <row r="171" spans="2:63" s="1" customFormat="1" ht="22.3" customHeight="1">
      <c r="B171" s="47"/>
      <c r="C171" s="265" t="s">
        <v>22</v>
      </c>
      <c r="D171" s="265" t="s">
        <v>152</v>
      </c>
      <c r="E171" s="266" t="s">
        <v>22</v>
      </c>
      <c r="F171" s="267" t="s">
        <v>22</v>
      </c>
      <c r="G171" s="267"/>
      <c r="H171" s="267"/>
      <c r="I171" s="267"/>
      <c r="J171" s="268" t="s">
        <v>22</v>
      </c>
      <c r="K171" s="269"/>
      <c r="L171" s="225"/>
      <c r="M171" s="227"/>
      <c r="N171" s="227">
        <f>BK171</f>
        <v>0</v>
      </c>
      <c r="O171" s="227"/>
      <c r="P171" s="227"/>
      <c r="Q171" s="227"/>
      <c r="R171" s="49"/>
      <c r="T171" s="228" t="s">
        <v>22</v>
      </c>
      <c r="U171" s="270" t="s">
        <v>41</v>
      </c>
      <c r="V171" s="48"/>
      <c r="W171" s="48"/>
      <c r="X171" s="48"/>
      <c r="Y171" s="48"/>
      <c r="Z171" s="48"/>
      <c r="AA171" s="101"/>
      <c r="AT171" s="23" t="s">
        <v>301</v>
      </c>
      <c r="AU171" s="23" t="s">
        <v>84</v>
      </c>
      <c r="AY171" s="23" t="s">
        <v>301</v>
      </c>
      <c r="BE171" s="143">
        <f>IF(U171="základní",N171,0)</f>
        <v>0</v>
      </c>
      <c r="BF171" s="143">
        <f>IF(U171="snížená",N171,0)</f>
        <v>0</v>
      </c>
      <c r="BG171" s="143">
        <f>IF(U171="zákl. přenesená",N171,0)</f>
        <v>0</v>
      </c>
      <c r="BH171" s="143">
        <f>IF(U171="sníž. přenesená",N171,0)</f>
        <v>0</v>
      </c>
      <c r="BI171" s="143">
        <f>IF(U171="nulová",N171,0)</f>
        <v>0</v>
      </c>
      <c r="BJ171" s="23" t="s">
        <v>84</v>
      </c>
      <c r="BK171" s="143">
        <f>L171*K171</f>
        <v>0</v>
      </c>
    </row>
    <row r="172" spans="2:63" s="1" customFormat="1" ht="22.3" customHeight="1">
      <c r="B172" s="47"/>
      <c r="C172" s="265" t="s">
        <v>22</v>
      </c>
      <c r="D172" s="265" t="s">
        <v>152</v>
      </c>
      <c r="E172" s="266" t="s">
        <v>22</v>
      </c>
      <c r="F172" s="267" t="s">
        <v>22</v>
      </c>
      <c r="G172" s="267"/>
      <c r="H172" s="267"/>
      <c r="I172" s="267"/>
      <c r="J172" s="268" t="s">
        <v>22</v>
      </c>
      <c r="K172" s="269"/>
      <c r="L172" s="225"/>
      <c r="M172" s="227"/>
      <c r="N172" s="227">
        <f>BK172</f>
        <v>0</v>
      </c>
      <c r="O172" s="227"/>
      <c r="P172" s="227"/>
      <c r="Q172" s="227"/>
      <c r="R172" s="49"/>
      <c r="T172" s="228" t="s">
        <v>22</v>
      </c>
      <c r="U172" s="270" t="s">
        <v>41</v>
      </c>
      <c r="V172" s="48"/>
      <c r="W172" s="48"/>
      <c r="X172" s="48"/>
      <c r="Y172" s="48"/>
      <c r="Z172" s="48"/>
      <c r="AA172" s="101"/>
      <c r="AT172" s="23" t="s">
        <v>301</v>
      </c>
      <c r="AU172" s="23" t="s">
        <v>84</v>
      </c>
      <c r="AY172" s="23" t="s">
        <v>301</v>
      </c>
      <c r="BE172" s="143">
        <f>IF(U172="základní",N172,0)</f>
        <v>0</v>
      </c>
      <c r="BF172" s="143">
        <f>IF(U172="snížená",N172,0)</f>
        <v>0</v>
      </c>
      <c r="BG172" s="143">
        <f>IF(U172="zákl. přenesená",N172,0)</f>
        <v>0</v>
      </c>
      <c r="BH172" s="143">
        <f>IF(U172="sníž. přenesená",N172,0)</f>
        <v>0</v>
      </c>
      <c r="BI172" s="143">
        <f>IF(U172="nulová",N172,0)</f>
        <v>0</v>
      </c>
      <c r="BJ172" s="23" t="s">
        <v>84</v>
      </c>
      <c r="BK172" s="143">
        <f>L172*K172</f>
        <v>0</v>
      </c>
    </row>
    <row r="173" spans="2:63" s="1" customFormat="1" ht="22.3" customHeight="1">
      <c r="B173" s="47"/>
      <c r="C173" s="265" t="s">
        <v>22</v>
      </c>
      <c r="D173" s="265" t="s">
        <v>152</v>
      </c>
      <c r="E173" s="266" t="s">
        <v>22</v>
      </c>
      <c r="F173" s="267" t="s">
        <v>22</v>
      </c>
      <c r="G173" s="267"/>
      <c r="H173" s="267"/>
      <c r="I173" s="267"/>
      <c r="J173" s="268" t="s">
        <v>22</v>
      </c>
      <c r="K173" s="269"/>
      <c r="L173" s="225"/>
      <c r="M173" s="227"/>
      <c r="N173" s="227">
        <f>BK173</f>
        <v>0</v>
      </c>
      <c r="O173" s="227"/>
      <c r="P173" s="227"/>
      <c r="Q173" s="227"/>
      <c r="R173" s="49"/>
      <c r="T173" s="228" t="s">
        <v>22</v>
      </c>
      <c r="U173" s="270" t="s">
        <v>41</v>
      </c>
      <c r="V173" s="48"/>
      <c r="W173" s="48"/>
      <c r="X173" s="48"/>
      <c r="Y173" s="48"/>
      <c r="Z173" s="48"/>
      <c r="AA173" s="101"/>
      <c r="AT173" s="23" t="s">
        <v>301</v>
      </c>
      <c r="AU173" s="23" t="s">
        <v>84</v>
      </c>
      <c r="AY173" s="23" t="s">
        <v>301</v>
      </c>
      <c r="BE173" s="143">
        <f>IF(U173="základní",N173,0)</f>
        <v>0</v>
      </c>
      <c r="BF173" s="143">
        <f>IF(U173="snížená",N173,0)</f>
        <v>0</v>
      </c>
      <c r="BG173" s="143">
        <f>IF(U173="zákl. přenesená",N173,0)</f>
        <v>0</v>
      </c>
      <c r="BH173" s="143">
        <f>IF(U173="sníž. přenesená",N173,0)</f>
        <v>0</v>
      </c>
      <c r="BI173" s="143">
        <f>IF(U173="nulová",N173,0)</f>
        <v>0</v>
      </c>
      <c r="BJ173" s="23" t="s">
        <v>84</v>
      </c>
      <c r="BK173" s="143">
        <f>L173*K173</f>
        <v>0</v>
      </c>
    </row>
    <row r="174" spans="2:63" s="1" customFormat="1" ht="22.3" customHeight="1">
      <c r="B174" s="47"/>
      <c r="C174" s="265" t="s">
        <v>22</v>
      </c>
      <c r="D174" s="265" t="s">
        <v>152</v>
      </c>
      <c r="E174" s="266" t="s">
        <v>22</v>
      </c>
      <c r="F174" s="267" t="s">
        <v>22</v>
      </c>
      <c r="G174" s="267"/>
      <c r="H174" s="267"/>
      <c r="I174" s="267"/>
      <c r="J174" s="268" t="s">
        <v>22</v>
      </c>
      <c r="K174" s="269"/>
      <c r="L174" s="225"/>
      <c r="M174" s="227"/>
      <c r="N174" s="227">
        <f>BK174</f>
        <v>0</v>
      </c>
      <c r="O174" s="227"/>
      <c r="P174" s="227"/>
      <c r="Q174" s="227"/>
      <c r="R174" s="49"/>
      <c r="T174" s="228" t="s">
        <v>22</v>
      </c>
      <c r="U174" s="270" t="s">
        <v>41</v>
      </c>
      <c r="V174" s="48"/>
      <c r="W174" s="48"/>
      <c r="X174" s="48"/>
      <c r="Y174" s="48"/>
      <c r="Z174" s="48"/>
      <c r="AA174" s="101"/>
      <c r="AT174" s="23" t="s">
        <v>301</v>
      </c>
      <c r="AU174" s="23" t="s">
        <v>84</v>
      </c>
      <c r="AY174" s="23" t="s">
        <v>301</v>
      </c>
      <c r="BE174" s="143">
        <f>IF(U174="základní",N174,0)</f>
        <v>0</v>
      </c>
      <c r="BF174" s="143">
        <f>IF(U174="snížená",N174,0)</f>
        <v>0</v>
      </c>
      <c r="BG174" s="143">
        <f>IF(U174="zákl. přenesená",N174,0)</f>
        <v>0</v>
      </c>
      <c r="BH174" s="143">
        <f>IF(U174="sníž. přenesená",N174,0)</f>
        <v>0</v>
      </c>
      <c r="BI174" s="143">
        <f>IF(U174="nulová",N174,0)</f>
        <v>0</v>
      </c>
      <c r="BJ174" s="23" t="s">
        <v>84</v>
      </c>
      <c r="BK174" s="143">
        <f>L174*K174</f>
        <v>0</v>
      </c>
    </row>
    <row r="175" spans="2:63" s="1" customFormat="1" ht="22.3" customHeight="1">
      <c r="B175" s="47"/>
      <c r="C175" s="265" t="s">
        <v>22</v>
      </c>
      <c r="D175" s="265" t="s">
        <v>152</v>
      </c>
      <c r="E175" s="266" t="s">
        <v>22</v>
      </c>
      <c r="F175" s="267" t="s">
        <v>22</v>
      </c>
      <c r="G175" s="267"/>
      <c r="H175" s="267"/>
      <c r="I175" s="267"/>
      <c r="J175" s="268" t="s">
        <v>22</v>
      </c>
      <c r="K175" s="269"/>
      <c r="L175" s="225"/>
      <c r="M175" s="227"/>
      <c r="N175" s="227">
        <f>BK175</f>
        <v>0</v>
      </c>
      <c r="O175" s="227"/>
      <c r="P175" s="227"/>
      <c r="Q175" s="227"/>
      <c r="R175" s="49"/>
      <c r="T175" s="228" t="s">
        <v>22</v>
      </c>
      <c r="U175" s="270" t="s">
        <v>41</v>
      </c>
      <c r="V175" s="73"/>
      <c r="W175" s="73"/>
      <c r="X175" s="73"/>
      <c r="Y175" s="73"/>
      <c r="Z175" s="73"/>
      <c r="AA175" s="75"/>
      <c r="AT175" s="23" t="s">
        <v>301</v>
      </c>
      <c r="AU175" s="23" t="s">
        <v>84</v>
      </c>
      <c r="AY175" s="23" t="s">
        <v>301</v>
      </c>
      <c r="BE175" s="143">
        <f>IF(U175="základní",N175,0)</f>
        <v>0</v>
      </c>
      <c r="BF175" s="143">
        <f>IF(U175="snížená",N175,0)</f>
        <v>0</v>
      </c>
      <c r="BG175" s="143">
        <f>IF(U175="zákl. přenesená",N175,0)</f>
        <v>0</v>
      </c>
      <c r="BH175" s="143">
        <f>IF(U175="sníž. přenesená",N175,0)</f>
        <v>0</v>
      </c>
      <c r="BI175" s="143">
        <f>IF(U175="nulová",N175,0)</f>
        <v>0</v>
      </c>
      <c r="BJ175" s="23" t="s">
        <v>84</v>
      </c>
      <c r="BK175" s="143">
        <f>L175*K175</f>
        <v>0</v>
      </c>
    </row>
    <row r="176" spans="2:18" s="1" customFormat="1" ht="6.95" customHeight="1">
      <c r="B176" s="76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8"/>
    </row>
  </sheetData>
  <sheetProtection password="CC35" sheet="1" objects="1" scenarios="1" formatColumns="0" formatRows="0"/>
  <mergeCells count="201">
    <mergeCell ref="N165:Q165"/>
    <mergeCell ref="N163:Q163"/>
    <mergeCell ref="N166:Q166"/>
    <mergeCell ref="N167:Q167"/>
    <mergeCell ref="N169:Q169"/>
    <mergeCell ref="N171:Q171"/>
    <mergeCell ref="N172:Q172"/>
    <mergeCell ref="N173:Q173"/>
    <mergeCell ref="N174:Q174"/>
    <mergeCell ref="N175:Q175"/>
    <mergeCell ref="N164:Q164"/>
    <mergeCell ref="N168:Q168"/>
    <mergeCell ref="N170:Q170"/>
    <mergeCell ref="C76:Q76"/>
    <mergeCell ref="F79:P79"/>
    <mergeCell ref="F78:P78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02:Q102"/>
    <mergeCell ref="L104:Q104"/>
    <mergeCell ref="C110:Q110"/>
    <mergeCell ref="M115:P115"/>
    <mergeCell ref="F112:P112"/>
    <mergeCell ref="F113:P113"/>
    <mergeCell ref="M117:Q117"/>
    <mergeCell ref="M118:Q118"/>
    <mergeCell ref="L120:M120"/>
    <mergeCell ref="N120:Q120"/>
    <mergeCell ref="N121:Q121"/>
    <mergeCell ref="N122:Q122"/>
    <mergeCell ref="F163:I163"/>
    <mergeCell ref="F161:I161"/>
    <mergeCell ref="F162:I162"/>
    <mergeCell ref="F165:I165"/>
    <mergeCell ref="F166:I166"/>
    <mergeCell ref="F167:I167"/>
    <mergeCell ref="F169:I169"/>
    <mergeCell ref="F171:I171"/>
    <mergeCell ref="F172:I172"/>
    <mergeCell ref="F173:I173"/>
    <mergeCell ref="F174:I174"/>
    <mergeCell ref="F175:I175"/>
    <mergeCell ref="F124:I124"/>
    <mergeCell ref="F127:I127"/>
    <mergeCell ref="L124:M124"/>
    <mergeCell ref="N124:Q124"/>
    <mergeCell ref="F125:I125"/>
    <mergeCell ref="F126:I126"/>
    <mergeCell ref="L127:M127"/>
    <mergeCell ref="N127:Q127"/>
    <mergeCell ref="F128:I128"/>
    <mergeCell ref="L128:M128"/>
    <mergeCell ref="N128:Q128"/>
    <mergeCell ref="N123:Q123"/>
    <mergeCell ref="F120:I120"/>
    <mergeCell ref="L138:M138"/>
    <mergeCell ref="L130:M130"/>
    <mergeCell ref="F131:I131"/>
    <mergeCell ref="L131:M131"/>
    <mergeCell ref="F132:I132"/>
    <mergeCell ref="F133:I133"/>
    <mergeCell ref="F134:I134"/>
    <mergeCell ref="L134:M134"/>
    <mergeCell ref="F135:I135"/>
    <mergeCell ref="L135:M135"/>
    <mergeCell ref="F136:I136"/>
    <mergeCell ref="L136:M136"/>
    <mergeCell ref="L137:M137"/>
    <mergeCell ref="F129:I129"/>
    <mergeCell ref="N131:Q131"/>
    <mergeCell ref="F130:I130"/>
    <mergeCell ref="L129:M129"/>
    <mergeCell ref="N129:Q129"/>
    <mergeCell ref="N130:Q130"/>
    <mergeCell ref="N134:Q134"/>
    <mergeCell ref="N135:Q135"/>
    <mergeCell ref="N136:Q136"/>
    <mergeCell ref="N137:Q137"/>
    <mergeCell ref="N138:Q138"/>
    <mergeCell ref="N139:Q139"/>
    <mergeCell ref="N140:Q140"/>
    <mergeCell ref="N141:Q141"/>
    <mergeCell ref="F137:I137"/>
    <mergeCell ref="F140:I140"/>
    <mergeCell ref="F139:I139"/>
    <mergeCell ref="F138:I138"/>
    <mergeCell ref="L139:M139"/>
    <mergeCell ref="L140:M140"/>
    <mergeCell ref="F141:I141"/>
    <mergeCell ref="L141:M141"/>
    <mergeCell ref="F143:I143"/>
    <mergeCell ref="L143:M143"/>
    <mergeCell ref="F144:I144"/>
    <mergeCell ref="L144:M144"/>
    <mergeCell ref="F145:I145"/>
    <mergeCell ref="F146:I146"/>
    <mergeCell ref="F148:I148"/>
    <mergeCell ref="F147:I147"/>
    <mergeCell ref="L147:M147"/>
    <mergeCell ref="L148:M148"/>
    <mergeCell ref="F149:I149"/>
    <mergeCell ref="L149:M149"/>
    <mergeCell ref="F150:I150"/>
    <mergeCell ref="L150:M150"/>
    <mergeCell ref="F151:I151"/>
    <mergeCell ref="L151:M151"/>
    <mergeCell ref="L152:M152"/>
    <mergeCell ref="L153:M153"/>
    <mergeCell ref="L154:M154"/>
    <mergeCell ref="L155:M155"/>
    <mergeCell ref="L167:M167"/>
    <mergeCell ref="L159:M159"/>
    <mergeCell ref="L160:M160"/>
    <mergeCell ref="L161:M161"/>
    <mergeCell ref="L162:M162"/>
    <mergeCell ref="L163:M163"/>
    <mergeCell ref="L165:M165"/>
    <mergeCell ref="L166:M166"/>
    <mergeCell ref="L169:M169"/>
    <mergeCell ref="L171:M171"/>
    <mergeCell ref="L172:M172"/>
    <mergeCell ref="L173:M173"/>
    <mergeCell ref="L174:M174"/>
    <mergeCell ref="L175:M175"/>
    <mergeCell ref="N143:Q143"/>
    <mergeCell ref="N147:Q147"/>
    <mergeCell ref="N144:Q144"/>
    <mergeCell ref="N148:Q148"/>
    <mergeCell ref="N149:Q149"/>
    <mergeCell ref="N150:Q150"/>
    <mergeCell ref="N151:Q151"/>
    <mergeCell ref="N152:Q152"/>
    <mergeCell ref="N153:Q153"/>
    <mergeCell ref="N154:Q154"/>
    <mergeCell ref="N155:Q155"/>
    <mergeCell ref="N159:Q159"/>
    <mergeCell ref="N160:Q160"/>
    <mergeCell ref="N161:Q161"/>
    <mergeCell ref="N162:Q162"/>
    <mergeCell ref="N142:Q142"/>
    <mergeCell ref="F152:I152"/>
    <mergeCell ref="F154:I154"/>
    <mergeCell ref="F153:I153"/>
    <mergeCell ref="F155:I155"/>
    <mergeCell ref="F156:I156"/>
    <mergeCell ref="F157:I157"/>
    <mergeCell ref="F158:I158"/>
    <mergeCell ref="F159:I159"/>
    <mergeCell ref="F160:I160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S2:AC2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</mergeCells>
  <dataValidations count="2">
    <dataValidation type="list" allowBlank="1" showInputMessage="1" showErrorMessage="1" error="Povoleny jsou hodnoty K, M." sqref="D171:D176">
      <formula1>"K, M"</formula1>
    </dataValidation>
    <dataValidation type="list" allowBlank="1" showInputMessage="1" showErrorMessage="1" error="Povoleny jsou hodnoty základní, snížená, zákl. přenesená, sníž. přenesená, nulová." sqref="U171:U176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0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70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4"/>
      <c r="B1" s="14"/>
      <c r="C1" s="14"/>
      <c r="D1" s="15" t="s">
        <v>1</v>
      </c>
      <c r="E1" s="14"/>
      <c r="F1" s="16" t="s">
        <v>107</v>
      </c>
      <c r="G1" s="16"/>
      <c r="H1" s="155" t="s">
        <v>108</v>
      </c>
      <c r="I1" s="155"/>
      <c r="J1" s="155"/>
      <c r="K1" s="155"/>
      <c r="L1" s="16" t="s">
        <v>109</v>
      </c>
      <c r="M1" s="14"/>
      <c r="N1" s="14"/>
      <c r="O1" s="15" t="s">
        <v>110</v>
      </c>
      <c r="P1" s="14"/>
      <c r="Q1" s="14"/>
      <c r="R1" s="14"/>
      <c r="S1" s="16" t="s">
        <v>111</v>
      </c>
      <c r="T1" s="16"/>
      <c r="U1" s="154"/>
      <c r="V1" s="15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2" t="s">
        <v>8</v>
      </c>
      <c r="AT2" s="23" t="s">
        <v>94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112</v>
      </c>
    </row>
    <row r="4" spans="2:46" ht="36.95" customHeight="1">
      <c r="B4" s="27"/>
      <c r="C4" s="28" t="s">
        <v>113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T4" s="21" t="s">
        <v>13</v>
      </c>
      <c r="AT4" s="23" t="s">
        <v>6</v>
      </c>
    </row>
    <row r="5" spans="2:18" ht="6.95" customHeight="1">
      <c r="B5" s="2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/>
    </row>
    <row r="6" spans="2:18" ht="25.4" customHeight="1">
      <c r="B6" s="27"/>
      <c r="C6" s="32"/>
      <c r="D6" s="39" t="s">
        <v>19</v>
      </c>
      <c r="E6" s="32"/>
      <c r="F6" s="156" t="str">
        <f>'Rekapitulace stavby'!K6</f>
        <v>Havarijní stav mostních obj. Cyklostezka Slapanská - Trubní propustky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2"/>
      <c r="R6" s="30"/>
    </row>
    <row r="7" spans="2:18" s="1" customFormat="1" ht="32.85" customHeight="1">
      <c r="B7" s="47"/>
      <c r="C7" s="48"/>
      <c r="D7" s="36" t="s">
        <v>114</v>
      </c>
      <c r="E7" s="48"/>
      <c r="F7" s="37" t="s">
        <v>326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pans="2:18" s="1" customFormat="1" ht="14.4" customHeight="1">
      <c r="B8" s="47"/>
      <c r="C8" s="48"/>
      <c r="D8" s="39" t="s">
        <v>21</v>
      </c>
      <c r="E8" s="48"/>
      <c r="F8" s="34" t="s">
        <v>22</v>
      </c>
      <c r="G8" s="48"/>
      <c r="H8" s="48"/>
      <c r="I8" s="48"/>
      <c r="J8" s="48"/>
      <c r="K8" s="48"/>
      <c r="L8" s="48"/>
      <c r="M8" s="39" t="s">
        <v>23</v>
      </c>
      <c r="N8" s="48"/>
      <c r="O8" s="34" t="s">
        <v>22</v>
      </c>
      <c r="P8" s="48"/>
      <c r="Q8" s="48"/>
      <c r="R8" s="49"/>
    </row>
    <row r="9" spans="2:18" s="1" customFormat="1" ht="14.4" customHeight="1">
      <c r="B9" s="47"/>
      <c r="C9" s="48"/>
      <c r="D9" s="39" t="s">
        <v>24</v>
      </c>
      <c r="E9" s="48"/>
      <c r="F9" s="34" t="s">
        <v>25</v>
      </c>
      <c r="G9" s="48"/>
      <c r="H9" s="48"/>
      <c r="I9" s="48"/>
      <c r="J9" s="48"/>
      <c r="K9" s="48"/>
      <c r="L9" s="48"/>
      <c r="M9" s="39" t="s">
        <v>26</v>
      </c>
      <c r="N9" s="48"/>
      <c r="O9" s="157" t="str">
        <f>'Rekapitulace stavby'!AN8</f>
        <v>18. 9. 2018</v>
      </c>
      <c r="P9" s="91"/>
      <c r="Q9" s="48"/>
      <c r="R9" s="49"/>
    </row>
    <row r="10" spans="2:18" s="1" customFormat="1" ht="10.8" customHeight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pans="2:18" s="1" customFormat="1" ht="14.4" customHeight="1">
      <c r="B11" s="47"/>
      <c r="C11" s="48"/>
      <c r="D11" s="39" t="s">
        <v>28</v>
      </c>
      <c r="E11" s="48"/>
      <c r="F11" s="48"/>
      <c r="G11" s="48"/>
      <c r="H11" s="48"/>
      <c r="I11" s="48"/>
      <c r="J11" s="48"/>
      <c r="K11" s="48"/>
      <c r="L11" s="48"/>
      <c r="M11" s="39" t="s">
        <v>29</v>
      </c>
      <c r="N11" s="48"/>
      <c r="O11" s="34" t="str">
        <f>IF('Rekapitulace stavby'!AN10="","",'Rekapitulace stavby'!AN10)</f>
        <v/>
      </c>
      <c r="P11" s="34"/>
      <c r="Q11" s="48"/>
      <c r="R11" s="49"/>
    </row>
    <row r="12" spans="2:18" s="1" customFormat="1" ht="18" customHeight="1">
      <c r="B12" s="47"/>
      <c r="C12" s="48"/>
      <c r="D12" s="48"/>
      <c r="E12" s="34" t="str">
        <f>IF('Rekapitulace stavby'!E11="","",'Rekapitulace stavby'!E11)</f>
        <v xml:space="preserve"> </v>
      </c>
      <c r="F12" s="48"/>
      <c r="G12" s="48"/>
      <c r="H12" s="48"/>
      <c r="I12" s="48"/>
      <c r="J12" s="48"/>
      <c r="K12" s="48"/>
      <c r="L12" s="48"/>
      <c r="M12" s="39" t="s">
        <v>30</v>
      </c>
      <c r="N12" s="48"/>
      <c r="O12" s="34" t="str">
        <f>IF('Rekapitulace stavby'!AN11="","",'Rekapitulace stavby'!AN11)</f>
        <v/>
      </c>
      <c r="P12" s="34"/>
      <c r="Q12" s="48"/>
      <c r="R12" s="49"/>
    </row>
    <row r="13" spans="2:18" s="1" customFormat="1" ht="6.95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pans="2:18" s="1" customFormat="1" ht="14.4" customHeight="1">
      <c r="B14" s="47"/>
      <c r="C14" s="48"/>
      <c r="D14" s="39" t="s">
        <v>31</v>
      </c>
      <c r="E14" s="48"/>
      <c r="F14" s="48"/>
      <c r="G14" s="48"/>
      <c r="H14" s="48"/>
      <c r="I14" s="48"/>
      <c r="J14" s="48"/>
      <c r="K14" s="48"/>
      <c r="L14" s="48"/>
      <c r="M14" s="39" t="s">
        <v>29</v>
      </c>
      <c r="N14" s="48"/>
      <c r="O14" s="40" t="str">
        <f>IF('Rekapitulace stavby'!AN13="","",'Rekapitulace stavby'!AN13)</f>
        <v>Vyplň údaj</v>
      </c>
      <c r="P14" s="34"/>
      <c r="Q14" s="48"/>
      <c r="R14" s="49"/>
    </row>
    <row r="15" spans="2:18" s="1" customFormat="1" ht="18" customHeight="1">
      <c r="B15" s="47"/>
      <c r="C15" s="48"/>
      <c r="D15" s="48"/>
      <c r="E15" s="40" t="str">
        <f>IF('Rekapitulace stavby'!E14="","",'Rekapitulace stavby'!E14)</f>
        <v>Vyplň údaj</v>
      </c>
      <c r="F15" s="158"/>
      <c r="G15" s="158"/>
      <c r="H15" s="158"/>
      <c r="I15" s="158"/>
      <c r="J15" s="158"/>
      <c r="K15" s="158"/>
      <c r="L15" s="158"/>
      <c r="M15" s="39" t="s">
        <v>30</v>
      </c>
      <c r="N15" s="48"/>
      <c r="O15" s="40" t="str">
        <f>IF('Rekapitulace stavby'!AN14="","",'Rekapitulace stavby'!AN14)</f>
        <v>Vyplň údaj</v>
      </c>
      <c r="P15" s="34"/>
      <c r="Q15" s="48"/>
      <c r="R15" s="49"/>
    </row>
    <row r="16" spans="2:18" s="1" customFormat="1" ht="6.95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pans="2:18" s="1" customFormat="1" ht="14.4" customHeight="1">
      <c r="B17" s="47"/>
      <c r="C17" s="48"/>
      <c r="D17" s="39" t="s">
        <v>33</v>
      </c>
      <c r="E17" s="48"/>
      <c r="F17" s="48"/>
      <c r="G17" s="48"/>
      <c r="H17" s="48"/>
      <c r="I17" s="48"/>
      <c r="J17" s="48"/>
      <c r="K17" s="48"/>
      <c r="L17" s="48"/>
      <c r="M17" s="39" t="s">
        <v>29</v>
      </c>
      <c r="N17" s="48"/>
      <c r="O17" s="34" t="str">
        <f>IF('Rekapitulace stavby'!AN16="","",'Rekapitulace stavby'!AN16)</f>
        <v/>
      </c>
      <c r="P17" s="34"/>
      <c r="Q17" s="48"/>
      <c r="R17" s="49"/>
    </row>
    <row r="18" spans="2:18" s="1" customFormat="1" ht="18" customHeight="1">
      <c r="B18" s="47"/>
      <c r="C18" s="48"/>
      <c r="D18" s="48"/>
      <c r="E18" s="34" t="str">
        <f>IF('Rekapitulace stavby'!E17="","",'Rekapitulace stavby'!E17)</f>
        <v xml:space="preserve"> </v>
      </c>
      <c r="F18" s="48"/>
      <c r="G18" s="48"/>
      <c r="H18" s="48"/>
      <c r="I18" s="48"/>
      <c r="J18" s="48"/>
      <c r="K18" s="48"/>
      <c r="L18" s="48"/>
      <c r="M18" s="39" t="s">
        <v>30</v>
      </c>
      <c r="N18" s="48"/>
      <c r="O18" s="34" t="str">
        <f>IF('Rekapitulace stavby'!AN17="","",'Rekapitulace stavby'!AN17)</f>
        <v/>
      </c>
      <c r="P18" s="34"/>
      <c r="Q18" s="48"/>
      <c r="R18" s="49"/>
    </row>
    <row r="19" spans="2:18" s="1" customFormat="1" ht="6.95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pans="2:18" s="1" customFormat="1" ht="14.4" customHeight="1">
      <c r="B20" s="47"/>
      <c r="C20" s="48"/>
      <c r="D20" s="39" t="s">
        <v>35</v>
      </c>
      <c r="E20" s="48"/>
      <c r="F20" s="48"/>
      <c r="G20" s="48"/>
      <c r="H20" s="48"/>
      <c r="I20" s="48"/>
      <c r="J20" s="48"/>
      <c r="K20" s="48"/>
      <c r="L20" s="48"/>
      <c r="M20" s="39" t="s">
        <v>29</v>
      </c>
      <c r="N20" s="48"/>
      <c r="O20" s="34" t="str">
        <f>IF('Rekapitulace stavby'!AN19="","",'Rekapitulace stavby'!AN19)</f>
        <v/>
      </c>
      <c r="P20" s="34"/>
      <c r="Q20" s="48"/>
      <c r="R20" s="49"/>
    </row>
    <row r="21" spans="2:18" s="1" customFormat="1" ht="18" customHeight="1">
      <c r="B21" s="47"/>
      <c r="C21" s="48"/>
      <c r="D21" s="48"/>
      <c r="E21" s="34" t="str">
        <f>IF('Rekapitulace stavby'!E20="","",'Rekapitulace stavby'!E20)</f>
        <v xml:space="preserve"> </v>
      </c>
      <c r="F21" s="48"/>
      <c r="G21" s="48"/>
      <c r="H21" s="48"/>
      <c r="I21" s="48"/>
      <c r="J21" s="48"/>
      <c r="K21" s="48"/>
      <c r="L21" s="48"/>
      <c r="M21" s="39" t="s">
        <v>30</v>
      </c>
      <c r="N21" s="48"/>
      <c r="O21" s="34" t="str">
        <f>IF('Rekapitulace stavby'!AN20="","",'Rekapitulace stavby'!AN20)</f>
        <v/>
      </c>
      <c r="P21" s="34"/>
      <c r="Q21" s="48"/>
      <c r="R21" s="49"/>
    </row>
    <row r="22" spans="2:18" s="1" customFormat="1" ht="6.95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pans="2:18" s="1" customFormat="1" ht="14.4" customHeight="1">
      <c r="B23" s="47"/>
      <c r="C23" s="48"/>
      <c r="D23" s="39" t="s">
        <v>36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pans="2:18" s="1" customFormat="1" ht="16.5" customHeight="1">
      <c r="B24" s="47"/>
      <c r="C24" s="48"/>
      <c r="D24" s="48"/>
      <c r="E24" s="43" t="s">
        <v>22</v>
      </c>
      <c r="F24" s="43"/>
      <c r="G24" s="43"/>
      <c r="H24" s="43"/>
      <c r="I24" s="43"/>
      <c r="J24" s="43"/>
      <c r="K24" s="43"/>
      <c r="L24" s="43"/>
      <c r="M24" s="48"/>
      <c r="N24" s="48"/>
      <c r="O24" s="48"/>
      <c r="P24" s="48"/>
      <c r="Q24" s="48"/>
      <c r="R24" s="49"/>
    </row>
    <row r="25" spans="2:18" s="1" customFormat="1" ht="6.95" customHeigh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pans="2:18" s="1" customFormat="1" ht="6.95" customHeight="1">
      <c r="B26" s="47"/>
      <c r="C26" s="4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8"/>
      <c r="R26" s="49"/>
    </row>
    <row r="27" spans="2:18" s="1" customFormat="1" ht="14.4" customHeight="1">
      <c r="B27" s="47"/>
      <c r="C27" s="48"/>
      <c r="D27" s="159" t="s">
        <v>116</v>
      </c>
      <c r="E27" s="48"/>
      <c r="F27" s="48"/>
      <c r="G27" s="48"/>
      <c r="H27" s="48"/>
      <c r="I27" s="48"/>
      <c r="J27" s="48"/>
      <c r="K27" s="48"/>
      <c r="L27" s="48"/>
      <c r="M27" s="46">
        <f>N88</f>
        <v>0</v>
      </c>
      <c r="N27" s="46"/>
      <c r="O27" s="46"/>
      <c r="P27" s="46"/>
      <c r="Q27" s="48"/>
      <c r="R27" s="49"/>
    </row>
    <row r="28" spans="2:18" s="1" customFormat="1" ht="14.4" customHeight="1">
      <c r="B28" s="47"/>
      <c r="C28" s="48"/>
      <c r="D28" s="45" t="s">
        <v>101</v>
      </c>
      <c r="E28" s="48"/>
      <c r="F28" s="48"/>
      <c r="G28" s="48"/>
      <c r="H28" s="48"/>
      <c r="I28" s="48"/>
      <c r="J28" s="48"/>
      <c r="K28" s="48"/>
      <c r="L28" s="48"/>
      <c r="M28" s="46">
        <f>N96</f>
        <v>0</v>
      </c>
      <c r="N28" s="46"/>
      <c r="O28" s="46"/>
      <c r="P28" s="46"/>
      <c r="Q28" s="48"/>
      <c r="R28" s="49"/>
    </row>
    <row r="29" spans="2:18" s="1" customFormat="1" ht="6.95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pans="2:18" s="1" customFormat="1" ht="25.4" customHeight="1">
      <c r="B30" s="47"/>
      <c r="C30" s="48"/>
      <c r="D30" s="160" t="s">
        <v>39</v>
      </c>
      <c r="E30" s="48"/>
      <c r="F30" s="48"/>
      <c r="G30" s="48"/>
      <c r="H30" s="48"/>
      <c r="I30" s="48"/>
      <c r="J30" s="48"/>
      <c r="K30" s="48"/>
      <c r="L30" s="48"/>
      <c r="M30" s="161">
        <f>ROUND(M27+M28,2)</f>
        <v>0</v>
      </c>
      <c r="N30" s="48"/>
      <c r="O30" s="48"/>
      <c r="P30" s="48"/>
      <c r="Q30" s="48"/>
      <c r="R30" s="49"/>
    </row>
    <row r="31" spans="2:18" s="1" customFormat="1" ht="6.95" customHeight="1">
      <c r="B31" s="47"/>
      <c r="C31" s="4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48"/>
      <c r="R31" s="49"/>
    </row>
    <row r="32" spans="2:18" s="1" customFormat="1" ht="14.4" customHeight="1">
      <c r="B32" s="47"/>
      <c r="C32" s="48"/>
      <c r="D32" s="55" t="s">
        <v>40</v>
      </c>
      <c r="E32" s="55" t="s">
        <v>41</v>
      </c>
      <c r="F32" s="56">
        <v>0.21</v>
      </c>
      <c r="G32" s="162" t="s">
        <v>42</v>
      </c>
      <c r="H32" s="163">
        <f>ROUND((((SUM(BE96:BE103)+SUM(BE121:BE163))+SUM(BE165:BE169))),2)</f>
        <v>0</v>
      </c>
      <c r="I32" s="48"/>
      <c r="J32" s="48"/>
      <c r="K32" s="48"/>
      <c r="L32" s="48"/>
      <c r="M32" s="163">
        <f>ROUND(((ROUND((SUM(BE96:BE103)+SUM(BE121:BE163)),2)*F32)+SUM(BE165:BE169)*F32),2)</f>
        <v>0</v>
      </c>
      <c r="N32" s="48"/>
      <c r="O32" s="48"/>
      <c r="P32" s="48"/>
      <c r="Q32" s="48"/>
      <c r="R32" s="49"/>
    </row>
    <row r="33" spans="2:18" s="1" customFormat="1" ht="14.4" customHeight="1">
      <c r="B33" s="47"/>
      <c r="C33" s="48"/>
      <c r="D33" s="48"/>
      <c r="E33" s="55" t="s">
        <v>43</v>
      </c>
      <c r="F33" s="56">
        <v>0.15</v>
      </c>
      <c r="G33" s="162" t="s">
        <v>42</v>
      </c>
      <c r="H33" s="163">
        <f>ROUND((((SUM(BF96:BF103)+SUM(BF121:BF163))+SUM(BF165:BF169))),2)</f>
        <v>0</v>
      </c>
      <c r="I33" s="48"/>
      <c r="J33" s="48"/>
      <c r="K33" s="48"/>
      <c r="L33" s="48"/>
      <c r="M33" s="163">
        <f>ROUND(((ROUND((SUM(BF96:BF103)+SUM(BF121:BF163)),2)*F33)+SUM(BF165:BF169)*F33),2)</f>
        <v>0</v>
      </c>
      <c r="N33" s="48"/>
      <c r="O33" s="48"/>
      <c r="P33" s="48"/>
      <c r="Q33" s="48"/>
      <c r="R33" s="49"/>
    </row>
    <row r="34" spans="2:18" s="1" customFormat="1" ht="14.4" customHeight="1" hidden="1">
      <c r="B34" s="47"/>
      <c r="C34" s="48"/>
      <c r="D34" s="48"/>
      <c r="E34" s="55" t="s">
        <v>44</v>
      </c>
      <c r="F34" s="56">
        <v>0.21</v>
      </c>
      <c r="G34" s="162" t="s">
        <v>42</v>
      </c>
      <c r="H34" s="163">
        <f>ROUND((((SUM(BG96:BG103)+SUM(BG121:BG163))+SUM(BG165:BG169))),2)</f>
        <v>0</v>
      </c>
      <c r="I34" s="48"/>
      <c r="J34" s="48"/>
      <c r="K34" s="48"/>
      <c r="L34" s="48"/>
      <c r="M34" s="163">
        <v>0</v>
      </c>
      <c r="N34" s="48"/>
      <c r="O34" s="48"/>
      <c r="P34" s="48"/>
      <c r="Q34" s="48"/>
      <c r="R34" s="49"/>
    </row>
    <row r="35" spans="2:18" s="1" customFormat="1" ht="14.4" customHeight="1" hidden="1">
      <c r="B35" s="47"/>
      <c r="C35" s="48"/>
      <c r="D35" s="48"/>
      <c r="E35" s="55" t="s">
        <v>45</v>
      </c>
      <c r="F35" s="56">
        <v>0.15</v>
      </c>
      <c r="G35" s="162" t="s">
        <v>42</v>
      </c>
      <c r="H35" s="163">
        <f>ROUND((((SUM(BH96:BH103)+SUM(BH121:BH163))+SUM(BH165:BH169))),2)</f>
        <v>0</v>
      </c>
      <c r="I35" s="48"/>
      <c r="J35" s="48"/>
      <c r="K35" s="48"/>
      <c r="L35" s="48"/>
      <c r="M35" s="163">
        <v>0</v>
      </c>
      <c r="N35" s="48"/>
      <c r="O35" s="48"/>
      <c r="P35" s="48"/>
      <c r="Q35" s="48"/>
      <c r="R35" s="49"/>
    </row>
    <row r="36" spans="2:18" s="1" customFormat="1" ht="14.4" customHeight="1" hidden="1">
      <c r="B36" s="47"/>
      <c r="C36" s="48"/>
      <c r="D36" s="48"/>
      <c r="E36" s="55" t="s">
        <v>46</v>
      </c>
      <c r="F36" s="56">
        <v>0</v>
      </c>
      <c r="G36" s="162" t="s">
        <v>42</v>
      </c>
      <c r="H36" s="163">
        <f>ROUND((((SUM(BI96:BI103)+SUM(BI121:BI163))+SUM(BI165:BI169))),2)</f>
        <v>0</v>
      </c>
      <c r="I36" s="48"/>
      <c r="J36" s="48"/>
      <c r="K36" s="48"/>
      <c r="L36" s="48"/>
      <c r="M36" s="163">
        <v>0</v>
      </c>
      <c r="N36" s="48"/>
      <c r="O36" s="48"/>
      <c r="P36" s="48"/>
      <c r="Q36" s="48"/>
      <c r="R36" s="49"/>
    </row>
    <row r="37" spans="2:18" s="1" customFormat="1" ht="6.95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pans="2:18" s="1" customFormat="1" ht="25.4" customHeight="1">
      <c r="B38" s="47"/>
      <c r="C38" s="152"/>
      <c r="D38" s="164" t="s">
        <v>47</v>
      </c>
      <c r="E38" s="104"/>
      <c r="F38" s="104"/>
      <c r="G38" s="165" t="s">
        <v>48</v>
      </c>
      <c r="H38" s="166" t="s">
        <v>49</v>
      </c>
      <c r="I38" s="104"/>
      <c r="J38" s="104"/>
      <c r="K38" s="104"/>
      <c r="L38" s="167">
        <f>SUM(M30:M36)</f>
        <v>0</v>
      </c>
      <c r="M38" s="167"/>
      <c r="N38" s="167"/>
      <c r="O38" s="167"/>
      <c r="P38" s="168"/>
      <c r="Q38" s="152"/>
      <c r="R38" s="49"/>
    </row>
    <row r="39" spans="2:18" s="1" customFormat="1" ht="14.4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pans="2:18" s="1" customFormat="1" ht="14.4" customHeigh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 spans="2:18" ht="13.5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/>
    </row>
    <row r="42" spans="2:18" ht="13.5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</row>
    <row r="43" spans="2:18" ht="13.5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</row>
    <row r="44" spans="2:18" ht="13.5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</row>
    <row r="45" spans="2:18" ht="13.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/>
    </row>
    <row r="46" spans="2:18" ht="13.5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0"/>
    </row>
    <row r="47" spans="2:18" ht="13.5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0"/>
    </row>
    <row r="48" spans="2:18" ht="13.5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0"/>
    </row>
    <row r="49" spans="2:18" ht="13.5"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</row>
    <row r="50" spans="2:18" s="1" customFormat="1" ht="13.5">
      <c r="B50" s="47"/>
      <c r="C50" s="48"/>
      <c r="D50" s="67" t="s">
        <v>50</v>
      </c>
      <c r="E50" s="68"/>
      <c r="F50" s="68"/>
      <c r="G50" s="68"/>
      <c r="H50" s="69"/>
      <c r="I50" s="48"/>
      <c r="J50" s="67" t="s">
        <v>51</v>
      </c>
      <c r="K50" s="68"/>
      <c r="L50" s="68"/>
      <c r="M50" s="68"/>
      <c r="N50" s="68"/>
      <c r="O50" s="68"/>
      <c r="P50" s="69"/>
      <c r="Q50" s="48"/>
      <c r="R50" s="49"/>
    </row>
    <row r="51" spans="2:18" ht="13.5">
      <c r="B51" s="27"/>
      <c r="C51" s="32"/>
      <c r="D51" s="70"/>
      <c r="E51" s="32"/>
      <c r="F51" s="32"/>
      <c r="G51" s="32"/>
      <c r="H51" s="71"/>
      <c r="I51" s="32"/>
      <c r="J51" s="70"/>
      <c r="K51" s="32"/>
      <c r="L51" s="32"/>
      <c r="M51" s="32"/>
      <c r="N51" s="32"/>
      <c r="O51" s="32"/>
      <c r="P51" s="71"/>
      <c r="Q51" s="32"/>
      <c r="R51" s="30"/>
    </row>
    <row r="52" spans="2:18" ht="13.5">
      <c r="B52" s="27"/>
      <c r="C52" s="32"/>
      <c r="D52" s="70"/>
      <c r="E52" s="32"/>
      <c r="F52" s="32"/>
      <c r="G52" s="32"/>
      <c r="H52" s="71"/>
      <c r="I52" s="32"/>
      <c r="J52" s="70"/>
      <c r="K52" s="32"/>
      <c r="L52" s="32"/>
      <c r="M52" s="32"/>
      <c r="N52" s="32"/>
      <c r="O52" s="32"/>
      <c r="P52" s="71"/>
      <c r="Q52" s="32"/>
      <c r="R52" s="30"/>
    </row>
    <row r="53" spans="2:18" ht="13.5">
      <c r="B53" s="27"/>
      <c r="C53" s="32"/>
      <c r="D53" s="70"/>
      <c r="E53" s="32"/>
      <c r="F53" s="32"/>
      <c r="G53" s="32"/>
      <c r="H53" s="71"/>
      <c r="I53" s="32"/>
      <c r="J53" s="70"/>
      <c r="K53" s="32"/>
      <c r="L53" s="32"/>
      <c r="M53" s="32"/>
      <c r="N53" s="32"/>
      <c r="O53" s="32"/>
      <c r="P53" s="71"/>
      <c r="Q53" s="32"/>
      <c r="R53" s="30"/>
    </row>
    <row r="54" spans="2:18" ht="13.5">
      <c r="B54" s="27"/>
      <c r="C54" s="32"/>
      <c r="D54" s="70"/>
      <c r="E54" s="32"/>
      <c r="F54" s="32"/>
      <c r="G54" s="32"/>
      <c r="H54" s="71"/>
      <c r="I54" s="32"/>
      <c r="J54" s="70"/>
      <c r="K54" s="32"/>
      <c r="L54" s="32"/>
      <c r="M54" s="32"/>
      <c r="N54" s="32"/>
      <c r="O54" s="32"/>
      <c r="P54" s="71"/>
      <c r="Q54" s="32"/>
      <c r="R54" s="30"/>
    </row>
    <row r="55" spans="2:18" ht="13.5">
      <c r="B55" s="27"/>
      <c r="C55" s="32"/>
      <c r="D55" s="70"/>
      <c r="E55" s="32"/>
      <c r="F55" s="32"/>
      <c r="G55" s="32"/>
      <c r="H55" s="71"/>
      <c r="I55" s="32"/>
      <c r="J55" s="70"/>
      <c r="K55" s="32"/>
      <c r="L55" s="32"/>
      <c r="M55" s="32"/>
      <c r="N55" s="32"/>
      <c r="O55" s="32"/>
      <c r="P55" s="71"/>
      <c r="Q55" s="32"/>
      <c r="R55" s="30"/>
    </row>
    <row r="56" spans="2:18" ht="13.5">
      <c r="B56" s="27"/>
      <c r="C56" s="32"/>
      <c r="D56" s="70"/>
      <c r="E56" s="32"/>
      <c r="F56" s="32"/>
      <c r="G56" s="32"/>
      <c r="H56" s="71"/>
      <c r="I56" s="32"/>
      <c r="J56" s="70"/>
      <c r="K56" s="32"/>
      <c r="L56" s="32"/>
      <c r="M56" s="32"/>
      <c r="N56" s="32"/>
      <c r="O56" s="32"/>
      <c r="P56" s="71"/>
      <c r="Q56" s="32"/>
      <c r="R56" s="30"/>
    </row>
    <row r="57" spans="2:18" ht="13.5">
      <c r="B57" s="27"/>
      <c r="C57" s="32"/>
      <c r="D57" s="70"/>
      <c r="E57" s="32"/>
      <c r="F57" s="32"/>
      <c r="G57" s="32"/>
      <c r="H57" s="71"/>
      <c r="I57" s="32"/>
      <c r="J57" s="70"/>
      <c r="K57" s="32"/>
      <c r="L57" s="32"/>
      <c r="M57" s="32"/>
      <c r="N57" s="32"/>
      <c r="O57" s="32"/>
      <c r="P57" s="71"/>
      <c r="Q57" s="32"/>
      <c r="R57" s="30"/>
    </row>
    <row r="58" spans="2:18" ht="13.5">
      <c r="B58" s="27"/>
      <c r="C58" s="32"/>
      <c r="D58" s="70"/>
      <c r="E58" s="32"/>
      <c r="F58" s="32"/>
      <c r="G58" s="32"/>
      <c r="H58" s="71"/>
      <c r="I58" s="32"/>
      <c r="J58" s="70"/>
      <c r="K58" s="32"/>
      <c r="L58" s="32"/>
      <c r="M58" s="32"/>
      <c r="N58" s="32"/>
      <c r="O58" s="32"/>
      <c r="P58" s="71"/>
      <c r="Q58" s="32"/>
      <c r="R58" s="30"/>
    </row>
    <row r="59" spans="2:18" s="1" customFormat="1" ht="13.5">
      <c r="B59" s="47"/>
      <c r="C59" s="48"/>
      <c r="D59" s="72" t="s">
        <v>52</v>
      </c>
      <c r="E59" s="73"/>
      <c r="F59" s="73"/>
      <c r="G59" s="74" t="s">
        <v>53</v>
      </c>
      <c r="H59" s="75"/>
      <c r="I59" s="48"/>
      <c r="J59" s="72" t="s">
        <v>52</v>
      </c>
      <c r="K59" s="73"/>
      <c r="L59" s="73"/>
      <c r="M59" s="73"/>
      <c r="N59" s="74" t="s">
        <v>53</v>
      </c>
      <c r="O59" s="73"/>
      <c r="P59" s="75"/>
      <c r="Q59" s="48"/>
      <c r="R59" s="49"/>
    </row>
    <row r="60" spans="2:18" ht="13.5">
      <c r="B60" s="2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0"/>
    </row>
    <row r="61" spans="2:18" s="1" customFormat="1" ht="13.5">
      <c r="B61" s="47"/>
      <c r="C61" s="48"/>
      <c r="D61" s="67" t="s">
        <v>54</v>
      </c>
      <c r="E61" s="68"/>
      <c r="F61" s="68"/>
      <c r="G61" s="68"/>
      <c r="H61" s="69"/>
      <c r="I61" s="48"/>
      <c r="J61" s="67" t="s">
        <v>55</v>
      </c>
      <c r="K61" s="68"/>
      <c r="L61" s="68"/>
      <c r="M61" s="68"/>
      <c r="N61" s="68"/>
      <c r="O61" s="68"/>
      <c r="P61" s="69"/>
      <c r="Q61" s="48"/>
      <c r="R61" s="49"/>
    </row>
    <row r="62" spans="2:18" ht="13.5">
      <c r="B62" s="27"/>
      <c r="C62" s="32"/>
      <c r="D62" s="70"/>
      <c r="E62" s="32"/>
      <c r="F62" s="32"/>
      <c r="G62" s="32"/>
      <c r="H62" s="71"/>
      <c r="I62" s="32"/>
      <c r="J62" s="70"/>
      <c r="K62" s="32"/>
      <c r="L62" s="32"/>
      <c r="M62" s="32"/>
      <c r="N62" s="32"/>
      <c r="O62" s="32"/>
      <c r="P62" s="71"/>
      <c r="Q62" s="32"/>
      <c r="R62" s="30"/>
    </row>
    <row r="63" spans="2:18" ht="13.5">
      <c r="B63" s="27"/>
      <c r="C63" s="32"/>
      <c r="D63" s="70"/>
      <c r="E63" s="32"/>
      <c r="F63" s="32"/>
      <c r="G63" s="32"/>
      <c r="H63" s="71"/>
      <c r="I63" s="32"/>
      <c r="J63" s="70"/>
      <c r="K63" s="32"/>
      <c r="L63" s="32"/>
      <c r="M63" s="32"/>
      <c r="N63" s="32"/>
      <c r="O63" s="32"/>
      <c r="P63" s="71"/>
      <c r="Q63" s="32"/>
      <c r="R63" s="30"/>
    </row>
    <row r="64" spans="2:18" ht="13.5">
      <c r="B64" s="27"/>
      <c r="C64" s="32"/>
      <c r="D64" s="70"/>
      <c r="E64" s="32"/>
      <c r="F64" s="32"/>
      <c r="G64" s="32"/>
      <c r="H64" s="71"/>
      <c r="I64" s="32"/>
      <c r="J64" s="70"/>
      <c r="K64" s="32"/>
      <c r="L64" s="32"/>
      <c r="M64" s="32"/>
      <c r="N64" s="32"/>
      <c r="O64" s="32"/>
      <c r="P64" s="71"/>
      <c r="Q64" s="32"/>
      <c r="R64" s="30"/>
    </row>
    <row r="65" spans="2:18" ht="13.5">
      <c r="B65" s="27"/>
      <c r="C65" s="32"/>
      <c r="D65" s="70"/>
      <c r="E65" s="32"/>
      <c r="F65" s="32"/>
      <c r="G65" s="32"/>
      <c r="H65" s="71"/>
      <c r="I65" s="32"/>
      <c r="J65" s="70"/>
      <c r="K65" s="32"/>
      <c r="L65" s="32"/>
      <c r="M65" s="32"/>
      <c r="N65" s="32"/>
      <c r="O65" s="32"/>
      <c r="P65" s="71"/>
      <c r="Q65" s="32"/>
      <c r="R65" s="30"/>
    </row>
    <row r="66" spans="2:18" ht="13.5">
      <c r="B66" s="27"/>
      <c r="C66" s="32"/>
      <c r="D66" s="70"/>
      <c r="E66" s="32"/>
      <c r="F66" s="32"/>
      <c r="G66" s="32"/>
      <c r="H66" s="71"/>
      <c r="I66" s="32"/>
      <c r="J66" s="70"/>
      <c r="K66" s="32"/>
      <c r="L66" s="32"/>
      <c r="M66" s="32"/>
      <c r="N66" s="32"/>
      <c r="O66" s="32"/>
      <c r="P66" s="71"/>
      <c r="Q66" s="32"/>
      <c r="R66" s="30"/>
    </row>
    <row r="67" spans="2:18" ht="13.5">
      <c r="B67" s="27"/>
      <c r="C67" s="32"/>
      <c r="D67" s="70"/>
      <c r="E67" s="32"/>
      <c r="F67" s="32"/>
      <c r="G67" s="32"/>
      <c r="H67" s="71"/>
      <c r="I67" s="32"/>
      <c r="J67" s="70"/>
      <c r="K67" s="32"/>
      <c r="L67" s="32"/>
      <c r="M67" s="32"/>
      <c r="N67" s="32"/>
      <c r="O67" s="32"/>
      <c r="P67" s="71"/>
      <c r="Q67" s="32"/>
      <c r="R67" s="30"/>
    </row>
    <row r="68" spans="2:18" ht="13.5">
      <c r="B68" s="27"/>
      <c r="C68" s="32"/>
      <c r="D68" s="70"/>
      <c r="E68" s="32"/>
      <c r="F68" s="32"/>
      <c r="G68" s="32"/>
      <c r="H68" s="71"/>
      <c r="I68" s="32"/>
      <c r="J68" s="70"/>
      <c r="K68" s="32"/>
      <c r="L68" s="32"/>
      <c r="M68" s="32"/>
      <c r="N68" s="32"/>
      <c r="O68" s="32"/>
      <c r="P68" s="71"/>
      <c r="Q68" s="32"/>
      <c r="R68" s="30"/>
    </row>
    <row r="69" spans="2:18" ht="13.5">
      <c r="B69" s="27"/>
      <c r="C69" s="32"/>
      <c r="D69" s="70"/>
      <c r="E69" s="32"/>
      <c r="F69" s="32"/>
      <c r="G69" s="32"/>
      <c r="H69" s="71"/>
      <c r="I69" s="32"/>
      <c r="J69" s="70"/>
      <c r="K69" s="32"/>
      <c r="L69" s="32"/>
      <c r="M69" s="32"/>
      <c r="N69" s="32"/>
      <c r="O69" s="32"/>
      <c r="P69" s="71"/>
      <c r="Q69" s="32"/>
      <c r="R69" s="30"/>
    </row>
    <row r="70" spans="2:18" s="1" customFormat="1" ht="13.5">
      <c r="B70" s="47"/>
      <c r="C70" s="48"/>
      <c r="D70" s="72" t="s">
        <v>52</v>
      </c>
      <c r="E70" s="73"/>
      <c r="F70" s="73"/>
      <c r="G70" s="74" t="s">
        <v>53</v>
      </c>
      <c r="H70" s="75"/>
      <c r="I70" s="48"/>
      <c r="J70" s="72" t="s">
        <v>52</v>
      </c>
      <c r="K70" s="73"/>
      <c r="L70" s="73"/>
      <c r="M70" s="73"/>
      <c r="N70" s="74" t="s">
        <v>53</v>
      </c>
      <c r="O70" s="73"/>
      <c r="P70" s="75"/>
      <c r="Q70" s="48"/>
      <c r="R70" s="49"/>
    </row>
    <row r="71" spans="2:18" s="1" customFormat="1" ht="14.4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</row>
    <row r="75" spans="2:18" s="1" customFormat="1" ht="6.95" customHeight="1">
      <c r="B75" s="169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1"/>
    </row>
    <row r="76" spans="2:21" s="1" customFormat="1" ht="36.95" customHeight="1">
      <c r="B76" s="47"/>
      <c r="C76" s="28" t="s">
        <v>117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9"/>
      <c r="T76" s="172"/>
      <c r="U76" s="172"/>
    </row>
    <row r="77" spans="2:21" s="1" customFormat="1" ht="6.9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  <c r="T77" s="172"/>
      <c r="U77" s="172"/>
    </row>
    <row r="78" spans="2:21" s="1" customFormat="1" ht="30" customHeight="1">
      <c r="B78" s="47"/>
      <c r="C78" s="39" t="s">
        <v>19</v>
      </c>
      <c r="D78" s="48"/>
      <c r="E78" s="48"/>
      <c r="F78" s="156" t="str">
        <f>F6</f>
        <v>Havarijní stav mostních obj. Cyklostezka Slapanská - Trubní propustky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8"/>
      <c r="R78" s="49"/>
      <c r="T78" s="172"/>
      <c r="U78" s="172"/>
    </row>
    <row r="79" spans="2:21" s="1" customFormat="1" ht="36.95" customHeight="1">
      <c r="B79" s="47"/>
      <c r="C79" s="86" t="s">
        <v>114</v>
      </c>
      <c r="D79" s="48"/>
      <c r="E79" s="48"/>
      <c r="F79" s="88" t="str">
        <f>F7</f>
        <v>SO 04 - Propustek CH - SO 04 - Propustek CH-04P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  <c r="T79" s="172"/>
      <c r="U79" s="172"/>
    </row>
    <row r="80" spans="2:21" s="1" customFormat="1" ht="6.95" customHeight="1"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  <c r="T80" s="172"/>
      <c r="U80" s="172"/>
    </row>
    <row r="81" spans="2:21" s="1" customFormat="1" ht="18" customHeight="1">
      <c r="B81" s="47"/>
      <c r="C81" s="39" t="s">
        <v>24</v>
      </c>
      <c r="D81" s="48"/>
      <c r="E81" s="48"/>
      <c r="F81" s="34" t="str">
        <f>F9</f>
        <v xml:space="preserve"> </v>
      </c>
      <c r="G81" s="48"/>
      <c r="H81" s="48"/>
      <c r="I81" s="48"/>
      <c r="J81" s="48"/>
      <c r="K81" s="39" t="s">
        <v>26</v>
      </c>
      <c r="L81" s="48"/>
      <c r="M81" s="91" t="str">
        <f>IF(O9="","",O9)</f>
        <v>18. 9. 2018</v>
      </c>
      <c r="N81" s="91"/>
      <c r="O81" s="91"/>
      <c r="P81" s="91"/>
      <c r="Q81" s="48"/>
      <c r="R81" s="49"/>
      <c r="T81" s="172"/>
      <c r="U81" s="172"/>
    </row>
    <row r="82" spans="2:21" s="1" customFormat="1" ht="6.95" customHeight="1"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  <c r="T82" s="172"/>
      <c r="U82" s="172"/>
    </row>
    <row r="83" spans="2:21" s="1" customFormat="1" ht="13.5">
      <c r="B83" s="47"/>
      <c r="C83" s="39" t="s">
        <v>28</v>
      </c>
      <c r="D83" s="48"/>
      <c r="E83" s="48"/>
      <c r="F83" s="34" t="str">
        <f>E12</f>
        <v xml:space="preserve"> </v>
      </c>
      <c r="G83" s="48"/>
      <c r="H83" s="48"/>
      <c r="I83" s="48"/>
      <c r="J83" s="48"/>
      <c r="K83" s="39" t="s">
        <v>33</v>
      </c>
      <c r="L83" s="48"/>
      <c r="M83" s="34" t="str">
        <f>E18</f>
        <v xml:space="preserve"> </v>
      </c>
      <c r="N83" s="34"/>
      <c r="O83" s="34"/>
      <c r="P83" s="34"/>
      <c r="Q83" s="34"/>
      <c r="R83" s="49"/>
      <c r="T83" s="172"/>
      <c r="U83" s="172"/>
    </row>
    <row r="84" spans="2:21" s="1" customFormat="1" ht="14.4" customHeight="1">
      <c r="B84" s="47"/>
      <c r="C84" s="39" t="s">
        <v>31</v>
      </c>
      <c r="D84" s="48"/>
      <c r="E84" s="48"/>
      <c r="F84" s="34" t="str">
        <f>IF(E15="","",E15)</f>
        <v>Vyplň údaj</v>
      </c>
      <c r="G84" s="48"/>
      <c r="H84" s="48"/>
      <c r="I84" s="48"/>
      <c r="J84" s="48"/>
      <c r="K84" s="39" t="s">
        <v>35</v>
      </c>
      <c r="L84" s="48"/>
      <c r="M84" s="34" t="str">
        <f>E21</f>
        <v xml:space="preserve"> </v>
      </c>
      <c r="N84" s="34"/>
      <c r="O84" s="34"/>
      <c r="P84" s="34"/>
      <c r="Q84" s="34"/>
      <c r="R84" s="49"/>
      <c r="T84" s="172"/>
      <c r="U84" s="172"/>
    </row>
    <row r="85" spans="2:21" s="1" customFormat="1" ht="10.3" customHeight="1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9"/>
      <c r="T85" s="172"/>
      <c r="U85" s="172"/>
    </row>
    <row r="86" spans="2:21" s="1" customFormat="1" ht="29.25" customHeight="1">
      <c r="B86" s="47"/>
      <c r="C86" s="173" t="s">
        <v>118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73" t="s">
        <v>119</v>
      </c>
      <c r="O86" s="152"/>
      <c r="P86" s="152"/>
      <c r="Q86" s="152"/>
      <c r="R86" s="49"/>
      <c r="T86" s="172"/>
      <c r="U86" s="172"/>
    </row>
    <row r="87" spans="2:21" s="1" customFormat="1" ht="10.3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  <c r="T87" s="172"/>
      <c r="U87" s="172"/>
    </row>
    <row r="88" spans="2:47" s="1" customFormat="1" ht="29.25" customHeight="1">
      <c r="B88" s="47"/>
      <c r="C88" s="174" t="s">
        <v>120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114">
        <f>N121</f>
        <v>0</v>
      </c>
      <c r="O88" s="175"/>
      <c r="P88" s="175"/>
      <c r="Q88" s="175"/>
      <c r="R88" s="49"/>
      <c r="T88" s="172"/>
      <c r="U88" s="172"/>
      <c r="AU88" s="23" t="s">
        <v>121</v>
      </c>
    </row>
    <row r="89" spans="2:21" s="6" customFormat="1" ht="24.95" customHeight="1">
      <c r="B89" s="176"/>
      <c r="C89" s="177"/>
      <c r="D89" s="178" t="s">
        <v>122</v>
      </c>
      <c r="E89" s="177"/>
      <c r="F89" s="177"/>
      <c r="G89" s="177"/>
      <c r="H89" s="177"/>
      <c r="I89" s="177"/>
      <c r="J89" s="177"/>
      <c r="K89" s="177"/>
      <c r="L89" s="177"/>
      <c r="M89" s="177"/>
      <c r="N89" s="179">
        <f>N122</f>
        <v>0</v>
      </c>
      <c r="O89" s="177"/>
      <c r="P89" s="177"/>
      <c r="Q89" s="177"/>
      <c r="R89" s="180"/>
      <c r="T89" s="181"/>
      <c r="U89" s="181"/>
    </row>
    <row r="90" spans="2:21" s="7" customFormat="1" ht="19.9" customHeight="1">
      <c r="B90" s="182"/>
      <c r="C90" s="183"/>
      <c r="D90" s="137" t="s">
        <v>123</v>
      </c>
      <c r="E90" s="183"/>
      <c r="F90" s="183"/>
      <c r="G90" s="183"/>
      <c r="H90" s="183"/>
      <c r="I90" s="183"/>
      <c r="J90" s="183"/>
      <c r="K90" s="183"/>
      <c r="L90" s="183"/>
      <c r="M90" s="183"/>
      <c r="N90" s="139">
        <f>N123</f>
        <v>0</v>
      </c>
      <c r="O90" s="183"/>
      <c r="P90" s="183"/>
      <c r="Q90" s="183"/>
      <c r="R90" s="184"/>
      <c r="T90" s="185"/>
      <c r="U90" s="185"/>
    </row>
    <row r="91" spans="2:21" s="7" customFormat="1" ht="19.9" customHeight="1">
      <c r="B91" s="182"/>
      <c r="C91" s="183"/>
      <c r="D91" s="137" t="s">
        <v>124</v>
      </c>
      <c r="E91" s="183"/>
      <c r="F91" s="183"/>
      <c r="G91" s="183"/>
      <c r="H91" s="183"/>
      <c r="I91" s="183"/>
      <c r="J91" s="183"/>
      <c r="K91" s="183"/>
      <c r="L91" s="183"/>
      <c r="M91" s="183"/>
      <c r="N91" s="139">
        <f>N138</f>
        <v>0</v>
      </c>
      <c r="O91" s="183"/>
      <c r="P91" s="183"/>
      <c r="Q91" s="183"/>
      <c r="R91" s="184"/>
      <c r="T91" s="185"/>
      <c r="U91" s="185"/>
    </row>
    <row r="92" spans="2:21" s="7" customFormat="1" ht="19.9" customHeight="1">
      <c r="B92" s="182"/>
      <c r="C92" s="183"/>
      <c r="D92" s="137" t="s">
        <v>125</v>
      </c>
      <c r="E92" s="183"/>
      <c r="F92" s="183"/>
      <c r="G92" s="183"/>
      <c r="H92" s="183"/>
      <c r="I92" s="183"/>
      <c r="J92" s="183"/>
      <c r="K92" s="183"/>
      <c r="L92" s="183"/>
      <c r="M92" s="183"/>
      <c r="N92" s="139">
        <f>N157</f>
        <v>0</v>
      </c>
      <c r="O92" s="183"/>
      <c r="P92" s="183"/>
      <c r="Q92" s="183"/>
      <c r="R92" s="184"/>
      <c r="T92" s="185"/>
      <c r="U92" s="185"/>
    </row>
    <row r="93" spans="2:21" s="7" customFormat="1" ht="19.9" customHeight="1">
      <c r="B93" s="182"/>
      <c r="C93" s="183"/>
      <c r="D93" s="137" t="s">
        <v>126</v>
      </c>
      <c r="E93" s="183"/>
      <c r="F93" s="183"/>
      <c r="G93" s="183"/>
      <c r="H93" s="183"/>
      <c r="I93" s="183"/>
      <c r="J93" s="183"/>
      <c r="K93" s="183"/>
      <c r="L93" s="183"/>
      <c r="M93" s="183"/>
      <c r="N93" s="139">
        <f>N161</f>
        <v>0</v>
      </c>
      <c r="O93" s="183"/>
      <c r="P93" s="183"/>
      <c r="Q93" s="183"/>
      <c r="R93" s="184"/>
      <c r="T93" s="185"/>
      <c r="U93" s="185"/>
    </row>
    <row r="94" spans="2:21" s="6" customFormat="1" ht="21.8" customHeight="1">
      <c r="B94" s="176"/>
      <c r="C94" s="177"/>
      <c r="D94" s="178" t="s">
        <v>127</v>
      </c>
      <c r="E94" s="177"/>
      <c r="F94" s="177"/>
      <c r="G94" s="177"/>
      <c r="H94" s="177"/>
      <c r="I94" s="177"/>
      <c r="J94" s="177"/>
      <c r="K94" s="177"/>
      <c r="L94" s="177"/>
      <c r="M94" s="177"/>
      <c r="N94" s="186">
        <f>N164</f>
        <v>0</v>
      </c>
      <c r="O94" s="177"/>
      <c r="P94" s="177"/>
      <c r="Q94" s="177"/>
      <c r="R94" s="180"/>
      <c r="T94" s="181"/>
      <c r="U94" s="181"/>
    </row>
    <row r="95" spans="2:21" s="1" customFormat="1" ht="21.8" customHeight="1">
      <c r="B95" s="47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9"/>
      <c r="T95" s="172"/>
      <c r="U95" s="172"/>
    </row>
    <row r="96" spans="2:21" s="1" customFormat="1" ht="29.25" customHeight="1">
      <c r="B96" s="47"/>
      <c r="C96" s="174" t="s">
        <v>128</v>
      </c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175">
        <f>ROUND(N97+N98+N99+N100+N101+N102,2)</f>
        <v>0</v>
      </c>
      <c r="O96" s="187"/>
      <c r="P96" s="187"/>
      <c r="Q96" s="187"/>
      <c r="R96" s="49"/>
      <c r="T96" s="188"/>
      <c r="U96" s="189" t="s">
        <v>40</v>
      </c>
    </row>
    <row r="97" spans="2:65" s="1" customFormat="1" ht="18" customHeight="1">
      <c r="B97" s="47"/>
      <c r="C97" s="48"/>
      <c r="D97" s="144" t="s">
        <v>129</v>
      </c>
      <c r="E97" s="137"/>
      <c r="F97" s="137"/>
      <c r="G97" s="137"/>
      <c r="H97" s="137"/>
      <c r="I97" s="48"/>
      <c r="J97" s="48"/>
      <c r="K97" s="48"/>
      <c r="L97" s="48"/>
      <c r="M97" s="48"/>
      <c r="N97" s="138">
        <f>ROUND(N88*T97,2)</f>
        <v>0</v>
      </c>
      <c r="O97" s="139"/>
      <c r="P97" s="139"/>
      <c r="Q97" s="139"/>
      <c r="R97" s="49"/>
      <c r="S97" s="190"/>
      <c r="T97" s="191"/>
      <c r="U97" s="192" t="s">
        <v>41</v>
      </c>
      <c r="V97" s="190"/>
      <c r="W97" s="190"/>
      <c r="X97" s="190"/>
      <c r="Y97" s="190"/>
      <c r="Z97" s="190"/>
      <c r="AA97" s="190"/>
      <c r="AB97" s="190"/>
      <c r="AC97" s="190"/>
      <c r="AD97" s="190"/>
      <c r="AE97" s="190"/>
      <c r="AF97" s="190"/>
      <c r="AG97" s="190"/>
      <c r="AH97" s="190"/>
      <c r="AI97" s="190"/>
      <c r="AJ97" s="190"/>
      <c r="AK97" s="190"/>
      <c r="AL97" s="190"/>
      <c r="AM97" s="190"/>
      <c r="AN97" s="190"/>
      <c r="AO97" s="190"/>
      <c r="AP97" s="190"/>
      <c r="AQ97" s="190"/>
      <c r="AR97" s="190"/>
      <c r="AS97" s="190"/>
      <c r="AT97" s="190"/>
      <c r="AU97" s="190"/>
      <c r="AV97" s="190"/>
      <c r="AW97" s="190"/>
      <c r="AX97" s="190"/>
      <c r="AY97" s="193" t="s">
        <v>130</v>
      </c>
      <c r="AZ97" s="190"/>
      <c r="BA97" s="190"/>
      <c r="BB97" s="190"/>
      <c r="BC97" s="190"/>
      <c r="BD97" s="190"/>
      <c r="BE97" s="194">
        <f>IF(U97="základní",N97,0)</f>
        <v>0</v>
      </c>
      <c r="BF97" s="194">
        <f>IF(U97="snížená",N97,0)</f>
        <v>0</v>
      </c>
      <c r="BG97" s="194">
        <f>IF(U97="zákl. přenesená",N97,0)</f>
        <v>0</v>
      </c>
      <c r="BH97" s="194">
        <f>IF(U97="sníž. přenesená",N97,0)</f>
        <v>0</v>
      </c>
      <c r="BI97" s="194">
        <f>IF(U97="nulová",N97,0)</f>
        <v>0</v>
      </c>
      <c r="BJ97" s="193" t="s">
        <v>84</v>
      </c>
      <c r="BK97" s="190"/>
      <c r="BL97" s="190"/>
      <c r="BM97" s="190"/>
    </row>
    <row r="98" spans="2:65" s="1" customFormat="1" ht="18" customHeight="1">
      <c r="B98" s="47"/>
      <c r="C98" s="48"/>
      <c r="D98" s="144" t="s">
        <v>131</v>
      </c>
      <c r="E98" s="137"/>
      <c r="F98" s="137"/>
      <c r="G98" s="137"/>
      <c r="H98" s="137"/>
      <c r="I98" s="48"/>
      <c r="J98" s="48"/>
      <c r="K98" s="48"/>
      <c r="L98" s="48"/>
      <c r="M98" s="48"/>
      <c r="N98" s="138">
        <f>ROUND(N88*T98,2)</f>
        <v>0</v>
      </c>
      <c r="O98" s="139"/>
      <c r="P98" s="139"/>
      <c r="Q98" s="139"/>
      <c r="R98" s="49"/>
      <c r="S98" s="190"/>
      <c r="T98" s="191"/>
      <c r="U98" s="192" t="s">
        <v>41</v>
      </c>
      <c r="V98" s="190"/>
      <c r="W98" s="190"/>
      <c r="X98" s="190"/>
      <c r="Y98" s="190"/>
      <c r="Z98" s="190"/>
      <c r="AA98" s="190"/>
      <c r="AB98" s="190"/>
      <c r="AC98" s="190"/>
      <c r="AD98" s="190"/>
      <c r="AE98" s="190"/>
      <c r="AF98" s="190"/>
      <c r="AG98" s="190"/>
      <c r="AH98" s="190"/>
      <c r="AI98" s="190"/>
      <c r="AJ98" s="190"/>
      <c r="AK98" s="190"/>
      <c r="AL98" s="190"/>
      <c r="AM98" s="190"/>
      <c r="AN98" s="190"/>
      <c r="AO98" s="190"/>
      <c r="AP98" s="190"/>
      <c r="AQ98" s="190"/>
      <c r="AR98" s="190"/>
      <c r="AS98" s="190"/>
      <c r="AT98" s="190"/>
      <c r="AU98" s="190"/>
      <c r="AV98" s="190"/>
      <c r="AW98" s="190"/>
      <c r="AX98" s="190"/>
      <c r="AY98" s="193" t="s">
        <v>130</v>
      </c>
      <c r="AZ98" s="190"/>
      <c r="BA98" s="190"/>
      <c r="BB98" s="190"/>
      <c r="BC98" s="190"/>
      <c r="BD98" s="190"/>
      <c r="BE98" s="194">
        <f>IF(U98="základní",N98,0)</f>
        <v>0</v>
      </c>
      <c r="BF98" s="194">
        <f>IF(U98="snížená",N98,0)</f>
        <v>0</v>
      </c>
      <c r="BG98" s="194">
        <f>IF(U98="zákl. přenesená",N98,0)</f>
        <v>0</v>
      </c>
      <c r="BH98" s="194">
        <f>IF(U98="sníž. přenesená",N98,0)</f>
        <v>0</v>
      </c>
      <c r="BI98" s="194">
        <f>IF(U98="nulová",N98,0)</f>
        <v>0</v>
      </c>
      <c r="BJ98" s="193" t="s">
        <v>84</v>
      </c>
      <c r="BK98" s="190"/>
      <c r="BL98" s="190"/>
      <c r="BM98" s="190"/>
    </row>
    <row r="99" spans="2:65" s="1" customFormat="1" ht="18" customHeight="1">
      <c r="B99" s="47"/>
      <c r="C99" s="48"/>
      <c r="D99" s="144" t="s">
        <v>132</v>
      </c>
      <c r="E99" s="137"/>
      <c r="F99" s="137"/>
      <c r="G99" s="137"/>
      <c r="H99" s="137"/>
      <c r="I99" s="48"/>
      <c r="J99" s="48"/>
      <c r="K99" s="48"/>
      <c r="L99" s="48"/>
      <c r="M99" s="48"/>
      <c r="N99" s="138">
        <f>ROUND(N88*T99,2)</f>
        <v>0</v>
      </c>
      <c r="O99" s="139"/>
      <c r="P99" s="139"/>
      <c r="Q99" s="139"/>
      <c r="R99" s="49"/>
      <c r="S99" s="190"/>
      <c r="T99" s="191"/>
      <c r="U99" s="192" t="s">
        <v>41</v>
      </c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F99" s="190"/>
      <c r="AG99" s="190"/>
      <c r="AH99" s="190"/>
      <c r="AI99" s="190"/>
      <c r="AJ99" s="190"/>
      <c r="AK99" s="190"/>
      <c r="AL99" s="190"/>
      <c r="AM99" s="190"/>
      <c r="AN99" s="190"/>
      <c r="AO99" s="190"/>
      <c r="AP99" s="190"/>
      <c r="AQ99" s="190"/>
      <c r="AR99" s="190"/>
      <c r="AS99" s="190"/>
      <c r="AT99" s="190"/>
      <c r="AU99" s="190"/>
      <c r="AV99" s="190"/>
      <c r="AW99" s="190"/>
      <c r="AX99" s="190"/>
      <c r="AY99" s="193" t="s">
        <v>130</v>
      </c>
      <c r="AZ99" s="190"/>
      <c r="BA99" s="190"/>
      <c r="BB99" s="190"/>
      <c r="BC99" s="190"/>
      <c r="BD99" s="190"/>
      <c r="BE99" s="194">
        <f>IF(U99="základní",N99,0)</f>
        <v>0</v>
      </c>
      <c r="BF99" s="194">
        <f>IF(U99="snížená",N99,0)</f>
        <v>0</v>
      </c>
      <c r="BG99" s="194">
        <f>IF(U99="zákl. přenesená",N99,0)</f>
        <v>0</v>
      </c>
      <c r="BH99" s="194">
        <f>IF(U99="sníž. přenesená",N99,0)</f>
        <v>0</v>
      </c>
      <c r="BI99" s="194">
        <f>IF(U99="nulová",N99,0)</f>
        <v>0</v>
      </c>
      <c r="BJ99" s="193" t="s">
        <v>84</v>
      </c>
      <c r="BK99" s="190"/>
      <c r="BL99" s="190"/>
      <c r="BM99" s="190"/>
    </row>
    <row r="100" spans="2:65" s="1" customFormat="1" ht="18" customHeight="1">
      <c r="B100" s="47"/>
      <c r="C100" s="48"/>
      <c r="D100" s="144" t="s">
        <v>133</v>
      </c>
      <c r="E100" s="137"/>
      <c r="F100" s="137"/>
      <c r="G100" s="137"/>
      <c r="H100" s="137"/>
      <c r="I100" s="48"/>
      <c r="J100" s="48"/>
      <c r="K100" s="48"/>
      <c r="L100" s="48"/>
      <c r="M100" s="48"/>
      <c r="N100" s="138">
        <f>ROUND(N88*T100,2)</f>
        <v>0</v>
      </c>
      <c r="O100" s="139"/>
      <c r="P100" s="139"/>
      <c r="Q100" s="139"/>
      <c r="R100" s="49"/>
      <c r="S100" s="190"/>
      <c r="T100" s="191"/>
      <c r="U100" s="192" t="s">
        <v>41</v>
      </c>
      <c r="V100" s="190"/>
      <c r="W100" s="190"/>
      <c r="X100" s="190"/>
      <c r="Y100" s="190"/>
      <c r="Z100" s="190"/>
      <c r="AA100" s="190"/>
      <c r="AB100" s="190"/>
      <c r="AC100" s="190"/>
      <c r="AD100" s="190"/>
      <c r="AE100" s="190"/>
      <c r="AF100" s="190"/>
      <c r="AG100" s="190"/>
      <c r="AH100" s="190"/>
      <c r="AI100" s="190"/>
      <c r="AJ100" s="190"/>
      <c r="AK100" s="190"/>
      <c r="AL100" s="190"/>
      <c r="AM100" s="190"/>
      <c r="AN100" s="190"/>
      <c r="AO100" s="190"/>
      <c r="AP100" s="190"/>
      <c r="AQ100" s="190"/>
      <c r="AR100" s="190"/>
      <c r="AS100" s="190"/>
      <c r="AT100" s="190"/>
      <c r="AU100" s="190"/>
      <c r="AV100" s="190"/>
      <c r="AW100" s="190"/>
      <c r="AX100" s="190"/>
      <c r="AY100" s="193" t="s">
        <v>130</v>
      </c>
      <c r="AZ100" s="190"/>
      <c r="BA100" s="190"/>
      <c r="BB100" s="190"/>
      <c r="BC100" s="190"/>
      <c r="BD100" s="190"/>
      <c r="BE100" s="194">
        <f>IF(U100="základní",N100,0)</f>
        <v>0</v>
      </c>
      <c r="BF100" s="194">
        <f>IF(U100="snížená",N100,0)</f>
        <v>0</v>
      </c>
      <c r="BG100" s="194">
        <f>IF(U100="zákl. přenesená",N100,0)</f>
        <v>0</v>
      </c>
      <c r="BH100" s="194">
        <f>IF(U100="sníž. přenesená",N100,0)</f>
        <v>0</v>
      </c>
      <c r="BI100" s="194">
        <f>IF(U100="nulová",N100,0)</f>
        <v>0</v>
      </c>
      <c r="BJ100" s="193" t="s">
        <v>84</v>
      </c>
      <c r="BK100" s="190"/>
      <c r="BL100" s="190"/>
      <c r="BM100" s="190"/>
    </row>
    <row r="101" spans="2:65" s="1" customFormat="1" ht="18" customHeight="1">
      <c r="B101" s="47"/>
      <c r="C101" s="48"/>
      <c r="D101" s="144" t="s">
        <v>134</v>
      </c>
      <c r="E101" s="137"/>
      <c r="F101" s="137"/>
      <c r="G101" s="137"/>
      <c r="H101" s="137"/>
      <c r="I101" s="48"/>
      <c r="J101" s="48"/>
      <c r="K101" s="48"/>
      <c r="L101" s="48"/>
      <c r="M101" s="48"/>
      <c r="N101" s="138">
        <f>ROUND(N88*T101,2)</f>
        <v>0</v>
      </c>
      <c r="O101" s="139"/>
      <c r="P101" s="139"/>
      <c r="Q101" s="139"/>
      <c r="R101" s="49"/>
      <c r="S101" s="190"/>
      <c r="T101" s="191"/>
      <c r="U101" s="192" t="s">
        <v>41</v>
      </c>
      <c r="V101" s="190"/>
      <c r="W101" s="190"/>
      <c r="X101" s="190"/>
      <c r="Y101" s="190"/>
      <c r="Z101" s="190"/>
      <c r="AA101" s="190"/>
      <c r="AB101" s="190"/>
      <c r="AC101" s="190"/>
      <c r="AD101" s="190"/>
      <c r="AE101" s="190"/>
      <c r="AF101" s="190"/>
      <c r="AG101" s="190"/>
      <c r="AH101" s="190"/>
      <c r="AI101" s="190"/>
      <c r="AJ101" s="190"/>
      <c r="AK101" s="190"/>
      <c r="AL101" s="190"/>
      <c r="AM101" s="190"/>
      <c r="AN101" s="190"/>
      <c r="AO101" s="190"/>
      <c r="AP101" s="190"/>
      <c r="AQ101" s="190"/>
      <c r="AR101" s="190"/>
      <c r="AS101" s="190"/>
      <c r="AT101" s="190"/>
      <c r="AU101" s="190"/>
      <c r="AV101" s="190"/>
      <c r="AW101" s="190"/>
      <c r="AX101" s="190"/>
      <c r="AY101" s="193" t="s">
        <v>130</v>
      </c>
      <c r="AZ101" s="190"/>
      <c r="BA101" s="190"/>
      <c r="BB101" s="190"/>
      <c r="BC101" s="190"/>
      <c r="BD101" s="190"/>
      <c r="BE101" s="194">
        <f>IF(U101="základní",N101,0)</f>
        <v>0</v>
      </c>
      <c r="BF101" s="194">
        <f>IF(U101="snížená",N101,0)</f>
        <v>0</v>
      </c>
      <c r="BG101" s="194">
        <f>IF(U101="zákl. přenesená",N101,0)</f>
        <v>0</v>
      </c>
      <c r="BH101" s="194">
        <f>IF(U101="sníž. přenesená",N101,0)</f>
        <v>0</v>
      </c>
      <c r="BI101" s="194">
        <f>IF(U101="nulová",N101,0)</f>
        <v>0</v>
      </c>
      <c r="BJ101" s="193" t="s">
        <v>84</v>
      </c>
      <c r="BK101" s="190"/>
      <c r="BL101" s="190"/>
      <c r="BM101" s="190"/>
    </row>
    <row r="102" spans="2:65" s="1" customFormat="1" ht="18" customHeight="1">
      <c r="B102" s="47"/>
      <c r="C102" s="48"/>
      <c r="D102" s="137" t="s">
        <v>135</v>
      </c>
      <c r="E102" s="48"/>
      <c r="F102" s="48"/>
      <c r="G102" s="48"/>
      <c r="H102" s="48"/>
      <c r="I102" s="48"/>
      <c r="J102" s="48"/>
      <c r="K102" s="48"/>
      <c r="L102" s="48"/>
      <c r="M102" s="48"/>
      <c r="N102" s="138">
        <f>ROUND(N88*T102,2)</f>
        <v>0</v>
      </c>
      <c r="O102" s="139"/>
      <c r="P102" s="139"/>
      <c r="Q102" s="139"/>
      <c r="R102" s="49"/>
      <c r="S102" s="190"/>
      <c r="T102" s="195"/>
      <c r="U102" s="196" t="s">
        <v>43</v>
      </c>
      <c r="V102" s="190"/>
      <c r="W102" s="190"/>
      <c r="X102" s="190"/>
      <c r="Y102" s="190"/>
      <c r="Z102" s="190"/>
      <c r="AA102" s="190"/>
      <c r="AB102" s="190"/>
      <c r="AC102" s="190"/>
      <c r="AD102" s="190"/>
      <c r="AE102" s="190"/>
      <c r="AF102" s="190"/>
      <c r="AG102" s="190"/>
      <c r="AH102" s="190"/>
      <c r="AI102" s="190"/>
      <c r="AJ102" s="190"/>
      <c r="AK102" s="190"/>
      <c r="AL102" s="190"/>
      <c r="AM102" s="190"/>
      <c r="AN102" s="190"/>
      <c r="AO102" s="190"/>
      <c r="AP102" s="190"/>
      <c r="AQ102" s="190"/>
      <c r="AR102" s="190"/>
      <c r="AS102" s="190"/>
      <c r="AT102" s="190"/>
      <c r="AU102" s="190"/>
      <c r="AV102" s="190"/>
      <c r="AW102" s="190"/>
      <c r="AX102" s="190"/>
      <c r="AY102" s="193" t="s">
        <v>136</v>
      </c>
      <c r="AZ102" s="190"/>
      <c r="BA102" s="190"/>
      <c r="BB102" s="190"/>
      <c r="BC102" s="190"/>
      <c r="BD102" s="190"/>
      <c r="BE102" s="194">
        <f>IF(U102="základní",N102,0)</f>
        <v>0</v>
      </c>
      <c r="BF102" s="194">
        <f>IF(U102="snížená",N102,0)</f>
        <v>0</v>
      </c>
      <c r="BG102" s="194">
        <f>IF(U102="zákl. přenesená",N102,0)</f>
        <v>0</v>
      </c>
      <c r="BH102" s="194">
        <f>IF(U102="sníž. přenesená",N102,0)</f>
        <v>0</v>
      </c>
      <c r="BI102" s="194">
        <f>IF(U102="nulová",N102,0)</f>
        <v>0</v>
      </c>
      <c r="BJ102" s="193" t="s">
        <v>112</v>
      </c>
      <c r="BK102" s="190"/>
      <c r="BL102" s="190"/>
      <c r="BM102" s="190"/>
    </row>
    <row r="103" spans="2:21" s="1" customFormat="1" ht="13.5">
      <c r="B103" s="47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9"/>
      <c r="T103" s="172"/>
      <c r="U103" s="172"/>
    </row>
    <row r="104" spans="2:21" s="1" customFormat="1" ht="29.25" customHeight="1">
      <c r="B104" s="47"/>
      <c r="C104" s="151" t="s">
        <v>106</v>
      </c>
      <c r="D104" s="152"/>
      <c r="E104" s="152"/>
      <c r="F104" s="152"/>
      <c r="G104" s="152"/>
      <c r="H104" s="152"/>
      <c r="I104" s="152"/>
      <c r="J104" s="152"/>
      <c r="K104" s="152"/>
      <c r="L104" s="153">
        <f>ROUND(SUM(N88+N96),2)</f>
        <v>0</v>
      </c>
      <c r="M104" s="153"/>
      <c r="N104" s="153"/>
      <c r="O104" s="153"/>
      <c r="P104" s="153"/>
      <c r="Q104" s="153"/>
      <c r="R104" s="49"/>
      <c r="T104" s="172"/>
      <c r="U104" s="172"/>
    </row>
    <row r="105" spans="2:21" s="1" customFormat="1" ht="6.95" customHeight="1">
      <c r="B105" s="76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8"/>
      <c r="T105" s="172"/>
      <c r="U105" s="172"/>
    </row>
    <row r="109" spans="2:18" s="1" customFormat="1" ht="6.95" customHeight="1">
      <c r="B109" s="79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1"/>
    </row>
    <row r="110" spans="2:18" s="1" customFormat="1" ht="36.95" customHeight="1">
      <c r="B110" s="47"/>
      <c r="C110" s="28" t="s">
        <v>137</v>
      </c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9"/>
    </row>
    <row r="111" spans="2:18" s="1" customFormat="1" ht="6.95" customHeight="1">
      <c r="B111" s="47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9"/>
    </row>
    <row r="112" spans="2:18" s="1" customFormat="1" ht="30" customHeight="1">
      <c r="B112" s="47"/>
      <c r="C112" s="39" t="s">
        <v>19</v>
      </c>
      <c r="D112" s="48"/>
      <c r="E112" s="48"/>
      <c r="F112" s="156" t="str">
        <f>F6</f>
        <v>Havarijní stav mostních obj. Cyklostezka Slapanská - Trubní propustky</v>
      </c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48"/>
      <c r="R112" s="49"/>
    </row>
    <row r="113" spans="2:18" s="1" customFormat="1" ht="36.95" customHeight="1">
      <c r="B113" s="47"/>
      <c r="C113" s="86" t="s">
        <v>114</v>
      </c>
      <c r="D113" s="48"/>
      <c r="E113" s="48"/>
      <c r="F113" s="88" t="str">
        <f>F7</f>
        <v>SO 04 - Propustek CH - SO 04 - Propustek CH-04P</v>
      </c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9"/>
    </row>
    <row r="114" spans="2:18" s="1" customFormat="1" ht="6.95" customHeight="1"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9"/>
    </row>
    <row r="115" spans="2:18" s="1" customFormat="1" ht="18" customHeight="1">
      <c r="B115" s="47"/>
      <c r="C115" s="39" t="s">
        <v>24</v>
      </c>
      <c r="D115" s="48"/>
      <c r="E115" s="48"/>
      <c r="F115" s="34" t="str">
        <f>F9</f>
        <v xml:space="preserve"> </v>
      </c>
      <c r="G115" s="48"/>
      <c r="H115" s="48"/>
      <c r="I115" s="48"/>
      <c r="J115" s="48"/>
      <c r="K115" s="39" t="s">
        <v>26</v>
      </c>
      <c r="L115" s="48"/>
      <c r="M115" s="91" t="str">
        <f>IF(O9="","",O9)</f>
        <v>18. 9. 2018</v>
      </c>
      <c r="N115" s="91"/>
      <c r="O115" s="91"/>
      <c r="P115" s="91"/>
      <c r="Q115" s="48"/>
      <c r="R115" s="49"/>
    </row>
    <row r="116" spans="2:18" s="1" customFormat="1" ht="6.95" customHeight="1">
      <c r="B116" s="47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9"/>
    </row>
    <row r="117" spans="2:18" s="1" customFormat="1" ht="13.5">
      <c r="B117" s="47"/>
      <c r="C117" s="39" t="s">
        <v>28</v>
      </c>
      <c r="D117" s="48"/>
      <c r="E117" s="48"/>
      <c r="F117" s="34" t="str">
        <f>E12</f>
        <v xml:space="preserve"> </v>
      </c>
      <c r="G117" s="48"/>
      <c r="H117" s="48"/>
      <c r="I117" s="48"/>
      <c r="J117" s="48"/>
      <c r="K117" s="39" t="s">
        <v>33</v>
      </c>
      <c r="L117" s="48"/>
      <c r="M117" s="34" t="str">
        <f>E18</f>
        <v xml:space="preserve"> </v>
      </c>
      <c r="N117" s="34"/>
      <c r="O117" s="34"/>
      <c r="P117" s="34"/>
      <c r="Q117" s="34"/>
      <c r="R117" s="49"/>
    </row>
    <row r="118" spans="2:18" s="1" customFormat="1" ht="14.4" customHeight="1">
      <c r="B118" s="47"/>
      <c r="C118" s="39" t="s">
        <v>31</v>
      </c>
      <c r="D118" s="48"/>
      <c r="E118" s="48"/>
      <c r="F118" s="34" t="str">
        <f>IF(E15="","",E15)</f>
        <v>Vyplň údaj</v>
      </c>
      <c r="G118" s="48"/>
      <c r="H118" s="48"/>
      <c r="I118" s="48"/>
      <c r="J118" s="48"/>
      <c r="K118" s="39" t="s">
        <v>35</v>
      </c>
      <c r="L118" s="48"/>
      <c r="M118" s="34" t="str">
        <f>E21</f>
        <v xml:space="preserve"> </v>
      </c>
      <c r="N118" s="34"/>
      <c r="O118" s="34"/>
      <c r="P118" s="34"/>
      <c r="Q118" s="34"/>
      <c r="R118" s="49"/>
    </row>
    <row r="119" spans="2:18" s="1" customFormat="1" ht="10.3" customHeight="1">
      <c r="B119" s="47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9"/>
    </row>
    <row r="120" spans="2:27" s="8" customFormat="1" ht="29.25" customHeight="1">
      <c r="B120" s="197"/>
      <c r="C120" s="198" t="s">
        <v>138</v>
      </c>
      <c r="D120" s="199" t="s">
        <v>139</v>
      </c>
      <c r="E120" s="199" t="s">
        <v>58</v>
      </c>
      <c r="F120" s="199" t="s">
        <v>140</v>
      </c>
      <c r="G120" s="199"/>
      <c r="H120" s="199"/>
      <c r="I120" s="199"/>
      <c r="J120" s="199" t="s">
        <v>141</v>
      </c>
      <c r="K120" s="199" t="s">
        <v>142</v>
      </c>
      <c r="L120" s="199" t="s">
        <v>143</v>
      </c>
      <c r="M120" s="199"/>
      <c r="N120" s="199" t="s">
        <v>119</v>
      </c>
      <c r="O120" s="199"/>
      <c r="P120" s="199"/>
      <c r="Q120" s="200"/>
      <c r="R120" s="201"/>
      <c r="T120" s="107" t="s">
        <v>144</v>
      </c>
      <c r="U120" s="108" t="s">
        <v>40</v>
      </c>
      <c r="V120" s="108" t="s">
        <v>145</v>
      </c>
      <c r="W120" s="108" t="s">
        <v>146</v>
      </c>
      <c r="X120" s="108" t="s">
        <v>147</v>
      </c>
      <c r="Y120" s="108" t="s">
        <v>148</v>
      </c>
      <c r="Z120" s="108" t="s">
        <v>149</v>
      </c>
      <c r="AA120" s="109" t="s">
        <v>150</v>
      </c>
    </row>
    <row r="121" spans="2:63" s="1" customFormat="1" ht="29.25" customHeight="1">
      <c r="B121" s="47"/>
      <c r="C121" s="111" t="s">
        <v>116</v>
      </c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202">
        <f>BK121</f>
        <v>0</v>
      </c>
      <c r="O121" s="203"/>
      <c r="P121" s="203"/>
      <c r="Q121" s="203"/>
      <c r="R121" s="49"/>
      <c r="T121" s="110"/>
      <c r="U121" s="68"/>
      <c r="V121" s="68"/>
      <c r="W121" s="204">
        <f>W122+W164</f>
        <v>0</v>
      </c>
      <c r="X121" s="68"/>
      <c r="Y121" s="204">
        <f>Y122+Y164</f>
        <v>0</v>
      </c>
      <c r="Z121" s="68"/>
      <c r="AA121" s="205">
        <f>AA122+AA164</f>
        <v>0</v>
      </c>
      <c r="AT121" s="23" t="s">
        <v>75</v>
      </c>
      <c r="AU121" s="23" t="s">
        <v>121</v>
      </c>
      <c r="BK121" s="206">
        <f>BK122+BK164</f>
        <v>0</v>
      </c>
    </row>
    <row r="122" spans="2:63" s="9" customFormat="1" ht="37.4" customHeight="1">
      <c r="B122" s="207"/>
      <c r="C122" s="208"/>
      <c r="D122" s="209" t="s">
        <v>122</v>
      </c>
      <c r="E122" s="209"/>
      <c r="F122" s="209"/>
      <c r="G122" s="209"/>
      <c r="H122" s="209"/>
      <c r="I122" s="209"/>
      <c r="J122" s="209"/>
      <c r="K122" s="209"/>
      <c r="L122" s="209"/>
      <c r="M122" s="209"/>
      <c r="N122" s="186">
        <f>BK122</f>
        <v>0</v>
      </c>
      <c r="O122" s="179"/>
      <c r="P122" s="179"/>
      <c r="Q122" s="179"/>
      <c r="R122" s="210"/>
      <c r="T122" s="211"/>
      <c r="U122" s="208"/>
      <c r="V122" s="208"/>
      <c r="W122" s="212">
        <f>W123+W138+W157+W161</f>
        <v>0</v>
      </c>
      <c r="X122" s="208"/>
      <c r="Y122" s="212">
        <f>Y123+Y138+Y157+Y161</f>
        <v>0</v>
      </c>
      <c r="Z122" s="208"/>
      <c r="AA122" s="213">
        <f>AA123+AA138+AA157+AA161</f>
        <v>0</v>
      </c>
      <c r="AR122" s="214" t="s">
        <v>84</v>
      </c>
      <c r="AT122" s="215" t="s">
        <v>75</v>
      </c>
      <c r="AU122" s="215" t="s">
        <v>76</v>
      </c>
      <c r="AY122" s="214" t="s">
        <v>151</v>
      </c>
      <c r="BK122" s="216">
        <f>BK123+BK138+BK157+BK161</f>
        <v>0</v>
      </c>
    </row>
    <row r="123" spans="2:63" s="9" customFormat="1" ht="19.9" customHeight="1">
      <c r="B123" s="207"/>
      <c r="C123" s="208"/>
      <c r="D123" s="217" t="s">
        <v>123</v>
      </c>
      <c r="E123" s="217"/>
      <c r="F123" s="217"/>
      <c r="G123" s="217"/>
      <c r="H123" s="217"/>
      <c r="I123" s="217"/>
      <c r="J123" s="217"/>
      <c r="K123" s="217"/>
      <c r="L123" s="217"/>
      <c r="M123" s="217"/>
      <c r="N123" s="218">
        <f>BK123</f>
        <v>0</v>
      </c>
      <c r="O123" s="219"/>
      <c r="P123" s="219"/>
      <c r="Q123" s="219"/>
      <c r="R123" s="210"/>
      <c r="T123" s="211"/>
      <c r="U123" s="208"/>
      <c r="V123" s="208"/>
      <c r="W123" s="212">
        <f>SUM(W124:W137)</f>
        <v>0</v>
      </c>
      <c r="X123" s="208"/>
      <c r="Y123" s="212">
        <f>SUM(Y124:Y137)</f>
        <v>0</v>
      </c>
      <c r="Z123" s="208"/>
      <c r="AA123" s="213">
        <f>SUM(AA124:AA137)</f>
        <v>0</v>
      </c>
      <c r="AR123" s="214" t="s">
        <v>84</v>
      </c>
      <c r="AT123" s="215" t="s">
        <v>75</v>
      </c>
      <c r="AU123" s="215" t="s">
        <v>84</v>
      </c>
      <c r="AY123" s="214" t="s">
        <v>151</v>
      </c>
      <c r="BK123" s="216">
        <f>SUM(BK124:BK137)</f>
        <v>0</v>
      </c>
    </row>
    <row r="124" spans="2:65" s="1" customFormat="1" ht="38.25" customHeight="1">
      <c r="B124" s="47"/>
      <c r="C124" s="220" t="s">
        <v>84</v>
      </c>
      <c r="D124" s="220" t="s">
        <v>152</v>
      </c>
      <c r="E124" s="221" t="s">
        <v>153</v>
      </c>
      <c r="F124" s="222" t="s">
        <v>154</v>
      </c>
      <c r="G124" s="222"/>
      <c r="H124" s="222"/>
      <c r="I124" s="222"/>
      <c r="J124" s="223" t="s">
        <v>155</v>
      </c>
      <c r="K124" s="224">
        <v>360</v>
      </c>
      <c r="L124" s="225">
        <v>0</v>
      </c>
      <c r="M124" s="226"/>
      <c r="N124" s="227">
        <f>ROUND(L124*K124,2)</f>
        <v>0</v>
      </c>
      <c r="O124" s="227"/>
      <c r="P124" s="227"/>
      <c r="Q124" s="227"/>
      <c r="R124" s="49"/>
      <c r="T124" s="228" t="s">
        <v>22</v>
      </c>
      <c r="U124" s="57" t="s">
        <v>41</v>
      </c>
      <c r="V124" s="48"/>
      <c r="W124" s="229">
        <f>V124*K124</f>
        <v>0</v>
      </c>
      <c r="X124" s="229">
        <v>0</v>
      </c>
      <c r="Y124" s="229">
        <f>X124*K124</f>
        <v>0</v>
      </c>
      <c r="Z124" s="229">
        <v>0</v>
      </c>
      <c r="AA124" s="230">
        <f>Z124*K124</f>
        <v>0</v>
      </c>
      <c r="AR124" s="23" t="s">
        <v>156</v>
      </c>
      <c r="AT124" s="23" t="s">
        <v>152</v>
      </c>
      <c r="AU124" s="23" t="s">
        <v>112</v>
      </c>
      <c r="AY124" s="23" t="s">
        <v>151</v>
      </c>
      <c r="BE124" s="143">
        <f>IF(U124="základní",N124,0)</f>
        <v>0</v>
      </c>
      <c r="BF124" s="143">
        <f>IF(U124="snížená",N124,0)</f>
        <v>0</v>
      </c>
      <c r="BG124" s="143">
        <f>IF(U124="zákl. přenesená",N124,0)</f>
        <v>0</v>
      </c>
      <c r="BH124" s="143">
        <f>IF(U124="sníž. přenesená",N124,0)</f>
        <v>0</v>
      </c>
      <c r="BI124" s="143">
        <f>IF(U124="nulová",N124,0)</f>
        <v>0</v>
      </c>
      <c r="BJ124" s="23" t="s">
        <v>84</v>
      </c>
      <c r="BK124" s="143">
        <f>ROUND(L124*K124,2)</f>
        <v>0</v>
      </c>
      <c r="BL124" s="23" t="s">
        <v>156</v>
      </c>
      <c r="BM124" s="23" t="s">
        <v>112</v>
      </c>
    </row>
    <row r="125" spans="2:51" s="10" customFormat="1" ht="16.5" customHeight="1">
      <c r="B125" s="231"/>
      <c r="C125" s="232"/>
      <c r="D125" s="232"/>
      <c r="E125" s="233" t="s">
        <v>22</v>
      </c>
      <c r="F125" s="234" t="s">
        <v>327</v>
      </c>
      <c r="G125" s="235"/>
      <c r="H125" s="235"/>
      <c r="I125" s="235"/>
      <c r="J125" s="232"/>
      <c r="K125" s="236">
        <v>360</v>
      </c>
      <c r="L125" s="232"/>
      <c r="M125" s="232"/>
      <c r="N125" s="232"/>
      <c r="O125" s="232"/>
      <c r="P125" s="232"/>
      <c r="Q125" s="232"/>
      <c r="R125" s="237"/>
      <c r="T125" s="238"/>
      <c r="U125" s="232"/>
      <c r="V125" s="232"/>
      <c r="W125" s="232"/>
      <c r="X125" s="232"/>
      <c r="Y125" s="232"/>
      <c r="Z125" s="232"/>
      <c r="AA125" s="239"/>
      <c r="AT125" s="240" t="s">
        <v>158</v>
      </c>
      <c r="AU125" s="240" t="s">
        <v>112</v>
      </c>
      <c r="AV125" s="10" t="s">
        <v>112</v>
      </c>
      <c r="AW125" s="10" t="s">
        <v>34</v>
      </c>
      <c r="AX125" s="10" t="s">
        <v>76</v>
      </c>
      <c r="AY125" s="240" t="s">
        <v>151</v>
      </c>
    </row>
    <row r="126" spans="2:51" s="11" customFormat="1" ht="16.5" customHeight="1">
      <c r="B126" s="242"/>
      <c r="C126" s="243"/>
      <c r="D126" s="243"/>
      <c r="E126" s="244" t="s">
        <v>22</v>
      </c>
      <c r="F126" s="245" t="s">
        <v>159</v>
      </c>
      <c r="G126" s="243"/>
      <c r="H126" s="243"/>
      <c r="I126" s="243"/>
      <c r="J126" s="243"/>
      <c r="K126" s="246">
        <v>360</v>
      </c>
      <c r="L126" s="243"/>
      <c r="M126" s="243"/>
      <c r="N126" s="243"/>
      <c r="O126" s="243"/>
      <c r="P126" s="243"/>
      <c r="Q126" s="243"/>
      <c r="R126" s="247"/>
      <c r="T126" s="248"/>
      <c r="U126" s="243"/>
      <c r="V126" s="243"/>
      <c r="W126" s="243"/>
      <c r="X126" s="243"/>
      <c r="Y126" s="243"/>
      <c r="Z126" s="243"/>
      <c r="AA126" s="249"/>
      <c r="AT126" s="250" t="s">
        <v>158</v>
      </c>
      <c r="AU126" s="250" t="s">
        <v>112</v>
      </c>
      <c r="AV126" s="11" t="s">
        <v>156</v>
      </c>
      <c r="AW126" s="11" t="s">
        <v>34</v>
      </c>
      <c r="AX126" s="11" t="s">
        <v>84</v>
      </c>
      <c r="AY126" s="250" t="s">
        <v>151</v>
      </c>
    </row>
    <row r="127" spans="2:65" s="1" customFormat="1" ht="25.5" customHeight="1">
      <c r="B127" s="47"/>
      <c r="C127" s="220" t="s">
        <v>112</v>
      </c>
      <c r="D127" s="220" t="s">
        <v>152</v>
      </c>
      <c r="E127" s="221" t="s">
        <v>160</v>
      </c>
      <c r="F127" s="222" t="s">
        <v>161</v>
      </c>
      <c r="G127" s="222"/>
      <c r="H127" s="222"/>
      <c r="I127" s="222"/>
      <c r="J127" s="223" t="s">
        <v>155</v>
      </c>
      <c r="K127" s="224">
        <v>360</v>
      </c>
      <c r="L127" s="225">
        <v>0</v>
      </c>
      <c r="M127" s="226"/>
      <c r="N127" s="227">
        <f>ROUND(L127*K127,2)</f>
        <v>0</v>
      </c>
      <c r="O127" s="227"/>
      <c r="P127" s="227"/>
      <c r="Q127" s="227"/>
      <c r="R127" s="49"/>
      <c r="T127" s="228" t="s">
        <v>22</v>
      </c>
      <c r="U127" s="57" t="s">
        <v>41</v>
      </c>
      <c r="V127" s="48"/>
      <c r="W127" s="229">
        <f>V127*K127</f>
        <v>0</v>
      </c>
      <c r="X127" s="229">
        <v>0</v>
      </c>
      <c r="Y127" s="229">
        <f>X127*K127</f>
        <v>0</v>
      </c>
      <c r="Z127" s="229">
        <v>0</v>
      </c>
      <c r="AA127" s="230">
        <f>Z127*K127</f>
        <v>0</v>
      </c>
      <c r="AR127" s="23" t="s">
        <v>156</v>
      </c>
      <c r="AT127" s="23" t="s">
        <v>152</v>
      </c>
      <c r="AU127" s="23" t="s">
        <v>112</v>
      </c>
      <c r="AY127" s="23" t="s">
        <v>151</v>
      </c>
      <c r="BE127" s="143">
        <f>IF(U127="základní",N127,0)</f>
        <v>0</v>
      </c>
      <c r="BF127" s="143">
        <f>IF(U127="snížená",N127,0)</f>
        <v>0</v>
      </c>
      <c r="BG127" s="143">
        <f>IF(U127="zákl. přenesená",N127,0)</f>
        <v>0</v>
      </c>
      <c r="BH127" s="143">
        <f>IF(U127="sníž. přenesená",N127,0)</f>
        <v>0</v>
      </c>
      <c r="BI127" s="143">
        <f>IF(U127="nulová",N127,0)</f>
        <v>0</v>
      </c>
      <c r="BJ127" s="23" t="s">
        <v>84</v>
      </c>
      <c r="BK127" s="143">
        <f>ROUND(L127*K127,2)</f>
        <v>0</v>
      </c>
      <c r="BL127" s="23" t="s">
        <v>156</v>
      </c>
      <c r="BM127" s="23" t="s">
        <v>156</v>
      </c>
    </row>
    <row r="128" spans="2:65" s="1" customFormat="1" ht="25.5" customHeight="1">
      <c r="B128" s="47"/>
      <c r="C128" s="220" t="s">
        <v>162</v>
      </c>
      <c r="D128" s="220" t="s">
        <v>152</v>
      </c>
      <c r="E128" s="221" t="s">
        <v>163</v>
      </c>
      <c r="F128" s="222" t="s">
        <v>164</v>
      </c>
      <c r="G128" s="222"/>
      <c r="H128" s="222"/>
      <c r="I128" s="222"/>
      <c r="J128" s="223" t="s">
        <v>165</v>
      </c>
      <c r="K128" s="224">
        <v>20</v>
      </c>
      <c r="L128" s="225">
        <v>0</v>
      </c>
      <c r="M128" s="226"/>
      <c r="N128" s="227">
        <f>ROUND(L128*K128,2)</f>
        <v>0</v>
      </c>
      <c r="O128" s="227"/>
      <c r="P128" s="227"/>
      <c r="Q128" s="227"/>
      <c r="R128" s="49"/>
      <c r="T128" s="228" t="s">
        <v>22</v>
      </c>
      <c r="U128" s="57" t="s">
        <v>41</v>
      </c>
      <c r="V128" s="48"/>
      <c r="W128" s="229">
        <f>V128*K128</f>
        <v>0</v>
      </c>
      <c r="X128" s="229">
        <v>0</v>
      </c>
      <c r="Y128" s="229">
        <f>X128*K128</f>
        <v>0</v>
      </c>
      <c r="Z128" s="229">
        <v>0</v>
      </c>
      <c r="AA128" s="230">
        <f>Z128*K128</f>
        <v>0</v>
      </c>
      <c r="AR128" s="23" t="s">
        <v>156</v>
      </c>
      <c r="AT128" s="23" t="s">
        <v>152</v>
      </c>
      <c r="AU128" s="23" t="s">
        <v>112</v>
      </c>
      <c r="AY128" s="23" t="s">
        <v>151</v>
      </c>
      <c r="BE128" s="143">
        <f>IF(U128="základní",N128,0)</f>
        <v>0</v>
      </c>
      <c r="BF128" s="143">
        <f>IF(U128="snížená",N128,0)</f>
        <v>0</v>
      </c>
      <c r="BG128" s="143">
        <f>IF(U128="zákl. přenesená",N128,0)</f>
        <v>0</v>
      </c>
      <c r="BH128" s="143">
        <f>IF(U128="sníž. přenesená",N128,0)</f>
        <v>0</v>
      </c>
      <c r="BI128" s="143">
        <f>IF(U128="nulová",N128,0)</f>
        <v>0</v>
      </c>
      <c r="BJ128" s="23" t="s">
        <v>84</v>
      </c>
      <c r="BK128" s="143">
        <f>ROUND(L128*K128,2)</f>
        <v>0</v>
      </c>
      <c r="BL128" s="23" t="s">
        <v>156</v>
      </c>
      <c r="BM128" s="23" t="s">
        <v>166</v>
      </c>
    </row>
    <row r="129" spans="2:65" s="1" customFormat="1" ht="25.5" customHeight="1">
      <c r="B129" s="47"/>
      <c r="C129" s="220" t="s">
        <v>167</v>
      </c>
      <c r="D129" s="220" t="s">
        <v>152</v>
      </c>
      <c r="E129" s="221" t="s">
        <v>168</v>
      </c>
      <c r="F129" s="222" t="s">
        <v>169</v>
      </c>
      <c r="G129" s="222"/>
      <c r="H129" s="222"/>
      <c r="I129" s="222"/>
      <c r="J129" s="223" t="s">
        <v>165</v>
      </c>
      <c r="K129" s="224">
        <v>5</v>
      </c>
      <c r="L129" s="225">
        <v>0</v>
      </c>
      <c r="M129" s="226"/>
      <c r="N129" s="227">
        <f>ROUND(L129*K129,2)</f>
        <v>0</v>
      </c>
      <c r="O129" s="227"/>
      <c r="P129" s="227"/>
      <c r="Q129" s="227"/>
      <c r="R129" s="49"/>
      <c r="T129" s="228" t="s">
        <v>22</v>
      </c>
      <c r="U129" s="57" t="s">
        <v>41</v>
      </c>
      <c r="V129" s="48"/>
      <c r="W129" s="229">
        <f>V129*K129</f>
        <v>0</v>
      </c>
      <c r="X129" s="229">
        <v>0</v>
      </c>
      <c r="Y129" s="229">
        <f>X129*K129</f>
        <v>0</v>
      </c>
      <c r="Z129" s="229">
        <v>0</v>
      </c>
      <c r="AA129" s="230">
        <f>Z129*K129</f>
        <v>0</v>
      </c>
      <c r="AR129" s="23" t="s">
        <v>156</v>
      </c>
      <c r="AT129" s="23" t="s">
        <v>152</v>
      </c>
      <c r="AU129" s="23" t="s">
        <v>112</v>
      </c>
      <c r="AY129" s="23" t="s">
        <v>151</v>
      </c>
      <c r="BE129" s="143">
        <f>IF(U129="základní",N129,0)</f>
        <v>0</v>
      </c>
      <c r="BF129" s="143">
        <f>IF(U129="snížená",N129,0)</f>
        <v>0</v>
      </c>
      <c r="BG129" s="143">
        <f>IF(U129="zákl. přenesená",N129,0)</f>
        <v>0</v>
      </c>
      <c r="BH129" s="143">
        <f>IF(U129="sníž. přenesená",N129,0)</f>
        <v>0</v>
      </c>
      <c r="BI129" s="143">
        <f>IF(U129="nulová",N129,0)</f>
        <v>0</v>
      </c>
      <c r="BJ129" s="23" t="s">
        <v>84</v>
      </c>
      <c r="BK129" s="143">
        <f>ROUND(L129*K129,2)</f>
        <v>0</v>
      </c>
      <c r="BL129" s="23" t="s">
        <v>156</v>
      </c>
      <c r="BM129" s="23" t="s">
        <v>170</v>
      </c>
    </row>
    <row r="130" spans="2:65" s="1" customFormat="1" ht="16.5" customHeight="1">
      <c r="B130" s="47"/>
      <c r="C130" s="220" t="s">
        <v>166</v>
      </c>
      <c r="D130" s="220" t="s">
        <v>152</v>
      </c>
      <c r="E130" s="221" t="s">
        <v>171</v>
      </c>
      <c r="F130" s="222" t="s">
        <v>172</v>
      </c>
      <c r="G130" s="222"/>
      <c r="H130" s="222"/>
      <c r="I130" s="222"/>
      <c r="J130" s="223" t="s">
        <v>165</v>
      </c>
      <c r="K130" s="224">
        <v>5</v>
      </c>
      <c r="L130" s="225">
        <v>0</v>
      </c>
      <c r="M130" s="226"/>
      <c r="N130" s="227">
        <f>ROUND(L130*K130,2)</f>
        <v>0</v>
      </c>
      <c r="O130" s="227"/>
      <c r="P130" s="227"/>
      <c r="Q130" s="227"/>
      <c r="R130" s="49"/>
      <c r="T130" s="228" t="s">
        <v>22</v>
      </c>
      <c r="U130" s="57" t="s">
        <v>41</v>
      </c>
      <c r="V130" s="48"/>
      <c r="W130" s="229">
        <f>V130*K130</f>
        <v>0</v>
      </c>
      <c r="X130" s="229">
        <v>0</v>
      </c>
      <c r="Y130" s="229">
        <f>X130*K130</f>
        <v>0</v>
      </c>
      <c r="Z130" s="229">
        <v>0</v>
      </c>
      <c r="AA130" s="230">
        <f>Z130*K130</f>
        <v>0</v>
      </c>
      <c r="AR130" s="23" t="s">
        <v>156</v>
      </c>
      <c r="AT130" s="23" t="s">
        <v>152</v>
      </c>
      <c r="AU130" s="23" t="s">
        <v>112</v>
      </c>
      <c r="AY130" s="23" t="s">
        <v>151</v>
      </c>
      <c r="BE130" s="143">
        <f>IF(U130="základní",N130,0)</f>
        <v>0</v>
      </c>
      <c r="BF130" s="143">
        <f>IF(U130="snížená",N130,0)</f>
        <v>0</v>
      </c>
      <c r="BG130" s="143">
        <f>IF(U130="zákl. přenesená",N130,0)</f>
        <v>0</v>
      </c>
      <c r="BH130" s="143">
        <f>IF(U130="sníž. přenesená",N130,0)</f>
        <v>0</v>
      </c>
      <c r="BI130" s="143">
        <f>IF(U130="nulová",N130,0)</f>
        <v>0</v>
      </c>
      <c r="BJ130" s="23" t="s">
        <v>84</v>
      </c>
      <c r="BK130" s="143">
        <f>ROUND(L130*K130,2)</f>
        <v>0</v>
      </c>
      <c r="BL130" s="23" t="s">
        <v>156</v>
      </c>
      <c r="BM130" s="23" t="s">
        <v>173</v>
      </c>
    </row>
    <row r="131" spans="2:65" s="1" customFormat="1" ht="38.25" customHeight="1">
      <c r="B131" s="47"/>
      <c r="C131" s="220" t="s">
        <v>223</v>
      </c>
      <c r="D131" s="220" t="s">
        <v>152</v>
      </c>
      <c r="E131" s="221" t="s">
        <v>328</v>
      </c>
      <c r="F131" s="222" t="s">
        <v>329</v>
      </c>
      <c r="G131" s="222"/>
      <c r="H131" s="222"/>
      <c r="I131" s="222"/>
      <c r="J131" s="223" t="s">
        <v>177</v>
      </c>
      <c r="K131" s="224">
        <v>8</v>
      </c>
      <c r="L131" s="225">
        <v>0</v>
      </c>
      <c r="M131" s="226"/>
      <c r="N131" s="227">
        <f>ROUND(L131*K131,2)</f>
        <v>0</v>
      </c>
      <c r="O131" s="227"/>
      <c r="P131" s="227"/>
      <c r="Q131" s="227"/>
      <c r="R131" s="49"/>
      <c r="T131" s="228" t="s">
        <v>22</v>
      </c>
      <c r="U131" s="57" t="s">
        <v>41</v>
      </c>
      <c r="V131" s="48"/>
      <c r="W131" s="229">
        <f>V131*K131</f>
        <v>0</v>
      </c>
      <c r="X131" s="229">
        <v>0</v>
      </c>
      <c r="Y131" s="229">
        <f>X131*K131</f>
        <v>0</v>
      </c>
      <c r="Z131" s="229">
        <v>0</v>
      </c>
      <c r="AA131" s="230">
        <f>Z131*K131</f>
        <v>0</v>
      </c>
      <c r="AR131" s="23" t="s">
        <v>156</v>
      </c>
      <c r="AT131" s="23" t="s">
        <v>152</v>
      </c>
      <c r="AU131" s="23" t="s">
        <v>112</v>
      </c>
      <c r="AY131" s="23" t="s">
        <v>151</v>
      </c>
      <c r="BE131" s="143">
        <f>IF(U131="základní",N131,0)</f>
        <v>0</v>
      </c>
      <c r="BF131" s="143">
        <f>IF(U131="snížená",N131,0)</f>
        <v>0</v>
      </c>
      <c r="BG131" s="143">
        <f>IF(U131="zákl. přenesená",N131,0)</f>
        <v>0</v>
      </c>
      <c r="BH131" s="143">
        <f>IF(U131="sníž. přenesená",N131,0)</f>
        <v>0</v>
      </c>
      <c r="BI131" s="143">
        <f>IF(U131="nulová",N131,0)</f>
        <v>0</v>
      </c>
      <c r="BJ131" s="23" t="s">
        <v>84</v>
      </c>
      <c r="BK131" s="143">
        <f>ROUND(L131*K131,2)</f>
        <v>0</v>
      </c>
      <c r="BL131" s="23" t="s">
        <v>156</v>
      </c>
      <c r="BM131" s="23" t="s">
        <v>178</v>
      </c>
    </row>
    <row r="132" spans="2:65" s="1" customFormat="1" ht="25.5" customHeight="1">
      <c r="B132" s="47"/>
      <c r="C132" s="220" t="s">
        <v>247</v>
      </c>
      <c r="D132" s="220" t="s">
        <v>152</v>
      </c>
      <c r="E132" s="221" t="s">
        <v>330</v>
      </c>
      <c r="F132" s="222" t="s">
        <v>331</v>
      </c>
      <c r="G132" s="222"/>
      <c r="H132" s="222"/>
      <c r="I132" s="222"/>
      <c r="J132" s="223" t="s">
        <v>177</v>
      </c>
      <c r="K132" s="224">
        <v>8</v>
      </c>
      <c r="L132" s="225">
        <v>0</v>
      </c>
      <c r="M132" s="226"/>
      <c r="N132" s="227">
        <f>ROUND(L132*K132,2)</f>
        <v>0</v>
      </c>
      <c r="O132" s="227"/>
      <c r="P132" s="227"/>
      <c r="Q132" s="227"/>
      <c r="R132" s="49"/>
      <c r="T132" s="228" t="s">
        <v>22</v>
      </c>
      <c r="U132" s="57" t="s">
        <v>41</v>
      </c>
      <c r="V132" s="48"/>
      <c r="W132" s="229">
        <f>V132*K132</f>
        <v>0</v>
      </c>
      <c r="X132" s="229">
        <v>0</v>
      </c>
      <c r="Y132" s="229">
        <f>X132*K132</f>
        <v>0</v>
      </c>
      <c r="Z132" s="229">
        <v>0</v>
      </c>
      <c r="AA132" s="230">
        <f>Z132*K132</f>
        <v>0</v>
      </c>
      <c r="AR132" s="23" t="s">
        <v>156</v>
      </c>
      <c r="AT132" s="23" t="s">
        <v>152</v>
      </c>
      <c r="AU132" s="23" t="s">
        <v>112</v>
      </c>
      <c r="AY132" s="23" t="s">
        <v>151</v>
      </c>
      <c r="BE132" s="143">
        <f>IF(U132="základní",N132,0)</f>
        <v>0</v>
      </c>
      <c r="BF132" s="143">
        <f>IF(U132="snížená",N132,0)</f>
        <v>0</v>
      </c>
      <c r="BG132" s="143">
        <f>IF(U132="zákl. přenesená",N132,0)</f>
        <v>0</v>
      </c>
      <c r="BH132" s="143">
        <f>IF(U132="sníž. přenesená",N132,0)</f>
        <v>0</v>
      </c>
      <c r="BI132" s="143">
        <f>IF(U132="nulová",N132,0)</f>
        <v>0</v>
      </c>
      <c r="BJ132" s="23" t="s">
        <v>84</v>
      </c>
      <c r="BK132" s="143">
        <f>ROUND(L132*K132,2)</f>
        <v>0</v>
      </c>
      <c r="BL132" s="23" t="s">
        <v>156</v>
      </c>
      <c r="BM132" s="23" t="s">
        <v>182</v>
      </c>
    </row>
    <row r="133" spans="2:65" s="1" customFormat="1" ht="25.5" customHeight="1">
      <c r="B133" s="47"/>
      <c r="C133" s="220" t="s">
        <v>227</v>
      </c>
      <c r="D133" s="220" t="s">
        <v>152</v>
      </c>
      <c r="E133" s="221" t="s">
        <v>332</v>
      </c>
      <c r="F133" s="222" t="s">
        <v>333</v>
      </c>
      <c r="G133" s="222"/>
      <c r="H133" s="222"/>
      <c r="I133" s="222"/>
      <c r="J133" s="223" t="s">
        <v>177</v>
      </c>
      <c r="K133" s="224">
        <v>8</v>
      </c>
      <c r="L133" s="225">
        <v>0</v>
      </c>
      <c r="M133" s="226"/>
      <c r="N133" s="227">
        <f>ROUND(L133*K133,2)</f>
        <v>0</v>
      </c>
      <c r="O133" s="227"/>
      <c r="P133" s="227"/>
      <c r="Q133" s="227"/>
      <c r="R133" s="49"/>
      <c r="T133" s="228" t="s">
        <v>22</v>
      </c>
      <c r="U133" s="57" t="s">
        <v>41</v>
      </c>
      <c r="V133" s="48"/>
      <c r="W133" s="229">
        <f>V133*K133</f>
        <v>0</v>
      </c>
      <c r="X133" s="229">
        <v>0</v>
      </c>
      <c r="Y133" s="229">
        <f>X133*K133</f>
        <v>0</v>
      </c>
      <c r="Z133" s="229">
        <v>0</v>
      </c>
      <c r="AA133" s="230">
        <f>Z133*K133</f>
        <v>0</v>
      </c>
      <c r="AR133" s="23" t="s">
        <v>156</v>
      </c>
      <c r="AT133" s="23" t="s">
        <v>152</v>
      </c>
      <c r="AU133" s="23" t="s">
        <v>112</v>
      </c>
      <c r="AY133" s="23" t="s">
        <v>151</v>
      </c>
      <c r="BE133" s="143">
        <f>IF(U133="základní",N133,0)</f>
        <v>0</v>
      </c>
      <c r="BF133" s="143">
        <f>IF(U133="snížená",N133,0)</f>
        <v>0</v>
      </c>
      <c r="BG133" s="143">
        <f>IF(U133="zákl. přenesená",N133,0)</f>
        <v>0</v>
      </c>
      <c r="BH133" s="143">
        <f>IF(U133="sníž. přenesená",N133,0)</f>
        <v>0</v>
      </c>
      <c r="BI133" s="143">
        <f>IF(U133="nulová",N133,0)</f>
        <v>0</v>
      </c>
      <c r="BJ133" s="23" t="s">
        <v>84</v>
      </c>
      <c r="BK133" s="143">
        <f>ROUND(L133*K133,2)</f>
        <v>0</v>
      </c>
      <c r="BL133" s="23" t="s">
        <v>156</v>
      </c>
      <c r="BM133" s="23" t="s">
        <v>186</v>
      </c>
    </row>
    <row r="134" spans="2:65" s="1" customFormat="1" ht="38.25" customHeight="1">
      <c r="B134" s="47"/>
      <c r="C134" s="220" t="s">
        <v>254</v>
      </c>
      <c r="D134" s="220" t="s">
        <v>152</v>
      </c>
      <c r="E134" s="221" t="s">
        <v>334</v>
      </c>
      <c r="F134" s="222" t="s">
        <v>335</v>
      </c>
      <c r="G134" s="222"/>
      <c r="H134" s="222"/>
      <c r="I134" s="222"/>
      <c r="J134" s="223" t="s">
        <v>177</v>
      </c>
      <c r="K134" s="224">
        <v>8</v>
      </c>
      <c r="L134" s="225">
        <v>0</v>
      </c>
      <c r="M134" s="226"/>
      <c r="N134" s="227">
        <f>ROUND(L134*K134,2)</f>
        <v>0</v>
      </c>
      <c r="O134" s="227"/>
      <c r="P134" s="227"/>
      <c r="Q134" s="227"/>
      <c r="R134" s="49"/>
      <c r="T134" s="228" t="s">
        <v>22</v>
      </c>
      <c r="U134" s="57" t="s">
        <v>41</v>
      </c>
      <c r="V134" s="48"/>
      <c r="W134" s="229">
        <f>V134*K134</f>
        <v>0</v>
      </c>
      <c r="X134" s="229">
        <v>0</v>
      </c>
      <c r="Y134" s="229">
        <f>X134*K134</f>
        <v>0</v>
      </c>
      <c r="Z134" s="229">
        <v>0</v>
      </c>
      <c r="AA134" s="230">
        <f>Z134*K134</f>
        <v>0</v>
      </c>
      <c r="AR134" s="23" t="s">
        <v>156</v>
      </c>
      <c r="AT134" s="23" t="s">
        <v>152</v>
      </c>
      <c r="AU134" s="23" t="s">
        <v>112</v>
      </c>
      <c r="AY134" s="23" t="s">
        <v>151</v>
      </c>
      <c r="BE134" s="143">
        <f>IF(U134="základní",N134,0)</f>
        <v>0</v>
      </c>
      <c r="BF134" s="143">
        <f>IF(U134="snížená",N134,0)</f>
        <v>0</v>
      </c>
      <c r="BG134" s="143">
        <f>IF(U134="zákl. přenesená",N134,0)</f>
        <v>0</v>
      </c>
      <c r="BH134" s="143">
        <f>IF(U134="sníž. přenesená",N134,0)</f>
        <v>0</v>
      </c>
      <c r="BI134" s="143">
        <f>IF(U134="nulová",N134,0)</f>
        <v>0</v>
      </c>
      <c r="BJ134" s="23" t="s">
        <v>84</v>
      </c>
      <c r="BK134" s="143">
        <f>ROUND(L134*K134,2)</f>
        <v>0</v>
      </c>
      <c r="BL134" s="23" t="s">
        <v>156</v>
      </c>
      <c r="BM134" s="23" t="s">
        <v>190</v>
      </c>
    </row>
    <row r="135" spans="2:65" s="1" customFormat="1" ht="25.5" customHeight="1">
      <c r="B135" s="47"/>
      <c r="C135" s="220" t="s">
        <v>156</v>
      </c>
      <c r="D135" s="220" t="s">
        <v>152</v>
      </c>
      <c r="E135" s="221" t="s">
        <v>202</v>
      </c>
      <c r="F135" s="222" t="s">
        <v>203</v>
      </c>
      <c r="G135" s="222"/>
      <c r="H135" s="222"/>
      <c r="I135" s="222"/>
      <c r="J135" s="223" t="s">
        <v>165</v>
      </c>
      <c r="K135" s="224">
        <v>5</v>
      </c>
      <c r="L135" s="225">
        <v>0</v>
      </c>
      <c r="M135" s="226"/>
      <c r="N135" s="227">
        <f>ROUND(L135*K135,2)</f>
        <v>0</v>
      </c>
      <c r="O135" s="227"/>
      <c r="P135" s="227"/>
      <c r="Q135" s="227"/>
      <c r="R135" s="49"/>
      <c r="T135" s="228" t="s">
        <v>22</v>
      </c>
      <c r="U135" s="57" t="s">
        <v>41</v>
      </c>
      <c r="V135" s="48"/>
      <c r="W135" s="229">
        <f>V135*K135</f>
        <v>0</v>
      </c>
      <c r="X135" s="229">
        <v>0</v>
      </c>
      <c r="Y135" s="229">
        <f>X135*K135</f>
        <v>0</v>
      </c>
      <c r="Z135" s="229">
        <v>0</v>
      </c>
      <c r="AA135" s="230">
        <f>Z135*K135</f>
        <v>0</v>
      </c>
      <c r="AR135" s="23" t="s">
        <v>156</v>
      </c>
      <c r="AT135" s="23" t="s">
        <v>152</v>
      </c>
      <c r="AU135" s="23" t="s">
        <v>112</v>
      </c>
      <c r="AY135" s="23" t="s">
        <v>151</v>
      </c>
      <c r="BE135" s="143">
        <f>IF(U135="základní",N135,0)</f>
        <v>0</v>
      </c>
      <c r="BF135" s="143">
        <f>IF(U135="snížená",N135,0)</f>
        <v>0</v>
      </c>
      <c r="BG135" s="143">
        <f>IF(U135="zákl. přenesená",N135,0)</f>
        <v>0</v>
      </c>
      <c r="BH135" s="143">
        <f>IF(U135="sníž. přenesená",N135,0)</f>
        <v>0</v>
      </c>
      <c r="BI135" s="143">
        <f>IF(U135="nulová",N135,0)</f>
        <v>0</v>
      </c>
      <c r="BJ135" s="23" t="s">
        <v>84</v>
      </c>
      <c r="BK135" s="143">
        <f>ROUND(L135*K135,2)</f>
        <v>0</v>
      </c>
      <c r="BL135" s="23" t="s">
        <v>156</v>
      </c>
      <c r="BM135" s="23" t="s">
        <v>194</v>
      </c>
    </row>
    <row r="136" spans="2:65" s="1" customFormat="1" ht="25.5" customHeight="1">
      <c r="B136" s="47"/>
      <c r="C136" s="220" t="s">
        <v>182</v>
      </c>
      <c r="D136" s="220" t="s">
        <v>152</v>
      </c>
      <c r="E136" s="221" t="s">
        <v>212</v>
      </c>
      <c r="F136" s="222" t="s">
        <v>213</v>
      </c>
      <c r="G136" s="222"/>
      <c r="H136" s="222"/>
      <c r="I136" s="222"/>
      <c r="J136" s="223" t="s">
        <v>177</v>
      </c>
      <c r="K136" s="224">
        <v>8</v>
      </c>
      <c r="L136" s="225">
        <v>0</v>
      </c>
      <c r="M136" s="226"/>
      <c r="N136" s="227">
        <f>ROUND(L136*K136,2)</f>
        <v>0</v>
      </c>
      <c r="O136" s="227"/>
      <c r="P136" s="227"/>
      <c r="Q136" s="227"/>
      <c r="R136" s="49"/>
      <c r="T136" s="228" t="s">
        <v>22</v>
      </c>
      <c r="U136" s="57" t="s">
        <v>41</v>
      </c>
      <c r="V136" s="48"/>
      <c r="W136" s="229">
        <f>V136*K136</f>
        <v>0</v>
      </c>
      <c r="X136" s="229">
        <v>0</v>
      </c>
      <c r="Y136" s="229">
        <f>X136*K136</f>
        <v>0</v>
      </c>
      <c r="Z136" s="229">
        <v>0</v>
      </c>
      <c r="AA136" s="230">
        <f>Z136*K136</f>
        <v>0</v>
      </c>
      <c r="AR136" s="23" t="s">
        <v>156</v>
      </c>
      <c r="AT136" s="23" t="s">
        <v>152</v>
      </c>
      <c r="AU136" s="23" t="s">
        <v>112</v>
      </c>
      <c r="AY136" s="23" t="s">
        <v>151</v>
      </c>
      <c r="BE136" s="143">
        <f>IF(U136="základní",N136,0)</f>
        <v>0</v>
      </c>
      <c r="BF136" s="143">
        <f>IF(U136="snížená",N136,0)</f>
        <v>0</v>
      </c>
      <c r="BG136" s="143">
        <f>IF(U136="zákl. přenesená",N136,0)</f>
        <v>0</v>
      </c>
      <c r="BH136" s="143">
        <f>IF(U136="sníž. přenesená",N136,0)</f>
        <v>0</v>
      </c>
      <c r="BI136" s="143">
        <f>IF(U136="nulová",N136,0)</f>
        <v>0</v>
      </c>
      <c r="BJ136" s="23" t="s">
        <v>84</v>
      </c>
      <c r="BK136" s="143">
        <f>ROUND(L136*K136,2)</f>
        <v>0</v>
      </c>
      <c r="BL136" s="23" t="s">
        <v>156</v>
      </c>
      <c r="BM136" s="23" t="s">
        <v>198</v>
      </c>
    </row>
    <row r="137" spans="2:65" s="1" customFormat="1" ht="25.5" customHeight="1">
      <c r="B137" s="47"/>
      <c r="C137" s="220" t="s">
        <v>205</v>
      </c>
      <c r="D137" s="220" t="s">
        <v>152</v>
      </c>
      <c r="E137" s="221" t="s">
        <v>218</v>
      </c>
      <c r="F137" s="222" t="s">
        <v>219</v>
      </c>
      <c r="G137" s="222"/>
      <c r="H137" s="222"/>
      <c r="I137" s="222"/>
      <c r="J137" s="223" t="s">
        <v>177</v>
      </c>
      <c r="K137" s="224">
        <v>8</v>
      </c>
      <c r="L137" s="225">
        <v>0</v>
      </c>
      <c r="M137" s="226"/>
      <c r="N137" s="227">
        <f>ROUND(L137*K137,2)</f>
        <v>0</v>
      </c>
      <c r="O137" s="227"/>
      <c r="P137" s="227"/>
      <c r="Q137" s="227"/>
      <c r="R137" s="49"/>
      <c r="T137" s="228" t="s">
        <v>22</v>
      </c>
      <c r="U137" s="57" t="s">
        <v>41</v>
      </c>
      <c r="V137" s="48"/>
      <c r="W137" s="229">
        <f>V137*K137</f>
        <v>0</v>
      </c>
      <c r="X137" s="229">
        <v>0</v>
      </c>
      <c r="Y137" s="229">
        <f>X137*K137</f>
        <v>0</v>
      </c>
      <c r="Z137" s="229">
        <v>0</v>
      </c>
      <c r="AA137" s="230">
        <f>Z137*K137</f>
        <v>0</v>
      </c>
      <c r="AR137" s="23" t="s">
        <v>156</v>
      </c>
      <c r="AT137" s="23" t="s">
        <v>152</v>
      </c>
      <c r="AU137" s="23" t="s">
        <v>112</v>
      </c>
      <c r="AY137" s="23" t="s">
        <v>151</v>
      </c>
      <c r="BE137" s="143">
        <f>IF(U137="základní",N137,0)</f>
        <v>0</v>
      </c>
      <c r="BF137" s="143">
        <f>IF(U137="snížená",N137,0)</f>
        <v>0</v>
      </c>
      <c r="BG137" s="143">
        <f>IF(U137="zákl. přenesená",N137,0)</f>
        <v>0</v>
      </c>
      <c r="BH137" s="143">
        <f>IF(U137="sníž. přenesená",N137,0)</f>
        <v>0</v>
      </c>
      <c r="BI137" s="143">
        <f>IF(U137="nulová",N137,0)</f>
        <v>0</v>
      </c>
      <c r="BJ137" s="23" t="s">
        <v>84</v>
      </c>
      <c r="BK137" s="143">
        <f>ROUND(L137*K137,2)</f>
        <v>0</v>
      </c>
      <c r="BL137" s="23" t="s">
        <v>156</v>
      </c>
      <c r="BM137" s="23" t="s">
        <v>201</v>
      </c>
    </row>
    <row r="138" spans="2:63" s="9" customFormat="1" ht="29.85" customHeight="1">
      <c r="B138" s="207"/>
      <c r="C138" s="208"/>
      <c r="D138" s="217" t="s">
        <v>124</v>
      </c>
      <c r="E138" s="217"/>
      <c r="F138" s="217"/>
      <c r="G138" s="217"/>
      <c r="H138" s="217"/>
      <c r="I138" s="217"/>
      <c r="J138" s="217"/>
      <c r="K138" s="217"/>
      <c r="L138" s="217"/>
      <c r="M138" s="217"/>
      <c r="N138" s="251">
        <f>BK138</f>
        <v>0</v>
      </c>
      <c r="O138" s="252"/>
      <c r="P138" s="252"/>
      <c r="Q138" s="252"/>
      <c r="R138" s="210"/>
      <c r="T138" s="211"/>
      <c r="U138" s="208"/>
      <c r="V138" s="208"/>
      <c r="W138" s="212">
        <f>SUM(W139:W156)</f>
        <v>0</v>
      </c>
      <c r="X138" s="208"/>
      <c r="Y138" s="212">
        <f>SUM(Y139:Y156)</f>
        <v>0</v>
      </c>
      <c r="Z138" s="208"/>
      <c r="AA138" s="213">
        <f>SUM(AA139:AA156)</f>
        <v>0</v>
      </c>
      <c r="AR138" s="214" t="s">
        <v>84</v>
      </c>
      <c r="AT138" s="215" t="s">
        <v>75</v>
      </c>
      <c r="AU138" s="215" t="s">
        <v>84</v>
      </c>
      <c r="AY138" s="214" t="s">
        <v>151</v>
      </c>
      <c r="BK138" s="216">
        <f>SUM(BK139:BK156)</f>
        <v>0</v>
      </c>
    </row>
    <row r="139" spans="2:65" s="1" customFormat="1" ht="16.5" customHeight="1">
      <c r="B139" s="47"/>
      <c r="C139" s="220" t="s">
        <v>190</v>
      </c>
      <c r="D139" s="220" t="s">
        <v>152</v>
      </c>
      <c r="E139" s="221" t="s">
        <v>221</v>
      </c>
      <c r="F139" s="222" t="s">
        <v>222</v>
      </c>
      <c r="G139" s="222"/>
      <c r="H139" s="222"/>
      <c r="I139" s="222"/>
      <c r="J139" s="223" t="s">
        <v>155</v>
      </c>
      <c r="K139" s="224">
        <v>36</v>
      </c>
      <c r="L139" s="225">
        <v>0</v>
      </c>
      <c r="M139" s="226"/>
      <c r="N139" s="227">
        <f>ROUND(L139*K139,2)</f>
        <v>0</v>
      </c>
      <c r="O139" s="227"/>
      <c r="P139" s="227"/>
      <c r="Q139" s="227"/>
      <c r="R139" s="49"/>
      <c r="T139" s="228" t="s">
        <v>22</v>
      </c>
      <c r="U139" s="57" t="s">
        <v>41</v>
      </c>
      <c r="V139" s="48"/>
      <c r="W139" s="229">
        <f>V139*K139</f>
        <v>0</v>
      </c>
      <c r="X139" s="229">
        <v>0</v>
      </c>
      <c r="Y139" s="229">
        <f>X139*K139</f>
        <v>0</v>
      </c>
      <c r="Z139" s="229">
        <v>0</v>
      </c>
      <c r="AA139" s="230">
        <f>Z139*K139</f>
        <v>0</v>
      </c>
      <c r="AR139" s="23" t="s">
        <v>156</v>
      </c>
      <c r="AT139" s="23" t="s">
        <v>152</v>
      </c>
      <c r="AU139" s="23" t="s">
        <v>112</v>
      </c>
      <c r="AY139" s="23" t="s">
        <v>151</v>
      </c>
      <c r="BE139" s="143">
        <f>IF(U139="základní",N139,0)</f>
        <v>0</v>
      </c>
      <c r="BF139" s="143">
        <f>IF(U139="snížená",N139,0)</f>
        <v>0</v>
      </c>
      <c r="BG139" s="143">
        <f>IF(U139="zákl. přenesená",N139,0)</f>
        <v>0</v>
      </c>
      <c r="BH139" s="143">
        <f>IF(U139="sníž. přenesená",N139,0)</f>
        <v>0</v>
      </c>
      <c r="BI139" s="143">
        <f>IF(U139="nulová",N139,0)</f>
        <v>0</v>
      </c>
      <c r="BJ139" s="23" t="s">
        <v>84</v>
      </c>
      <c r="BK139" s="143">
        <f>ROUND(L139*K139,2)</f>
        <v>0</v>
      </c>
      <c r="BL139" s="23" t="s">
        <v>156</v>
      </c>
      <c r="BM139" s="23" t="s">
        <v>204</v>
      </c>
    </row>
    <row r="140" spans="2:51" s="10" customFormat="1" ht="16.5" customHeight="1">
      <c r="B140" s="231"/>
      <c r="C140" s="232"/>
      <c r="D140" s="232"/>
      <c r="E140" s="233" t="s">
        <v>22</v>
      </c>
      <c r="F140" s="234" t="s">
        <v>336</v>
      </c>
      <c r="G140" s="235"/>
      <c r="H140" s="235"/>
      <c r="I140" s="235"/>
      <c r="J140" s="232"/>
      <c r="K140" s="236">
        <v>36</v>
      </c>
      <c r="L140" s="232"/>
      <c r="M140" s="232"/>
      <c r="N140" s="232"/>
      <c r="O140" s="232"/>
      <c r="P140" s="232"/>
      <c r="Q140" s="232"/>
      <c r="R140" s="237"/>
      <c r="T140" s="238"/>
      <c r="U140" s="232"/>
      <c r="V140" s="232"/>
      <c r="W140" s="232"/>
      <c r="X140" s="232"/>
      <c r="Y140" s="232"/>
      <c r="Z140" s="232"/>
      <c r="AA140" s="239"/>
      <c r="AT140" s="240" t="s">
        <v>158</v>
      </c>
      <c r="AU140" s="240" t="s">
        <v>112</v>
      </c>
      <c r="AV140" s="10" t="s">
        <v>112</v>
      </c>
      <c r="AW140" s="10" t="s">
        <v>34</v>
      </c>
      <c r="AX140" s="10" t="s">
        <v>76</v>
      </c>
      <c r="AY140" s="240" t="s">
        <v>151</v>
      </c>
    </row>
    <row r="141" spans="2:51" s="11" customFormat="1" ht="16.5" customHeight="1">
      <c r="B141" s="242"/>
      <c r="C141" s="243"/>
      <c r="D141" s="243"/>
      <c r="E141" s="244" t="s">
        <v>22</v>
      </c>
      <c r="F141" s="245" t="s">
        <v>159</v>
      </c>
      <c r="G141" s="243"/>
      <c r="H141" s="243"/>
      <c r="I141" s="243"/>
      <c r="J141" s="243"/>
      <c r="K141" s="246">
        <v>36</v>
      </c>
      <c r="L141" s="243"/>
      <c r="M141" s="243"/>
      <c r="N141" s="243"/>
      <c r="O141" s="243"/>
      <c r="P141" s="243"/>
      <c r="Q141" s="243"/>
      <c r="R141" s="247"/>
      <c r="T141" s="248"/>
      <c r="U141" s="243"/>
      <c r="V141" s="243"/>
      <c r="W141" s="243"/>
      <c r="X141" s="243"/>
      <c r="Y141" s="243"/>
      <c r="Z141" s="243"/>
      <c r="AA141" s="249"/>
      <c r="AT141" s="250" t="s">
        <v>158</v>
      </c>
      <c r="AU141" s="250" t="s">
        <v>112</v>
      </c>
      <c r="AV141" s="11" t="s">
        <v>156</v>
      </c>
      <c r="AW141" s="11" t="s">
        <v>34</v>
      </c>
      <c r="AX141" s="11" t="s">
        <v>84</v>
      </c>
      <c r="AY141" s="250" t="s">
        <v>151</v>
      </c>
    </row>
    <row r="142" spans="2:65" s="1" customFormat="1" ht="25.5" customHeight="1">
      <c r="B142" s="47"/>
      <c r="C142" s="220" t="s">
        <v>313</v>
      </c>
      <c r="D142" s="220" t="s">
        <v>152</v>
      </c>
      <c r="E142" s="221" t="s">
        <v>225</v>
      </c>
      <c r="F142" s="222" t="s">
        <v>226</v>
      </c>
      <c r="G142" s="222"/>
      <c r="H142" s="222"/>
      <c r="I142" s="222"/>
      <c r="J142" s="223" t="s">
        <v>155</v>
      </c>
      <c r="K142" s="224">
        <v>36</v>
      </c>
      <c r="L142" s="225">
        <v>0</v>
      </c>
      <c r="M142" s="226"/>
      <c r="N142" s="227">
        <f>ROUND(L142*K142,2)</f>
        <v>0</v>
      </c>
      <c r="O142" s="227"/>
      <c r="P142" s="227"/>
      <c r="Q142" s="227"/>
      <c r="R142" s="49"/>
      <c r="T142" s="228" t="s">
        <v>22</v>
      </c>
      <c r="U142" s="57" t="s">
        <v>41</v>
      </c>
      <c r="V142" s="48"/>
      <c r="W142" s="229">
        <f>V142*K142</f>
        <v>0</v>
      </c>
      <c r="X142" s="229">
        <v>0</v>
      </c>
      <c r="Y142" s="229">
        <f>X142*K142</f>
        <v>0</v>
      </c>
      <c r="Z142" s="229">
        <v>0</v>
      </c>
      <c r="AA142" s="230">
        <f>Z142*K142</f>
        <v>0</v>
      </c>
      <c r="AR142" s="23" t="s">
        <v>156</v>
      </c>
      <c r="AT142" s="23" t="s">
        <v>152</v>
      </c>
      <c r="AU142" s="23" t="s">
        <v>112</v>
      </c>
      <c r="AY142" s="23" t="s">
        <v>151</v>
      </c>
      <c r="BE142" s="143">
        <f>IF(U142="základní",N142,0)</f>
        <v>0</v>
      </c>
      <c r="BF142" s="143">
        <f>IF(U142="snížená",N142,0)</f>
        <v>0</v>
      </c>
      <c r="BG142" s="143">
        <f>IF(U142="zákl. přenesená",N142,0)</f>
        <v>0</v>
      </c>
      <c r="BH142" s="143">
        <f>IF(U142="sníž. přenesená",N142,0)</f>
        <v>0</v>
      </c>
      <c r="BI142" s="143">
        <f>IF(U142="nulová",N142,0)</f>
        <v>0</v>
      </c>
      <c r="BJ142" s="23" t="s">
        <v>84</v>
      </c>
      <c r="BK142" s="143">
        <f>ROUND(L142*K142,2)</f>
        <v>0</v>
      </c>
      <c r="BL142" s="23" t="s">
        <v>156</v>
      </c>
      <c r="BM142" s="23" t="s">
        <v>208</v>
      </c>
    </row>
    <row r="143" spans="2:65" s="1" customFormat="1" ht="25.5" customHeight="1">
      <c r="B143" s="47"/>
      <c r="C143" s="220" t="s">
        <v>10</v>
      </c>
      <c r="D143" s="220" t="s">
        <v>152</v>
      </c>
      <c r="E143" s="221" t="s">
        <v>230</v>
      </c>
      <c r="F143" s="222" t="s">
        <v>231</v>
      </c>
      <c r="G143" s="222"/>
      <c r="H143" s="222"/>
      <c r="I143" s="222"/>
      <c r="J143" s="223" t="s">
        <v>155</v>
      </c>
      <c r="K143" s="224">
        <v>36</v>
      </c>
      <c r="L143" s="225">
        <v>0</v>
      </c>
      <c r="M143" s="226"/>
      <c r="N143" s="227">
        <f>ROUND(L143*K143,2)</f>
        <v>0</v>
      </c>
      <c r="O143" s="227"/>
      <c r="P143" s="227"/>
      <c r="Q143" s="227"/>
      <c r="R143" s="49"/>
      <c r="T143" s="228" t="s">
        <v>22</v>
      </c>
      <c r="U143" s="57" t="s">
        <v>41</v>
      </c>
      <c r="V143" s="48"/>
      <c r="W143" s="229">
        <f>V143*K143</f>
        <v>0</v>
      </c>
      <c r="X143" s="229">
        <v>0</v>
      </c>
      <c r="Y143" s="229">
        <f>X143*K143</f>
        <v>0</v>
      </c>
      <c r="Z143" s="229">
        <v>0</v>
      </c>
      <c r="AA143" s="230">
        <f>Z143*K143</f>
        <v>0</v>
      </c>
      <c r="AR143" s="23" t="s">
        <v>156</v>
      </c>
      <c r="AT143" s="23" t="s">
        <v>152</v>
      </c>
      <c r="AU143" s="23" t="s">
        <v>112</v>
      </c>
      <c r="AY143" s="23" t="s">
        <v>151</v>
      </c>
      <c r="BE143" s="143">
        <f>IF(U143="základní",N143,0)</f>
        <v>0</v>
      </c>
      <c r="BF143" s="143">
        <f>IF(U143="snížená",N143,0)</f>
        <v>0</v>
      </c>
      <c r="BG143" s="143">
        <f>IF(U143="zákl. přenesená",N143,0)</f>
        <v>0</v>
      </c>
      <c r="BH143" s="143">
        <f>IF(U143="sníž. přenesená",N143,0)</f>
        <v>0</v>
      </c>
      <c r="BI143" s="143">
        <f>IF(U143="nulová",N143,0)</f>
        <v>0</v>
      </c>
      <c r="BJ143" s="23" t="s">
        <v>84</v>
      </c>
      <c r="BK143" s="143">
        <f>ROUND(L143*K143,2)</f>
        <v>0</v>
      </c>
      <c r="BL143" s="23" t="s">
        <v>156</v>
      </c>
      <c r="BM143" s="23" t="s">
        <v>211</v>
      </c>
    </row>
    <row r="144" spans="2:65" s="1" customFormat="1" ht="25.5" customHeight="1">
      <c r="B144" s="47"/>
      <c r="C144" s="220" t="s">
        <v>194</v>
      </c>
      <c r="D144" s="220" t="s">
        <v>152</v>
      </c>
      <c r="E144" s="221" t="s">
        <v>234</v>
      </c>
      <c r="F144" s="222" t="s">
        <v>235</v>
      </c>
      <c r="G144" s="222"/>
      <c r="H144" s="222"/>
      <c r="I144" s="222"/>
      <c r="J144" s="223" t="s">
        <v>155</v>
      </c>
      <c r="K144" s="224">
        <v>36</v>
      </c>
      <c r="L144" s="225">
        <v>0</v>
      </c>
      <c r="M144" s="226"/>
      <c r="N144" s="227">
        <f>ROUND(L144*K144,2)</f>
        <v>0</v>
      </c>
      <c r="O144" s="227"/>
      <c r="P144" s="227"/>
      <c r="Q144" s="227"/>
      <c r="R144" s="49"/>
      <c r="T144" s="228" t="s">
        <v>22</v>
      </c>
      <c r="U144" s="57" t="s">
        <v>41</v>
      </c>
      <c r="V144" s="48"/>
      <c r="W144" s="229">
        <f>V144*K144</f>
        <v>0</v>
      </c>
      <c r="X144" s="229">
        <v>0</v>
      </c>
      <c r="Y144" s="229">
        <f>X144*K144</f>
        <v>0</v>
      </c>
      <c r="Z144" s="229">
        <v>0</v>
      </c>
      <c r="AA144" s="230">
        <f>Z144*K144</f>
        <v>0</v>
      </c>
      <c r="AR144" s="23" t="s">
        <v>156</v>
      </c>
      <c r="AT144" s="23" t="s">
        <v>152</v>
      </c>
      <c r="AU144" s="23" t="s">
        <v>112</v>
      </c>
      <c r="AY144" s="23" t="s">
        <v>151</v>
      </c>
      <c r="BE144" s="143">
        <f>IF(U144="základní",N144,0)</f>
        <v>0</v>
      </c>
      <c r="BF144" s="143">
        <f>IF(U144="snížená",N144,0)</f>
        <v>0</v>
      </c>
      <c r="BG144" s="143">
        <f>IF(U144="zákl. přenesená",N144,0)</f>
        <v>0</v>
      </c>
      <c r="BH144" s="143">
        <f>IF(U144="sníž. přenesená",N144,0)</f>
        <v>0</v>
      </c>
      <c r="BI144" s="143">
        <f>IF(U144="nulová",N144,0)</f>
        <v>0</v>
      </c>
      <c r="BJ144" s="23" t="s">
        <v>84</v>
      </c>
      <c r="BK144" s="143">
        <f>ROUND(L144*K144,2)</f>
        <v>0</v>
      </c>
      <c r="BL144" s="23" t="s">
        <v>156</v>
      </c>
      <c r="BM144" s="23" t="s">
        <v>214</v>
      </c>
    </row>
    <row r="145" spans="2:65" s="1" customFormat="1" ht="25.5" customHeight="1">
      <c r="B145" s="47"/>
      <c r="C145" s="220" t="s">
        <v>198</v>
      </c>
      <c r="D145" s="220" t="s">
        <v>152</v>
      </c>
      <c r="E145" s="221" t="s">
        <v>237</v>
      </c>
      <c r="F145" s="222" t="s">
        <v>238</v>
      </c>
      <c r="G145" s="222"/>
      <c r="H145" s="222"/>
      <c r="I145" s="222"/>
      <c r="J145" s="223" t="s">
        <v>189</v>
      </c>
      <c r="K145" s="224">
        <v>150</v>
      </c>
      <c r="L145" s="225">
        <v>0</v>
      </c>
      <c r="M145" s="226"/>
      <c r="N145" s="227">
        <f>ROUND(L145*K145,2)</f>
        <v>0</v>
      </c>
      <c r="O145" s="227"/>
      <c r="P145" s="227"/>
      <c r="Q145" s="227"/>
      <c r="R145" s="49"/>
      <c r="T145" s="228" t="s">
        <v>22</v>
      </c>
      <c r="U145" s="57" t="s">
        <v>41</v>
      </c>
      <c r="V145" s="48"/>
      <c r="W145" s="229">
        <f>V145*K145</f>
        <v>0</v>
      </c>
      <c r="X145" s="229">
        <v>0</v>
      </c>
      <c r="Y145" s="229">
        <f>X145*K145</f>
        <v>0</v>
      </c>
      <c r="Z145" s="229">
        <v>0</v>
      </c>
      <c r="AA145" s="230">
        <f>Z145*K145</f>
        <v>0</v>
      </c>
      <c r="AR145" s="23" t="s">
        <v>156</v>
      </c>
      <c r="AT145" s="23" t="s">
        <v>152</v>
      </c>
      <c r="AU145" s="23" t="s">
        <v>112</v>
      </c>
      <c r="AY145" s="23" t="s">
        <v>151</v>
      </c>
      <c r="BE145" s="143">
        <f>IF(U145="základní",N145,0)</f>
        <v>0</v>
      </c>
      <c r="BF145" s="143">
        <f>IF(U145="snížená",N145,0)</f>
        <v>0</v>
      </c>
      <c r="BG145" s="143">
        <f>IF(U145="zákl. přenesená",N145,0)</f>
        <v>0</v>
      </c>
      <c r="BH145" s="143">
        <f>IF(U145="sníž. přenesená",N145,0)</f>
        <v>0</v>
      </c>
      <c r="BI145" s="143">
        <f>IF(U145="nulová",N145,0)</f>
        <v>0</v>
      </c>
      <c r="BJ145" s="23" t="s">
        <v>84</v>
      </c>
      <c r="BK145" s="143">
        <f>ROUND(L145*K145,2)</f>
        <v>0</v>
      </c>
      <c r="BL145" s="23" t="s">
        <v>156</v>
      </c>
      <c r="BM145" s="23" t="s">
        <v>217</v>
      </c>
    </row>
    <row r="146" spans="2:65" s="1" customFormat="1" ht="25.5" customHeight="1">
      <c r="B146" s="47"/>
      <c r="C146" s="220" t="s">
        <v>233</v>
      </c>
      <c r="D146" s="220" t="s">
        <v>152</v>
      </c>
      <c r="E146" s="221" t="s">
        <v>241</v>
      </c>
      <c r="F146" s="222" t="s">
        <v>242</v>
      </c>
      <c r="G146" s="222"/>
      <c r="H146" s="222"/>
      <c r="I146" s="222"/>
      <c r="J146" s="223" t="s">
        <v>155</v>
      </c>
      <c r="K146" s="224">
        <v>30</v>
      </c>
      <c r="L146" s="225">
        <v>0</v>
      </c>
      <c r="M146" s="226"/>
      <c r="N146" s="227">
        <f>ROUND(L146*K146,2)</f>
        <v>0</v>
      </c>
      <c r="O146" s="227"/>
      <c r="P146" s="227"/>
      <c r="Q146" s="227"/>
      <c r="R146" s="49"/>
      <c r="T146" s="228" t="s">
        <v>22</v>
      </c>
      <c r="U146" s="57" t="s">
        <v>41</v>
      </c>
      <c r="V146" s="48"/>
      <c r="W146" s="229">
        <f>V146*K146</f>
        <v>0</v>
      </c>
      <c r="X146" s="229">
        <v>0</v>
      </c>
      <c r="Y146" s="229">
        <f>X146*K146</f>
        <v>0</v>
      </c>
      <c r="Z146" s="229">
        <v>0</v>
      </c>
      <c r="AA146" s="230">
        <f>Z146*K146</f>
        <v>0</v>
      </c>
      <c r="AR146" s="23" t="s">
        <v>156</v>
      </c>
      <c r="AT146" s="23" t="s">
        <v>152</v>
      </c>
      <c r="AU146" s="23" t="s">
        <v>112</v>
      </c>
      <c r="AY146" s="23" t="s">
        <v>151</v>
      </c>
      <c r="BE146" s="143">
        <f>IF(U146="základní",N146,0)</f>
        <v>0</v>
      </c>
      <c r="BF146" s="143">
        <f>IF(U146="snížená",N146,0)</f>
        <v>0</v>
      </c>
      <c r="BG146" s="143">
        <f>IF(U146="zákl. přenesená",N146,0)</f>
        <v>0</v>
      </c>
      <c r="BH146" s="143">
        <f>IF(U146="sníž. přenesená",N146,0)</f>
        <v>0</v>
      </c>
      <c r="BI146" s="143">
        <f>IF(U146="nulová",N146,0)</f>
        <v>0</v>
      </c>
      <c r="BJ146" s="23" t="s">
        <v>84</v>
      </c>
      <c r="BK146" s="143">
        <f>ROUND(L146*K146,2)</f>
        <v>0</v>
      </c>
      <c r="BL146" s="23" t="s">
        <v>156</v>
      </c>
      <c r="BM146" s="23" t="s">
        <v>220</v>
      </c>
    </row>
    <row r="147" spans="2:65" s="1" customFormat="1" ht="38.25" customHeight="1">
      <c r="B147" s="47"/>
      <c r="C147" s="220" t="s">
        <v>211</v>
      </c>
      <c r="D147" s="220" t="s">
        <v>152</v>
      </c>
      <c r="E147" s="221" t="s">
        <v>244</v>
      </c>
      <c r="F147" s="222" t="s">
        <v>245</v>
      </c>
      <c r="G147" s="222"/>
      <c r="H147" s="222"/>
      <c r="I147" s="222"/>
      <c r="J147" s="223" t="s">
        <v>155</v>
      </c>
      <c r="K147" s="224">
        <v>30</v>
      </c>
      <c r="L147" s="225">
        <v>0</v>
      </c>
      <c r="M147" s="226"/>
      <c r="N147" s="227">
        <f>ROUND(L147*K147,2)</f>
        <v>0</v>
      </c>
      <c r="O147" s="227"/>
      <c r="P147" s="227"/>
      <c r="Q147" s="227"/>
      <c r="R147" s="49"/>
      <c r="T147" s="228" t="s">
        <v>22</v>
      </c>
      <c r="U147" s="57" t="s">
        <v>41</v>
      </c>
      <c r="V147" s="48"/>
      <c r="W147" s="229">
        <f>V147*K147</f>
        <v>0</v>
      </c>
      <c r="X147" s="229">
        <v>0</v>
      </c>
      <c r="Y147" s="229">
        <f>X147*K147</f>
        <v>0</v>
      </c>
      <c r="Z147" s="229">
        <v>0</v>
      </c>
      <c r="AA147" s="230">
        <f>Z147*K147</f>
        <v>0</v>
      </c>
      <c r="AR147" s="23" t="s">
        <v>156</v>
      </c>
      <c r="AT147" s="23" t="s">
        <v>152</v>
      </c>
      <c r="AU147" s="23" t="s">
        <v>112</v>
      </c>
      <c r="AY147" s="23" t="s">
        <v>151</v>
      </c>
      <c r="BE147" s="143">
        <f>IF(U147="základní",N147,0)</f>
        <v>0</v>
      </c>
      <c r="BF147" s="143">
        <f>IF(U147="snížená",N147,0)</f>
        <v>0</v>
      </c>
      <c r="BG147" s="143">
        <f>IF(U147="zákl. přenesená",N147,0)</f>
        <v>0</v>
      </c>
      <c r="BH147" s="143">
        <f>IF(U147="sníž. přenesená",N147,0)</f>
        <v>0</v>
      </c>
      <c r="BI147" s="143">
        <f>IF(U147="nulová",N147,0)</f>
        <v>0</v>
      </c>
      <c r="BJ147" s="23" t="s">
        <v>84</v>
      </c>
      <c r="BK147" s="143">
        <f>ROUND(L147*K147,2)</f>
        <v>0</v>
      </c>
      <c r="BL147" s="23" t="s">
        <v>156</v>
      </c>
      <c r="BM147" s="23" t="s">
        <v>223</v>
      </c>
    </row>
    <row r="148" spans="2:65" s="1" customFormat="1" ht="25.5" customHeight="1">
      <c r="B148" s="47"/>
      <c r="C148" s="220" t="s">
        <v>318</v>
      </c>
      <c r="D148" s="220" t="s">
        <v>152</v>
      </c>
      <c r="E148" s="221" t="s">
        <v>248</v>
      </c>
      <c r="F148" s="222" t="s">
        <v>249</v>
      </c>
      <c r="G148" s="222"/>
      <c r="H148" s="222"/>
      <c r="I148" s="222"/>
      <c r="J148" s="223" t="s">
        <v>155</v>
      </c>
      <c r="K148" s="224">
        <v>10</v>
      </c>
      <c r="L148" s="225">
        <v>0</v>
      </c>
      <c r="M148" s="226"/>
      <c r="N148" s="227">
        <f>ROUND(L148*K148,2)</f>
        <v>0</v>
      </c>
      <c r="O148" s="227"/>
      <c r="P148" s="227"/>
      <c r="Q148" s="227"/>
      <c r="R148" s="49"/>
      <c r="T148" s="228" t="s">
        <v>22</v>
      </c>
      <c r="U148" s="57" t="s">
        <v>41</v>
      </c>
      <c r="V148" s="48"/>
      <c r="W148" s="229">
        <f>V148*K148</f>
        <v>0</v>
      </c>
      <c r="X148" s="229">
        <v>0</v>
      </c>
      <c r="Y148" s="229">
        <f>X148*K148</f>
        <v>0</v>
      </c>
      <c r="Z148" s="229">
        <v>0</v>
      </c>
      <c r="AA148" s="230">
        <f>Z148*K148</f>
        <v>0</v>
      </c>
      <c r="AR148" s="23" t="s">
        <v>156</v>
      </c>
      <c r="AT148" s="23" t="s">
        <v>152</v>
      </c>
      <c r="AU148" s="23" t="s">
        <v>112</v>
      </c>
      <c r="AY148" s="23" t="s">
        <v>151</v>
      </c>
      <c r="BE148" s="143">
        <f>IF(U148="základní",N148,0)</f>
        <v>0</v>
      </c>
      <c r="BF148" s="143">
        <f>IF(U148="snížená",N148,0)</f>
        <v>0</v>
      </c>
      <c r="BG148" s="143">
        <f>IF(U148="zákl. přenesená",N148,0)</f>
        <v>0</v>
      </c>
      <c r="BH148" s="143">
        <f>IF(U148="sníž. přenesená",N148,0)</f>
        <v>0</v>
      </c>
      <c r="BI148" s="143">
        <f>IF(U148="nulová",N148,0)</f>
        <v>0</v>
      </c>
      <c r="BJ148" s="23" t="s">
        <v>84</v>
      </c>
      <c r="BK148" s="143">
        <f>ROUND(L148*K148,2)</f>
        <v>0</v>
      </c>
      <c r="BL148" s="23" t="s">
        <v>156</v>
      </c>
      <c r="BM148" s="23" t="s">
        <v>227</v>
      </c>
    </row>
    <row r="149" spans="2:65" s="1" customFormat="1" ht="25.5" customHeight="1">
      <c r="B149" s="47"/>
      <c r="C149" s="220" t="s">
        <v>214</v>
      </c>
      <c r="D149" s="220" t="s">
        <v>152</v>
      </c>
      <c r="E149" s="221" t="s">
        <v>251</v>
      </c>
      <c r="F149" s="222" t="s">
        <v>252</v>
      </c>
      <c r="G149" s="222"/>
      <c r="H149" s="222"/>
      <c r="I149" s="222"/>
      <c r="J149" s="223" t="s">
        <v>155</v>
      </c>
      <c r="K149" s="224">
        <v>10</v>
      </c>
      <c r="L149" s="225">
        <v>0</v>
      </c>
      <c r="M149" s="226"/>
      <c r="N149" s="227">
        <f>ROUND(L149*K149,2)</f>
        <v>0</v>
      </c>
      <c r="O149" s="227"/>
      <c r="P149" s="227"/>
      <c r="Q149" s="227"/>
      <c r="R149" s="49"/>
      <c r="T149" s="228" t="s">
        <v>22</v>
      </c>
      <c r="U149" s="57" t="s">
        <v>41</v>
      </c>
      <c r="V149" s="48"/>
      <c r="W149" s="229">
        <f>V149*K149</f>
        <v>0</v>
      </c>
      <c r="X149" s="229">
        <v>0</v>
      </c>
      <c r="Y149" s="229">
        <f>X149*K149</f>
        <v>0</v>
      </c>
      <c r="Z149" s="229">
        <v>0</v>
      </c>
      <c r="AA149" s="230">
        <f>Z149*K149</f>
        <v>0</v>
      </c>
      <c r="AR149" s="23" t="s">
        <v>156</v>
      </c>
      <c r="AT149" s="23" t="s">
        <v>152</v>
      </c>
      <c r="AU149" s="23" t="s">
        <v>112</v>
      </c>
      <c r="AY149" s="23" t="s">
        <v>151</v>
      </c>
      <c r="BE149" s="143">
        <f>IF(U149="základní",N149,0)</f>
        <v>0</v>
      </c>
      <c r="BF149" s="143">
        <f>IF(U149="snížená",N149,0)</f>
        <v>0</v>
      </c>
      <c r="BG149" s="143">
        <f>IF(U149="zákl. přenesená",N149,0)</f>
        <v>0</v>
      </c>
      <c r="BH149" s="143">
        <f>IF(U149="sníž. přenesená",N149,0)</f>
        <v>0</v>
      </c>
      <c r="BI149" s="143">
        <f>IF(U149="nulová",N149,0)</f>
        <v>0</v>
      </c>
      <c r="BJ149" s="23" t="s">
        <v>84</v>
      </c>
      <c r="BK149" s="143">
        <f>ROUND(L149*K149,2)</f>
        <v>0</v>
      </c>
      <c r="BL149" s="23" t="s">
        <v>156</v>
      </c>
      <c r="BM149" s="23" t="s">
        <v>232</v>
      </c>
    </row>
    <row r="150" spans="2:65" s="1" customFormat="1" ht="25.5" customHeight="1">
      <c r="B150" s="47"/>
      <c r="C150" s="220" t="s">
        <v>232</v>
      </c>
      <c r="D150" s="220" t="s">
        <v>152</v>
      </c>
      <c r="E150" s="221" t="s">
        <v>255</v>
      </c>
      <c r="F150" s="222" t="s">
        <v>256</v>
      </c>
      <c r="G150" s="222"/>
      <c r="H150" s="222"/>
      <c r="I150" s="222"/>
      <c r="J150" s="223" t="s">
        <v>177</v>
      </c>
      <c r="K150" s="224">
        <v>3</v>
      </c>
      <c r="L150" s="225">
        <v>0</v>
      </c>
      <c r="M150" s="226"/>
      <c r="N150" s="227">
        <f>ROUND(L150*K150,2)</f>
        <v>0</v>
      </c>
      <c r="O150" s="227"/>
      <c r="P150" s="227"/>
      <c r="Q150" s="227"/>
      <c r="R150" s="49"/>
      <c r="T150" s="228" t="s">
        <v>22</v>
      </c>
      <c r="U150" s="57" t="s">
        <v>41</v>
      </c>
      <c r="V150" s="48"/>
      <c r="W150" s="229">
        <f>V150*K150</f>
        <v>0</v>
      </c>
      <c r="X150" s="229">
        <v>0</v>
      </c>
      <c r="Y150" s="229">
        <f>X150*K150</f>
        <v>0</v>
      </c>
      <c r="Z150" s="229">
        <v>0</v>
      </c>
      <c r="AA150" s="230">
        <f>Z150*K150</f>
        <v>0</v>
      </c>
      <c r="AR150" s="23" t="s">
        <v>156</v>
      </c>
      <c r="AT150" s="23" t="s">
        <v>152</v>
      </c>
      <c r="AU150" s="23" t="s">
        <v>112</v>
      </c>
      <c r="AY150" s="23" t="s">
        <v>151</v>
      </c>
      <c r="BE150" s="143">
        <f>IF(U150="základní",N150,0)</f>
        <v>0</v>
      </c>
      <c r="BF150" s="143">
        <f>IF(U150="snížená",N150,0)</f>
        <v>0</v>
      </c>
      <c r="BG150" s="143">
        <f>IF(U150="zákl. přenesená",N150,0)</f>
        <v>0</v>
      </c>
      <c r="BH150" s="143">
        <f>IF(U150="sníž. přenesená",N150,0)</f>
        <v>0</v>
      </c>
      <c r="BI150" s="143">
        <f>IF(U150="nulová",N150,0)</f>
        <v>0</v>
      </c>
      <c r="BJ150" s="23" t="s">
        <v>84</v>
      </c>
      <c r="BK150" s="143">
        <f>ROUND(L150*K150,2)</f>
        <v>0</v>
      </c>
      <c r="BL150" s="23" t="s">
        <v>156</v>
      </c>
      <c r="BM150" s="23" t="s">
        <v>236</v>
      </c>
    </row>
    <row r="151" spans="2:65" s="1" customFormat="1" ht="25.5" customHeight="1">
      <c r="B151" s="47"/>
      <c r="C151" s="220" t="s">
        <v>264</v>
      </c>
      <c r="D151" s="220" t="s">
        <v>152</v>
      </c>
      <c r="E151" s="221" t="s">
        <v>258</v>
      </c>
      <c r="F151" s="222" t="s">
        <v>259</v>
      </c>
      <c r="G151" s="222"/>
      <c r="H151" s="222"/>
      <c r="I151" s="222"/>
      <c r="J151" s="223" t="s">
        <v>177</v>
      </c>
      <c r="K151" s="224">
        <v>3</v>
      </c>
      <c r="L151" s="225">
        <v>0</v>
      </c>
      <c r="M151" s="226"/>
      <c r="N151" s="227">
        <f>ROUND(L151*K151,2)</f>
        <v>0</v>
      </c>
      <c r="O151" s="227"/>
      <c r="P151" s="227"/>
      <c r="Q151" s="227"/>
      <c r="R151" s="49"/>
      <c r="T151" s="228" t="s">
        <v>22</v>
      </c>
      <c r="U151" s="57" t="s">
        <v>41</v>
      </c>
      <c r="V151" s="48"/>
      <c r="W151" s="229">
        <f>V151*K151</f>
        <v>0</v>
      </c>
      <c r="X151" s="229">
        <v>0</v>
      </c>
      <c r="Y151" s="229">
        <f>X151*K151</f>
        <v>0</v>
      </c>
      <c r="Z151" s="229">
        <v>0</v>
      </c>
      <c r="AA151" s="230">
        <f>Z151*K151</f>
        <v>0</v>
      </c>
      <c r="AR151" s="23" t="s">
        <v>156</v>
      </c>
      <c r="AT151" s="23" t="s">
        <v>152</v>
      </c>
      <c r="AU151" s="23" t="s">
        <v>112</v>
      </c>
      <c r="AY151" s="23" t="s">
        <v>151</v>
      </c>
      <c r="BE151" s="143">
        <f>IF(U151="základní",N151,0)</f>
        <v>0</v>
      </c>
      <c r="BF151" s="143">
        <f>IF(U151="snížená",N151,0)</f>
        <v>0</v>
      </c>
      <c r="BG151" s="143">
        <f>IF(U151="zákl. přenesená",N151,0)</f>
        <v>0</v>
      </c>
      <c r="BH151" s="143">
        <f>IF(U151="sníž. přenesená",N151,0)</f>
        <v>0</v>
      </c>
      <c r="BI151" s="143">
        <f>IF(U151="nulová",N151,0)</f>
        <v>0</v>
      </c>
      <c r="BJ151" s="23" t="s">
        <v>84</v>
      </c>
      <c r="BK151" s="143">
        <f>ROUND(L151*K151,2)</f>
        <v>0</v>
      </c>
      <c r="BL151" s="23" t="s">
        <v>156</v>
      </c>
      <c r="BM151" s="23" t="s">
        <v>239</v>
      </c>
    </row>
    <row r="152" spans="2:65" s="1" customFormat="1" ht="25.5" customHeight="1">
      <c r="B152" s="47"/>
      <c r="C152" s="220" t="s">
        <v>236</v>
      </c>
      <c r="D152" s="220" t="s">
        <v>152</v>
      </c>
      <c r="E152" s="221" t="s">
        <v>265</v>
      </c>
      <c r="F152" s="222" t="s">
        <v>266</v>
      </c>
      <c r="G152" s="222"/>
      <c r="H152" s="222"/>
      <c r="I152" s="222"/>
      <c r="J152" s="223" t="s">
        <v>177</v>
      </c>
      <c r="K152" s="224">
        <v>3</v>
      </c>
      <c r="L152" s="225">
        <v>0</v>
      </c>
      <c r="M152" s="226"/>
      <c r="N152" s="227">
        <f>ROUND(L152*K152,2)</f>
        <v>0</v>
      </c>
      <c r="O152" s="227"/>
      <c r="P152" s="227"/>
      <c r="Q152" s="227"/>
      <c r="R152" s="49"/>
      <c r="T152" s="228" t="s">
        <v>22</v>
      </c>
      <c r="U152" s="57" t="s">
        <v>41</v>
      </c>
      <c r="V152" s="48"/>
      <c r="W152" s="229">
        <f>V152*K152</f>
        <v>0</v>
      </c>
      <c r="X152" s="229">
        <v>0</v>
      </c>
      <c r="Y152" s="229">
        <f>X152*K152</f>
        <v>0</v>
      </c>
      <c r="Z152" s="229">
        <v>0</v>
      </c>
      <c r="AA152" s="230">
        <f>Z152*K152</f>
        <v>0</v>
      </c>
      <c r="AR152" s="23" t="s">
        <v>156</v>
      </c>
      <c r="AT152" s="23" t="s">
        <v>152</v>
      </c>
      <c r="AU152" s="23" t="s">
        <v>112</v>
      </c>
      <c r="AY152" s="23" t="s">
        <v>151</v>
      </c>
      <c r="BE152" s="143">
        <f>IF(U152="základní",N152,0)</f>
        <v>0</v>
      </c>
      <c r="BF152" s="143">
        <f>IF(U152="snížená",N152,0)</f>
        <v>0</v>
      </c>
      <c r="BG152" s="143">
        <f>IF(U152="zákl. přenesená",N152,0)</f>
        <v>0</v>
      </c>
      <c r="BH152" s="143">
        <f>IF(U152="sníž. přenesená",N152,0)</f>
        <v>0</v>
      </c>
      <c r="BI152" s="143">
        <f>IF(U152="nulová",N152,0)</f>
        <v>0</v>
      </c>
      <c r="BJ152" s="23" t="s">
        <v>84</v>
      </c>
      <c r="BK152" s="143">
        <f>ROUND(L152*K152,2)</f>
        <v>0</v>
      </c>
      <c r="BL152" s="23" t="s">
        <v>156</v>
      </c>
      <c r="BM152" s="23" t="s">
        <v>243</v>
      </c>
    </row>
    <row r="153" spans="2:65" s="1" customFormat="1" ht="25.5" customHeight="1">
      <c r="B153" s="47"/>
      <c r="C153" s="220" t="s">
        <v>316</v>
      </c>
      <c r="D153" s="220" t="s">
        <v>152</v>
      </c>
      <c r="E153" s="221" t="s">
        <v>269</v>
      </c>
      <c r="F153" s="222" t="s">
        <v>270</v>
      </c>
      <c r="G153" s="222"/>
      <c r="H153" s="222"/>
      <c r="I153" s="222"/>
      <c r="J153" s="223" t="s">
        <v>155</v>
      </c>
      <c r="K153" s="224">
        <v>60</v>
      </c>
      <c r="L153" s="225">
        <v>0</v>
      </c>
      <c r="M153" s="226"/>
      <c r="N153" s="227">
        <f>ROUND(L153*K153,2)</f>
        <v>0</v>
      </c>
      <c r="O153" s="227"/>
      <c r="P153" s="227"/>
      <c r="Q153" s="227"/>
      <c r="R153" s="49"/>
      <c r="T153" s="228" t="s">
        <v>22</v>
      </c>
      <c r="U153" s="57" t="s">
        <v>41</v>
      </c>
      <c r="V153" s="48"/>
      <c r="W153" s="229">
        <f>V153*K153</f>
        <v>0</v>
      </c>
      <c r="X153" s="229">
        <v>0</v>
      </c>
      <c r="Y153" s="229">
        <f>X153*K153</f>
        <v>0</v>
      </c>
      <c r="Z153" s="229">
        <v>0</v>
      </c>
      <c r="AA153" s="230">
        <f>Z153*K153</f>
        <v>0</v>
      </c>
      <c r="AR153" s="23" t="s">
        <v>156</v>
      </c>
      <c r="AT153" s="23" t="s">
        <v>152</v>
      </c>
      <c r="AU153" s="23" t="s">
        <v>112</v>
      </c>
      <c r="AY153" s="23" t="s">
        <v>151</v>
      </c>
      <c r="BE153" s="143">
        <f>IF(U153="základní",N153,0)</f>
        <v>0</v>
      </c>
      <c r="BF153" s="143">
        <f>IF(U153="snížená",N153,0)</f>
        <v>0</v>
      </c>
      <c r="BG153" s="143">
        <f>IF(U153="zákl. přenesená",N153,0)</f>
        <v>0</v>
      </c>
      <c r="BH153" s="143">
        <f>IF(U153="sníž. přenesená",N153,0)</f>
        <v>0</v>
      </c>
      <c r="BI153" s="143">
        <f>IF(U153="nulová",N153,0)</f>
        <v>0</v>
      </c>
      <c r="BJ153" s="23" t="s">
        <v>84</v>
      </c>
      <c r="BK153" s="143">
        <f>ROUND(L153*K153,2)</f>
        <v>0</v>
      </c>
      <c r="BL153" s="23" t="s">
        <v>156</v>
      </c>
      <c r="BM153" s="23" t="s">
        <v>246</v>
      </c>
    </row>
    <row r="154" spans="2:65" s="1" customFormat="1" ht="25.5" customHeight="1">
      <c r="B154" s="47"/>
      <c r="C154" s="220" t="s">
        <v>204</v>
      </c>
      <c r="D154" s="220" t="s">
        <v>152</v>
      </c>
      <c r="E154" s="221" t="s">
        <v>272</v>
      </c>
      <c r="F154" s="222" t="s">
        <v>273</v>
      </c>
      <c r="G154" s="222"/>
      <c r="H154" s="222"/>
      <c r="I154" s="222"/>
      <c r="J154" s="223" t="s">
        <v>155</v>
      </c>
      <c r="K154" s="224">
        <v>60</v>
      </c>
      <c r="L154" s="225">
        <v>0</v>
      </c>
      <c r="M154" s="226"/>
      <c r="N154" s="227">
        <f>ROUND(L154*K154,2)</f>
        <v>0</v>
      </c>
      <c r="O154" s="227"/>
      <c r="P154" s="227"/>
      <c r="Q154" s="227"/>
      <c r="R154" s="49"/>
      <c r="T154" s="228" t="s">
        <v>22</v>
      </c>
      <c r="U154" s="57" t="s">
        <v>41</v>
      </c>
      <c r="V154" s="48"/>
      <c r="W154" s="229">
        <f>V154*K154</f>
        <v>0</v>
      </c>
      <c r="X154" s="229">
        <v>0</v>
      </c>
      <c r="Y154" s="229">
        <f>X154*K154</f>
        <v>0</v>
      </c>
      <c r="Z154" s="229">
        <v>0</v>
      </c>
      <c r="AA154" s="230">
        <f>Z154*K154</f>
        <v>0</v>
      </c>
      <c r="AR154" s="23" t="s">
        <v>156</v>
      </c>
      <c r="AT154" s="23" t="s">
        <v>152</v>
      </c>
      <c r="AU154" s="23" t="s">
        <v>112</v>
      </c>
      <c r="AY154" s="23" t="s">
        <v>151</v>
      </c>
      <c r="BE154" s="143">
        <f>IF(U154="základní",N154,0)</f>
        <v>0</v>
      </c>
      <c r="BF154" s="143">
        <f>IF(U154="snížená",N154,0)</f>
        <v>0</v>
      </c>
      <c r="BG154" s="143">
        <f>IF(U154="zákl. přenesená",N154,0)</f>
        <v>0</v>
      </c>
      <c r="BH154" s="143">
        <f>IF(U154="sníž. přenesená",N154,0)</f>
        <v>0</v>
      </c>
      <c r="BI154" s="143">
        <f>IF(U154="nulová",N154,0)</f>
        <v>0</v>
      </c>
      <c r="BJ154" s="23" t="s">
        <v>84</v>
      </c>
      <c r="BK154" s="143">
        <f>ROUND(L154*K154,2)</f>
        <v>0</v>
      </c>
      <c r="BL154" s="23" t="s">
        <v>156</v>
      </c>
      <c r="BM154" s="23" t="s">
        <v>250</v>
      </c>
    </row>
    <row r="155" spans="2:65" s="1" customFormat="1" ht="25.5" customHeight="1">
      <c r="B155" s="47"/>
      <c r="C155" s="220" t="s">
        <v>224</v>
      </c>
      <c r="D155" s="220" t="s">
        <v>152</v>
      </c>
      <c r="E155" s="221" t="s">
        <v>276</v>
      </c>
      <c r="F155" s="222" t="s">
        <v>277</v>
      </c>
      <c r="G155" s="222"/>
      <c r="H155" s="222"/>
      <c r="I155" s="222"/>
      <c r="J155" s="223" t="s">
        <v>155</v>
      </c>
      <c r="K155" s="224">
        <v>60</v>
      </c>
      <c r="L155" s="225">
        <v>0</v>
      </c>
      <c r="M155" s="226"/>
      <c r="N155" s="227">
        <f>ROUND(L155*K155,2)</f>
        <v>0</v>
      </c>
      <c r="O155" s="227"/>
      <c r="P155" s="227"/>
      <c r="Q155" s="227"/>
      <c r="R155" s="49"/>
      <c r="T155" s="228" t="s">
        <v>22</v>
      </c>
      <c r="U155" s="57" t="s">
        <v>41</v>
      </c>
      <c r="V155" s="48"/>
      <c r="W155" s="229">
        <f>V155*K155</f>
        <v>0</v>
      </c>
      <c r="X155" s="229">
        <v>0</v>
      </c>
      <c r="Y155" s="229">
        <f>X155*K155</f>
        <v>0</v>
      </c>
      <c r="Z155" s="229">
        <v>0</v>
      </c>
      <c r="AA155" s="230">
        <f>Z155*K155</f>
        <v>0</v>
      </c>
      <c r="AR155" s="23" t="s">
        <v>156</v>
      </c>
      <c r="AT155" s="23" t="s">
        <v>152</v>
      </c>
      <c r="AU155" s="23" t="s">
        <v>112</v>
      </c>
      <c r="AY155" s="23" t="s">
        <v>151</v>
      </c>
      <c r="BE155" s="143">
        <f>IF(U155="základní",N155,0)</f>
        <v>0</v>
      </c>
      <c r="BF155" s="143">
        <f>IF(U155="snížená",N155,0)</f>
        <v>0</v>
      </c>
      <c r="BG155" s="143">
        <f>IF(U155="zákl. přenesená",N155,0)</f>
        <v>0</v>
      </c>
      <c r="BH155" s="143">
        <f>IF(U155="sníž. přenesená",N155,0)</f>
        <v>0</v>
      </c>
      <c r="BI155" s="143">
        <f>IF(U155="nulová",N155,0)</f>
        <v>0</v>
      </c>
      <c r="BJ155" s="23" t="s">
        <v>84</v>
      </c>
      <c r="BK155" s="143">
        <f>ROUND(L155*K155,2)</f>
        <v>0</v>
      </c>
      <c r="BL155" s="23" t="s">
        <v>156</v>
      </c>
      <c r="BM155" s="23" t="s">
        <v>253</v>
      </c>
    </row>
    <row r="156" spans="2:65" s="1" customFormat="1" ht="38.25" customHeight="1">
      <c r="B156" s="47"/>
      <c r="C156" s="220" t="s">
        <v>208</v>
      </c>
      <c r="D156" s="220" t="s">
        <v>152</v>
      </c>
      <c r="E156" s="221" t="s">
        <v>282</v>
      </c>
      <c r="F156" s="222" t="s">
        <v>283</v>
      </c>
      <c r="G156" s="222"/>
      <c r="H156" s="222"/>
      <c r="I156" s="222"/>
      <c r="J156" s="223" t="s">
        <v>189</v>
      </c>
      <c r="K156" s="224">
        <v>2</v>
      </c>
      <c r="L156" s="225">
        <v>0</v>
      </c>
      <c r="M156" s="226"/>
      <c r="N156" s="227">
        <f>ROUND(L156*K156,2)</f>
        <v>0</v>
      </c>
      <c r="O156" s="227"/>
      <c r="P156" s="227"/>
      <c r="Q156" s="227"/>
      <c r="R156" s="49"/>
      <c r="T156" s="228" t="s">
        <v>22</v>
      </c>
      <c r="U156" s="57" t="s">
        <v>41</v>
      </c>
      <c r="V156" s="48"/>
      <c r="W156" s="229">
        <f>V156*K156</f>
        <v>0</v>
      </c>
      <c r="X156" s="229">
        <v>0</v>
      </c>
      <c r="Y156" s="229">
        <f>X156*K156</f>
        <v>0</v>
      </c>
      <c r="Z156" s="229">
        <v>0</v>
      </c>
      <c r="AA156" s="230">
        <f>Z156*K156</f>
        <v>0</v>
      </c>
      <c r="AR156" s="23" t="s">
        <v>156</v>
      </c>
      <c r="AT156" s="23" t="s">
        <v>152</v>
      </c>
      <c r="AU156" s="23" t="s">
        <v>112</v>
      </c>
      <c r="AY156" s="23" t="s">
        <v>151</v>
      </c>
      <c r="BE156" s="143">
        <f>IF(U156="základní",N156,0)</f>
        <v>0</v>
      </c>
      <c r="BF156" s="143">
        <f>IF(U156="snížená",N156,0)</f>
        <v>0</v>
      </c>
      <c r="BG156" s="143">
        <f>IF(U156="zákl. přenesená",N156,0)</f>
        <v>0</v>
      </c>
      <c r="BH156" s="143">
        <f>IF(U156="sníž. přenesená",N156,0)</f>
        <v>0</v>
      </c>
      <c r="BI156" s="143">
        <f>IF(U156="nulová",N156,0)</f>
        <v>0</v>
      </c>
      <c r="BJ156" s="23" t="s">
        <v>84</v>
      </c>
      <c r="BK156" s="143">
        <f>ROUND(L156*K156,2)</f>
        <v>0</v>
      </c>
      <c r="BL156" s="23" t="s">
        <v>156</v>
      </c>
      <c r="BM156" s="23" t="s">
        <v>257</v>
      </c>
    </row>
    <row r="157" spans="2:63" s="9" customFormat="1" ht="29.85" customHeight="1">
      <c r="B157" s="207"/>
      <c r="C157" s="208"/>
      <c r="D157" s="217" t="s">
        <v>125</v>
      </c>
      <c r="E157" s="217"/>
      <c r="F157" s="217"/>
      <c r="G157" s="217"/>
      <c r="H157" s="217"/>
      <c r="I157" s="217"/>
      <c r="J157" s="217"/>
      <c r="K157" s="217"/>
      <c r="L157" s="217"/>
      <c r="M157" s="217"/>
      <c r="N157" s="251">
        <f>BK157</f>
        <v>0</v>
      </c>
      <c r="O157" s="252"/>
      <c r="P157" s="252"/>
      <c r="Q157" s="252"/>
      <c r="R157" s="210"/>
      <c r="T157" s="211"/>
      <c r="U157" s="208"/>
      <c r="V157" s="208"/>
      <c r="W157" s="212">
        <f>SUM(W158:W160)</f>
        <v>0</v>
      </c>
      <c r="X157" s="208"/>
      <c r="Y157" s="212">
        <f>SUM(Y158:Y160)</f>
        <v>0</v>
      </c>
      <c r="Z157" s="208"/>
      <c r="AA157" s="213">
        <f>SUM(AA158:AA160)</f>
        <v>0</v>
      </c>
      <c r="AR157" s="214" t="s">
        <v>84</v>
      </c>
      <c r="AT157" s="215" t="s">
        <v>75</v>
      </c>
      <c r="AU157" s="215" t="s">
        <v>84</v>
      </c>
      <c r="AY157" s="214" t="s">
        <v>151</v>
      </c>
      <c r="BK157" s="216">
        <f>SUM(BK158:BK160)</f>
        <v>0</v>
      </c>
    </row>
    <row r="158" spans="2:65" s="1" customFormat="1" ht="38.25" customHeight="1">
      <c r="B158" s="47"/>
      <c r="C158" s="220" t="s">
        <v>268</v>
      </c>
      <c r="D158" s="220" t="s">
        <v>152</v>
      </c>
      <c r="E158" s="221" t="s">
        <v>285</v>
      </c>
      <c r="F158" s="222" t="s">
        <v>286</v>
      </c>
      <c r="G158" s="222"/>
      <c r="H158" s="222"/>
      <c r="I158" s="222"/>
      <c r="J158" s="223" t="s">
        <v>287</v>
      </c>
      <c r="K158" s="224">
        <v>10.359</v>
      </c>
      <c r="L158" s="225">
        <v>0</v>
      </c>
      <c r="M158" s="226"/>
      <c r="N158" s="227">
        <f>ROUND(L158*K158,2)</f>
        <v>0</v>
      </c>
      <c r="O158" s="227"/>
      <c r="P158" s="227"/>
      <c r="Q158" s="227"/>
      <c r="R158" s="49"/>
      <c r="T158" s="228" t="s">
        <v>22</v>
      </c>
      <c r="U158" s="57" t="s">
        <v>41</v>
      </c>
      <c r="V158" s="48"/>
      <c r="W158" s="229">
        <f>V158*K158</f>
        <v>0</v>
      </c>
      <c r="X158" s="229">
        <v>0</v>
      </c>
      <c r="Y158" s="229">
        <f>X158*K158</f>
        <v>0</v>
      </c>
      <c r="Z158" s="229">
        <v>0</v>
      </c>
      <c r="AA158" s="230">
        <f>Z158*K158</f>
        <v>0</v>
      </c>
      <c r="AR158" s="23" t="s">
        <v>156</v>
      </c>
      <c r="AT158" s="23" t="s">
        <v>152</v>
      </c>
      <c r="AU158" s="23" t="s">
        <v>112</v>
      </c>
      <c r="AY158" s="23" t="s">
        <v>151</v>
      </c>
      <c r="BE158" s="143">
        <f>IF(U158="základní",N158,0)</f>
        <v>0</v>
      </c>
      <c r="BF158" s="143">
        <f>IF(U158="snížená",N158,0)</f>
        <v>0</v>
      </c>
      <c r="BG158" s="143">
        <f>IF(U158="zákl. přenesená",N158,0)</f>
        <v>0</v>
      </c>
      <c r="BH158" s="143">
        <f>IF(U158="sníž. přenesená",N158,0)</f>
        <v>0</v>
      </c>
      <c r="BI158" s="143">
        <f>IF(U158="nulová",N158,0)</f>
        <v>0</v>
      </c>
      <c r="BJ158" s="23" t="s">
        <v>84</v>
      </c>
      <c r="BK158" s="143">
        <f>ROUND(L158*K158,2)</f>
        <v>0</v>
      </c>
      <c r="BL158" s="23" t="s">
        <v>156</v>
      </c>
      <c r="BM158" s="23" t="s">
        <v>260</v>
      </c>
    </row>
    <row r="159" spans="2:65" s="1" customFormat="1" ht="25.5" customHeight="1">
      <c r="B159" s="47"/>
      <c r="C159" s="220" t="s">
        <v>217</v>
      </c>
      <c r="D159" s="220" t="s">
        <v>152</v>
      </c>
      <c r="E159" s="221" t="s">
        <v>290</v>
      </c>
      <c r="F159" s="222" t="s">
        <v>291</v>
      </c>
      <c r="G159" s="222"/>
      <c r="H159" s="222"/>
      <c r="I159" s="222"/>
      <c r="J159" s="223" t="s">
        <v>287</v>
      </c>
      <c r="K159" s="224">
        <v>10.359</v>
      </c>
      <c r="L159" s="225">
        <v>0</v>
      </c>
      <c r="M159" s="226"/>
      <c r="N159" s="227">
        <f>ROUND(L159*K159,2)</f>
        <v>0</v>
      </c>
      <c r="O159" s="227"/>
      <c r="P159" s="227"/>
      <c r="Q159" s="227"/>
      <c r="R159" s="49"/>
      <c r="T159" s="228" t="s">
        <v>22</v>
      </c>
      <c r="U159" s="57" t="s">
        <v>41</v>
      </c>
      <c r="V159" s="48"/>
      <c r="W159" s="229">
        <f>V159*K159</f>
        <v>0</v>
      </c>
      <c r="X159" s="229">
        <v>0</v>
      </c>
      <c r="Y159" s="229">
        <f>X159*K159</f>
        <v>0</v>
      </c>
      <c r="Z159" s="229">
        <v>0</v>
      </c>
      <c r="AA159" s="230">
        <f>Z159*K159</f>
        <v>0</v>
      </c>
      <c r="AR159" s="23" t="s">
        <v>156</v>
      </c>
      <c r="AT159" s="23" t="s">
        <v>152</v>
      </c>
      <c r="AU159" s="23" t="s">
        <v>112</v>
      </c>
      <c r="AY159" s="23" t="s">
        <v>151</v>
      </c>
      <c r="BE159" s="143">
        <f>IF(U159="základní",N159,0)</f>
        <v>0</v>
      </c>
      <c r="BF159" s="143">
        <f>IF(U159="snížená",N159,0)</f>
        <v>0</v>
      </c>
      <c r="BG159" s="143">
        <f>IF(U159="zákl. přenesená",N159,0)</f>
        <v>0</v>
      </c>
      <c r="BH159" s="143">
        <f>IF(U159="sníž. přenesená",N159,0)</f>
        <v>0</v>
      </c>
      <c r="BI159" s="143">
        <f>IF(U159="nulová",N159,0)</f>
        <v>0</v>
      </c>
      <c r="BJ159" s="23" t="s">
        <v>84</v>
      </c>
      <c r="BK159" s="143">
        <f>ROUND(L159*K159,2)</f>
        <v>0</v>
      </c>
      <c r="BL159" s="23" t="s">
        <v>156</v>
      </c>
      <c r="BM159" s="23" t="s">
        <v>267</v>
      </c>
    </row>
    <row r="160" spans="2:65" s="1" customFormat="1" ht="16.5" customHeight="1">
      <c r="B160" s="47"/>
      <c r="C160" s="220" t="s">
        <v>275</v>
      </c>
      <c r="D160" s="220" t="s">
        <v>152</v>
      </c>
      <c r="E160" s="221" t="s">
        <v>293</v>
      </c>
      <c r="F160" s="222" t="s">
        <v>294</v>
      </c>
      <c r="G160" s="222"/>
      <c r="H160" s="222"/>
      <c r="I160" s="222"/>
      <c r="J160" s="223" t="s">
        <v>287</v>
      </c>
      <c r="K160" s="224">
        <v>10.359</v>
      </c>
      <c r="L160" s="225">
        <v>0</v>
      </c>
      <c r="M160" s="226"/>
      <c r="N160" s="227">
        <f>ROUND(L160*K160,2)</f>
        <v>0</v>
      </c>
      <c r="O160" s="227"/>
      <c r="P160" s="227"/>
      <c r="Q160" s="227"/>
      <c r="R160" s="49"/>
      <c r="T160" s="228" t="s">
        <v>22</v>
      </c>
      <c r="U160" s="57" t="s">
        <v>41</v>
      </c>
      <c r="V160" s="48"/>
      <c r="W160" s="229">
        <f>V160*K160</f>
        <v>0</v>
      </c>
      <c r="X160" s="229">
        <v>0</v>
      </c>
      <c r="Y160" s="229">
        <f>X160*K160</f>
        <v>0</v>
      </c>
      <c r="Z160" s="229">
        <v>0</v>
      </c>
      <c r="AA160" s="230">
        <f>Z160*K160</f>
        <v>0</v>
      </c>
      <c r="AR160" s="23" t="s">
        <v>156</v>
      </c>
      <c r="AT160" s="23" t="s">
        <v>152</v>
      </c>
      <c r="AU160" s="23" t="s">
        <v>112</v>
      </c>
      <c r="AY160" s="23" t="s">
        <v>151</v>
      </c>
      <c r="BE160" s="143">
        <f>IF(U160="základní",N160,0)</f>
        <v>0</v>
      </c>
      <c r="BF160" s="143">
        <f>IF(U160="snížená",N160,0)</f>
        <v>0</v>
      </c>
      <c r="BG160" s="143">
        <f>IF(U160="zákl. přenesená",N160,0)</f>
        <v>0</v>
      </c>
      <c r="BH160" s="143">
        <f>IF(U160="sníž. přenesená",N160,0)</f>
        <v>0</v>
      </c>
      <c r="BI160" s="143">
        <f>IF(U160="nulová",N160,0)</f>
        <v>0</v>
      </c>
      <c r="BJ160" s="23" t="s">
        <v>84</v>
      </c>
      <c r="BK160" s="143">
        <f>ROUND(L160*K160,2)</f>
        <v>0</v>
      </c>
      <c r="BL160" s="23" t="s">
        <v>156</v>
      </c>
      <c r="BM160" s="23" t="s">
        <v>271</v>
      </c>
    </row>
    <row r="161" spans="2:63" s="9" customFormat="1" ht="29.85" customHeight="1">
      <c r="B161" s="207"/>
      <c r="C161" s="208"/>
      <c r="D161" s="217" t="s">
        <v>126</v>
      </c>
      <c r="E161" s="217"/>
      <c r="F161" s="217"/>
      <c r="G161" s="217"/>
      <c r="H161" s="217"/>
      <c r="I161" s="217"/>
      <c r="J161" s="217"/>
      <c r="K161" s="217"/>
      <c r="L161" s="217"/>
      <c r="M161" s="217"/>
      <c r="N161" s="251">
        <f>BK161</f>
        <v>0</v>
      </c>
      <c r="O161" s="252"/>
      <c r="P161" s="252"/>
      <c r="Q161" s="252"/>
      <c r="R161" s="210"/>
      <c r="T161" s="211"/>
      <c r="U161" s="208"/>
      <c r="V161" s="208"/>
      <c r="W161" s="212">
        <f>SUM(W162:W163)</f>
        <v>0</v>
      </c>
      <c r="X161" s="208"/>
      <c r="Y161" s="212">
        <f>SUM(Y162:Y163)</f>
        <v>0</v>
      </c>
      <c r="Z161" s="208"/>
      <c r="AA161" s="213">
        <f>SUM(AA162:AA163)</f>
        <v>0</v>
      </c>
      <c r="AR161" s="214" t="s">
        <v>84</v>
      </c>
      <c r="AT161" s="215" t="s">
        <v>75</v>
      </c>
      <c r="AU161" s="215" t="s">
        <v>84</v>
      </c>
      <c r="AY161" s="214" t="s">
        <v>151</v>
      </c>
      <c r="BK161" s="216">
        <f>SUM(BK162:BK163)</f>
        <v>0</v>
      </c>
    </row>
    <row r="162" spans="2:65" s="1" customFormat="1" ht="38.25" customHeight="1">
      <c r="B162" s="47"/>
      <c r="C162" s="220" t="s">
        <v>220</v>
      </c>
      <c r="D162" s="220" t="s">
        <v>152</v>
      </c>
      <c r="E162" s="221" t="s">
        <v>297</v>
      </c>
      <c r="F162" s="222" t="s">
        <v>298</v>
      </c>
      <c r="G162" s="222"/>
      <c r="H162" s="222"/>
      <c r="I162" s="222"/>
      <c r="J162" s="223" t="s">
        <v>287</v>
      </c>
      <c r="K162" s="224">
        <v>3.019</v>
      </c>
      <c r="L162" s="225">
        <v>0</v>
      </c>
      <c r="M162" s="226"/>
      <c r="N162" s="227">
        <f>ROUND(L162*K162,2)</f>
        <v>0</v>
      </c>
      <c r="O162" s="227"/>
      <c r="P162" s="227"/>
      <c r="Q162" s="227"/>
      <c r="R162" s="49"/>
      <c r="T162" s="228" t="s">
        <v>22</v>
      </c>
      <c r="U162" s="57" t="s">
        <v>41</v>
      </c>
      <c r="V162" s="48"/>
      <c r="W162" s="229">
        <f>V162*K162</f>
        <v>0</v>
      </c>
      <c r="X162" s="229">
        <v>0</v>
      </c>
      <c r="Y162" s="229">
        <f>X162*K162</f>
        <v>0</v>
      </c>
      <c r="Z162" s="229">
        <v>0</v>
      </c>
      <c r="AA162" s="230">
        <f>Z162*K162</f>
        <v>0</v>
      </c>
      <c r="AR162" s="23" t="s">
        <v>156</v>
      </c>
      <c r="AT162" s="23" t="s">
        <v>152</v>
      </c>
      <c r="AU162" s="23" t="s">
        <v>112</v>
      </c>
      <c r="AY162" s="23" t="s">
        <v>151</v>
      </c>
      <c r="BE162" s="143">
        <f>IF(U162="základní",N162,0)</f>
        <v>0</v>
      </c>
      <c r="BF162" s="143">
        <f>IF(U162="snížená",N162,0)</f>
        <v>0</v>
      </c>
      <c r="BG162" s="143">
        <f>IF(U162="zákl. přenesená",N162,0)</f>
        <v>0</v>
      </c>
      <c r="BH162" s="143">
        <f>IF(U162="sníž. přenesená",N162,0)</f>
        <v>0</v>
      </c>
      <c r="BI162" s="143">
        <f>IF(U162="nulová",N162,0)</f>
        <v>0</v>
      </c>
      <c r="BJ162" s="23" t="s">
        <v>84</v>
      </c>
      <c r="BK162" s="143">
        <f>ROUND(L162*K162,2)</f>
        <v>0</v>
      </c>
      <c r="BL162" s="23" t="s">
        <v>156</v>
      </c>
      <c r="BM162" s="23" t="s">
        <v>274</v>
      </c>
    </row>
    <row r="163" spans="2:65" s="1" customFormat="1" ht="25.5" customHeight="1">
      <c r="B163" s="47"/>
      <c r="C163" s="220" t="s">
        <v>240</v>
      </c>
      <c r="D163" s="220" t="s">
        <v>152</v>
      </c>
      <c r="E163" s="221" t="s">
        <v>337</v>
      </c>
      <c r="F163" s="222" t="s">
        <v>338</v>
      </c>
      <c r="G163" s="222"/>
      <c r="H163" s="222"/>
      <c r="I163" s="222"/>
      <c r="J163" s="223" t="s">
        <v>287</v>
      </c>
      <c r="K163" s="224">
        <v>3.019</v>
      </c>
      <c r="L163" s="225">
        <v>0</v>
      </c>
      <c r="M163" s="226"/>
      <c r="N163" s="227">
        <f>ROUND(L163*K163,2)</f>
        <v>0</v>
      </c>
      <c r="O163" s="227"/>
      <c r="P163" s="227"/>
      <c r="Q163" s="227"/>
      <c r="R163" s="49"/>
      <c r="T163" s="228" t="s">
        <v>22</v>
      </c>
      <c r="U163" s="57" t="s">
        <v>41</v>
      </c>
      <c r="V163" s="48"/>
      <c r="W163" s="229">
        <f>V163*K163</f>
        <v>0</v>
      </c>
      <c r="X163" s="229">
        <v>0</v>
      </c>
      <c r="Y163" s="229">
        <f>X163*K163</f>
        <v>0</v>
      </c>
      <c r="Z163" s="229">
        <v>0</v>
      </c>
      <c r="AA163" s="230">
        <f>Z163*K163</f>
        <v>0</v>
      </c>
      <c r="AR163" s="23" t="s">
        <v>156</v>
      </c>
      <c r="AT163" s="23" t="s">
        <v>152</v>
      </c>
      <c r="AU163" s="23" t="s">
        <v>112</v>
      </c>
      <c r="AY163" s="23" t="s">
        <v>151</v>
      </c>
      <c r="BE163" s="143">
        <f>IF(U163="základní",N163,0)</f>
        <v>0</v>
      </c>
      <c r="BF163" s="143">
        <f>IF(U163="snížená",N163,0)</f>
        <v>0</v>
      </c>
      <c r="BG163" s="143">
        <f>IF(U163="zákl. přenesená",N163,0)</f>
        <v>0</v>
      </c>
      <c r="BH163" s="143">
        <f>IF(U163="sníž. přenesená",N163,0)</f>
        <v>0</v>
      </c>
      <c r="BI163" s="143">
        <f>IF(U163="nulová",N163,0)</f>
        <v>0</v>
      </c>
      <c r="BJ163" s="23" t="s">
        <v>84</v>
      </c>
      <c r="BK163" s="143">
        <f>ROUND(L163*K163,2)</f>
        <v>0</v>
      </c>
      <c r="BL163" s="23" t="s">
        <v>156</v>
      </c>
      <c r="BM163" s="23" t="s">
        <v>278</v>
      </c>
    </row>
    <row r="164" spans="2:63" s="1" customFormat="1" ht="49.9" customHeight="1">
      <c r="B164" s="47"/>
      <c r="C164" s="48"/>
      <c r="D164" s="209" t="s">
        <v>300</v>
      </c>
      <c r="E164" s="48"/>
      <c r="F164" s="48"/>
      <c r="G164" s="48"/>
      <c r="H164" s="48"/>
      <c r="I164" s="48"/>
      <c r="J164" s="48"/>
      <c r="K164" s="48"/>
      <c r="L164" s="48"/>
      <c r="M164" s="48"/>
      <c r="N164" s="263">
        <f>BK164</f>
        <v>0</v>
      </c>
      <c r="O164" s="264"/>
      <c r="P164" s="264"/>
      <c r="Q164" s="264"/>
      <c r="R164" s="49"/>
      <c r="T164" s="191"/>
      <c r="U164" s="48"/>
      <c r="V164" s="48"/>
      <c r="W164" s="48"/>
      <c r="X164" s="48"/>
      <c r="Y164" s="48"/>
      <c r="Z164" s="48"/>
      <c r="AA164" s="101"/>
      <c r="AT164" s="23" t="s">
        <v>75</v>
      </c>
      <c r="AU164" s="23" t="s">
        <v>76</v>
      </c>
      <c r="AY164" s="23" t="s">
        <v>301</v>
      </c>
      <c r="BK164" s="143">
        <f>SUM(BK165:BK169)</f>
        <v>0</v>
      </c>
    </row>
    <row r="165" spans="2:63" s="1" customFormat="1" ht="22.3" customHeight="1">
      <c r="B165" s="47"/>
      <c r="C165" s="265" t="s">
        <v>22</v>
      </c>
      <c r="D165" s="265" t="s">
        <v>152</v>
      </c>
      <c r="E165" s="266" t="s">
        <v>22</v>
      </c>
      <c r="F165" s="267" t="s">
        <v>22</v>
      </c>
      <c r="G165" s="267"/>
      <c r="H165" s="267"/>
      <c r="I165" s="267"/>
      <c r="J165" s="268" t="s">
        <v>22</v>
      </c>
      <c r="K165" s="269"/>
      <c r="L165" s="225"/>
      <c r="M165" s="227"/>
      <c r="N165" s="227">
        <f>BK165</f>
        <v>0</v>
      </c>
      <c r="O165" s="227"/>
      <c r="P165" s="227"/>
      <c r="Q165" s="227"/>
      <c r="R165" s="49"/>
      <c r="T165" s="228" t="s">
        <v>22</v>
      </c>
      <c r="U165" s="270" t="s">
        <v>41</v>
      </c>
      <c r="V165" s="48"/>
      <c r="W165" s="48"/>
      <c r="X165" s="48"/>
      <c r="Y165" s="48"/>
      <c r="Z165" s="48"/>
      <c r="AA165" s="101"/>
      <c r="AT165" s="23" t="s">
        <v>301</v>
      </c>
      <c r="AU165" s="23" t="s">
        <v>84</v>
      </c>
      <c r="AY165" s="23" t="s">
        <v>301</v>
      </c>
      <c r="BE165" s="143">
        <f>IF(U165="základní",N165,0)</f>
        <v>0</v>
      </c>
      <c r="BF165" s="143">
        <f>IF(U165="snížená",N165,0)</f>
        <v>0</v>
      </c>
      <c r="BG165" s="143">
        <f>IF(U165="zákl. přenesená",N165,0)</f>
        <v>0</v>
      </c>
      <c r="BH165" s="143">
        <f>IF(U165="sníž. přenesená",N165,0)</f>
        <v>0</v>
      </c>
      <c r="BI165" s="143">
        <f>IF(U165="nulová",N165,0)</f>
        <v>0</v>
      </c>
      <c r="BJ165" s="23" t="s">
        <v>84</v>
      </c>
      <c r="BK165" s="143">
        <f>L165*K165</f>
        <v>0</v>
      </c>
    </row>
    <row r="166" spans="2:63" s="1" customFormat="1" ht="22.3" customHeight="1">
      <c r="B166" s="47"/>
      <c r="C166" s="265" t="s">
        <v>22</v>
      </c>
      <c r="D166" s="265" t="s">
        <v>152</v>
      </c>
      <c r="E166" s="266" t="s">
        <v>22</v>
      </c>
      <c r="F166" s="267" t="s">
        <v>22</v>
      </c>
      <c r="G166" s="267"/>
      <c r="H166" s="267"/>
      <c r="I166" s="267"/>
      <c r="J166" s="268" t="s">
        <v>22</v>
      </c>
      <c r="K166" s="269"/>
      <c r="L166" s="225"/>
      <c r="M166" s="227"/>
      <c r="N166" s="227">
        <f>BK166</f>
        <v>0</v>
      </c>
      <c r="O166" s="227"/>
      <c r="P166" s="227"/>
      <c r="Q166" s="227"/>
      <c r="R166" s="49"/>
      <c r="T166" s="228" t="s">
        <v>22</v>
      </c>
      <c r="U166" s="270" t="s">
        <v>41</v>
      </c>
      <c r="V166" s="48"/>
      <c r="W166" s="48"/>
      <c r="X166" s="48"/>
      <c r="Y166" s="48"/>
      <c r="Z166" s="48"/>
      <c r="AA166" s="101"/>
      <c r="AT166" s="23" t="s">
        <v>301</v>
      </c>
      <c r="AU166" s="23" t="s">
        <v>84</v>
      </c>
      <c r="AY166" s="23" t="s">
        <v>301</v>
      </c>
      <c r="BE166" s="143">
        <f>IF(U166="základní",N166,0)</f>
        <v>0</v>
      </c>
      <c r="BF166" s="143">
        <f>IF(U166="snížená",N166,0)</f>
        <v>0</v>
      </c>
      <c r="BG166" s="143">
        <f>IF(U166="zákl. přenesená",N166,0)</f>
        <v>0</v>
      </c>
      <c r="BH166" s="143">
        <f>IF(U166="sníž. přenesená",N166,0)</f>
        <v>0</v>
      </c>
      <c r="BI166" s="143">
        <f>IF(U166="nulová",N166,0)</f>
        <v>0</v>
      </c>
      <c r="BJ166" s="23" t="s">
        <v>84</v>
      </c>
      <c r="BK166" s="143">
        <f>L166*K166</f>
        <v>0</v>
      </c>
    </row>
    <row r="167" spans="2:63" s="1" customFormat="1" ht="22.3" customHeight="1">
      <c r="B167" s="47"/>
      <c r="C167" s="265" t="s">
        <v>22</v>
      </c>
      <c r="D167" s="265" t="s">
        <v>152</v>
      </c>
      <c r="E167" s="266" t="s">
        <v>22</v>
      </c>
      <c r="F167" s="267" t="s">
        <v>22</v>
      </c>
      <c r="G167" s="267"/>
      <c r="H167" s="267"/>
      <c r="I167" s="267"/>
      <c r="J167" s="268" t="s">
        <v>22</v>
      </c>
      <c r="K167" s="269"/>
      <c r="L167" s="225"/>
      <c r="M167" s="227"/>
      <c r="N167" s="227">
        <f>BK167</f>
        <v>0</v>
      </c>
      <c r="O167" s="227"/>
      <c r="P167" s="227"/>
      <c r="Q167" s="227"/>
      <c r="R167" s="49"/>
      <c r="T167" s="228" t="s">
        <v>22</v>
      </c>
      <c r="U167" s="270" t="s">
        <v>41</v>
      </c>
      <c r="V167" s="48"/>
      <c r="W167" s="48"/>
      <c r="X167" s="48"/>
      <c r="Y167" s="48"/>
      <c r="Z167" s="48"/>
      <c r="AA167" s="101"/>
      <c r="AT167" s="23" t="s">
        <v>301</v>
      </c>
      <c r="AU167" s="23" t="s">
        <v>84</v>
      </c>
      <c r="AY167" s="23" t="s">
        <v>301</v>
      </c>
      <c r="BE167" s="143">
        <f>IF(U167="základní",N167,0)</f>
        <v>0</v>
      </c>
      <c r="BF167" s="143">
        <f>IF(U167="snížená",N167,0)</f>
        <v>0</v>
      </c>
      <c r="BG167" s="143">
        <f>IF(U167="zákl. přenesená",N167,0)</f>
        <v>0</v>
      </c>
      <c r="BH167" s="143">
        <f>IF(U167="sníž. přenesená",N167,0)</f>
        <v>0</v>
      </c>
      <c r="BI167" s="143">
        <f>IF(U167="nulová",N167,0)</f>
        <v>0</v>
      </c>
      <c r="BJ167" s="23" t="s">
        <v>84</v>
      </c>
      <c r="BK167" s="143">
        <f>L167*K167</f>
        <v>0</v>
      </c>
    </row>
    <row r="168" spans="2:63" s="1" customFormat="1" ht="22.3" customHeight="1">
      <c r="B168" s="47"/>
      <c r="C168" s="265" t="s">
        <v>22</v>
      </c>
      <c r="D168" s="265" t="s">
        <v>152</v>
      </c>
      <c r="E168" s="266" t="s">
        <v>22</v>
      </c>
      <c r="F168" s="267" t="s">
        <v>22</v>
      </c>
      <c r="G168" s="267"/>
      <c r="H168" s="267"/>
      <c r="I168" s="267"/>
      <c r="J168" s="268" t="s">
        <v>22</v>
      </c>
      <c r="K168" s="269"/>
      <c r="L168" s="225"/>
      <c r="M168" s="227"/>
      <c r="N168" s="227">
        <f>BK168</f>
        <v>0</v>
      </c>
      <c r="O168" s="227"/>
      <c r="P168" s="227"/>
      <c r="Q168" s="227"/>
      <c r="R168" s="49"/>
      <c r="T168" s="228" t="s">
        <v>22</v>
      </c>
      <c r="U168" s="270" t="s">
        <v>41</v>
      </c>
      <c r="V168" s="48"/>
      <c r="W168" s="48"/>
      <c r="X168" s="48"/>
      <c r="Y168" s="48"/>
      <c r="Z168" s="48"/>
      <c r="AA168" s="101"/>
      <c r="AT168" s="23" t="s">
        <v>301</v>
      </c>
      <c r="AU168" s="23" t="s">
        <v>84</v>
      </c>
      <c r="AY168" s="23" t="s">
        <v>301</v>
      </c>
      <c r="BE168" s="143">
        <f>IF(U168="základní",N168,0)</f>
        <v>0</v>
      </c>
      <c r="BF168" s="143">
        <f>IF(U168="snížená",N168,0)</f>
        <v>0</v>
      </c>
      <c r="BG168" s="143">
        <f>IF(U168="zákl. přenesená",N168,0)</f>
        <v>0</v>
      </c>
      <c r="BH168" s="143">
        <f>IF(U168="sníž. přenesená",N168,0)</f>
        <v>0</v>
      </c>
      <c r="BI168" s="143">
        <f>IF(U168="nulová",N168,0)</f>
        <v>0</v>
      </c>
      <c r="BJ168" s="23" t="s">
        <v>84</v>
      </c>
      <c r="BK168" s="143">
        <f>L168*K168</f>
        <v>0</v>
      </c>
    </row>
    <row r="169" spans="2:63" s="1" customFormat="1" ht="22.3" customHeight="1">
      <c r="B169" s="47"/>
      <c r="C169" s="265" t="s">
        <v>22</v>
      </c>
      <c r="D169" s="265" t="s">
        <v>152</v>
      </c>
      <c r="E169" s="266" t="s">
        <v>22</v>
      </c>
      <c r="F169" s="267" t="s">
        <v>22</v>
      </c>
      <c r="G169" s="267"/>
      <c r="H169" s="267"/>
      <c r="I169" s="267"/>
      <c r="J169" s="268" t="s">
        <v>22</v>
      </c>
      <c r="K169" s="269"/>
      <c r="L169" s="225"/>
      <c r="M169" s="227"/>
      <c r="N169" s="227">
        <f>BK169</f>
        <v>0</v>
      </c>
      <c r="O169" s="227"/>
      <c r="P169" s="227"/>
      <c r="Q169" s="227"/>
      <c r="R169" s="49"/>
      <c r="T169" s="228" t="s">
        <v>22</v>
      </c>
      <c r="U169" s="270" t="s">
        <v>41</v>
      </c>
      <c r="V169" s="73"/>
      <c r="W169" s="73"/>
      <c r="X169" s="73"/>
      <c r="Y169" s="73"/>
      <c r="Z169" s="73"/>
      <c r="AA169" s="75"/>
      <c r="AT169" s="23" t="s">
        <v>301</v>
      </c>
      <c r="AU169" s="23" t="s">
        <v>84</v>
      </c>
      <c r="AY169" s="23" t="s">
        <v>301</v>
      </c>
      <c r="BE169" s="143">
        <f>IF(U169="základní",N169,0)</f>
        <v>0</v>
      </c>
      <c r="BF169" s="143">
        <f>IF(U169="snížená",N169,0)</f>
        <v>0</v>
      </c>
      <c r="BG169" s="143">
        <f>IF(U169="zákl. přenesená",N169,0)</f>
        <v>0</v>
      </c>
      <c r="BH169" s="143">
        <f>IF(U169="sníž. přenesená",N169,0)</f>
        <v>0</v>
      </c>
      <c r="BI169" s="143">
        <f>IF(U169="nulová",N169,0)</f>
        <v>0</v>
      </c>
      <c r="BJ169" s="23" t="s">
        <v>84</v>
      </c>
      <c r="BK169" s="143">
        <f>L169*K169</f>
        <v>0</v>
      </c>
    </row>
    <row r="170" spans="2:18" s="1" customFormat="1" ht="6.95" customHeight="1">
      <c r="B170" s="76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8"/>
    </row>
  </sheetData>
  <sheetProtection password="CC35" sheet="1" objects="1" scenarios="1" formatColumns="0" formatRows="0"/>
  <mergeCells count="193">
    <mergeCell ref="F168:I168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L168:M168"/>
    <mergeCell ref="N168:Q168"/>
    <mergeCell ref="F169:I169"/>
    <mergeCell ref="L169:M169"/>
    <mergeCell ref="N169:Q169"/>
    <mergeCell ref="N131:Q131"/>
    <mergeCell ref="F130:I130"/>
    <mergeCell ref="F129:I129"/>
    <mergeCell ref="L129:M129"/>
    <mergeCell ref="N129:Q129"/>
    <mergeCell ref="N130:Q130"/>
    <mergeCell ref="N132:Q132"/>
    <mergeCell ref="N133:Q133"/>
    <mergeCell ref="N134:Q134"/>
    <mergeCell ref="N135:Q135"/>
    <mergeCell ref="N136:Q136"/>
    <mergeCell ref="N137:Q137"/>
    <mergeCell ref="N139:Q139"/>
    <mergeCell ref="F124:I124"/>
    <mergeCell ref="F127:I127"/>
    <mergeCell ref="L124:M124"/>
    <mergeCell ref="N124:Q124"/>
    <mergeCell ref="F125:I125"/>
    <mergeCell ref="F126:I126"/>
    <mergeCell ref="L127:M127"/>
    <mergeCell ref="N127:Q127"/>
    <mergeCell ref="F128:I128"/>
    <mergeCell ref="L128:M128"/>
    <mergeCell ref="N128:Q128"/>
    <mergeCell ref="N121:Q121"/>
    <mergeCell ref="N122:Q122"/>
    <mergeCell ref="N123:Q123"/>
    <mergeCell ref="F120:I120"/>
    <mergeCell ref="L137:M137"/>
    <mergeCell ref="L130:M130"/>
    <mergeCell ref="F131:I131"/>
    <mergeCell ref="L131:M131"/>
    <mergeCell ref="F132:I132"/>
    <mergeCell ref="L132:M132"/>
    <mergeCell ref="F133:I133"/>
    <mergeCell ref="L133:M133"/>
    <mergeCell ref="F134:I134"/>
    <mergeCell ref="L134:M134"/>
    <mergeCell ref="F135:I135"/>
    <mergeCell ref="L135:M135"/>
    <mergeCell ref="F136:I136"/>
    <mergeCell ref="L136:M136"/>
    <mergeCell ref="F137:I137"/>
    <mergeCell ref="F140:I140"/>
    <mergeCell ref="F139:I139"/>
    <mergeCell ref="L139:M139"/>
    <mergeCell ref="F141:I141"/>
    <mergeCell ref="F142:I142"/>
    <mergeCell ref="L142:M142"/>
    <mergeCell ref="N142:Q142"/>
    <mergeCell ref="N138:Q138"/>
    <mergeCell ref="F143:I143"/>
    <mergeCell ref="F145:I145"/>
    <mergeCell ref="L143:M143"/>
    <mergeCell ref="N143:Q143"/>
    <mergeCell ref="F144:I144"/>
    <mergeCell ref="L144:M144"/>
    <mergeCell ref="N144:Q144"/>
    <mergeCell ref="L145:M145"/>
    <mergeCell ref="N145:Q145"/>
    <mergeCell ref="F146:I146"/>
    <mergeCell ref="F148:I148"/>
    <mergeCell ref="L146:M146"/>
    <mergeCell ref="N146:Q146"/>
    <mergeCell ref="F147:I147"/>
    <mergeCell ref="L147:M147"/>
    <mergeCell ref="N147:Q147"/>
    <mergeCell ref="L148:M148"/>
    <mergeCell ref="N148:Q148"/>
    <mergeCell ref="F149:I149"/>
    <mergeCell ref="F151:I151"/>
    <mergeCell ref="L149:M149"/>
    <mergeCell ref="N149:Q149"/>
    <mergeCell ref="F150:I150"/>
    <mergeCell ref="L150:M150"/>
    <mergeCell ref="N150:Q150"/>
    <mergeCell ref="L151:M151"/>
    <mergeCell ref="N151:Q151"/>
    <mergeCell ref="F152:I152"/>
    <mergeCell ref="F154:I154"/>
    <mergeCell ref="L152:M152"/>
    <mergeCell ref="N152:Q152"/>
    <mergeCell ref="F153:I153"/>
    <mergeCell ref="L153:M153"/>
    <mergeCell ref="N153:Q153"/>
    <mergeCell ref="L154:M154"/>
    <mergeCell ref="N154:Q154"/>
    <mergeCell ref="L155:M155"/>
    <mergeCell ref="N155:Q155"/>
    <mergeCell ref="L156:M156"/>
    <mergeCell ref="N156:Q156"/>
    <mergeCell ref="F155:I155"/>
    <mergeCell ref="F158:I158"/>
    <mergeCell ref="F156:I156"/>
    <mergeCell ref="L158:M158"/>
    <mergeCell ref="N158:Q158"/>
    <mergeCell ref="F159:I159"/>
    <mergeCell ref="L159:M159"/>
    <mergeCell ref="N159:Q159"/>
    <mergeCell ref="L160:M160"/>
    <mergeCell ref="N160:Q160"/>
    <mergeCell ref="N157:Q157"/>
    <mergeCell ref="F160:I160"/>
    <mergeCell ref="F163:I163"/>
    <mergeCell ref="F162:I162"/>
    <mergeCell ref="L162:M162"/>
    <mergeCell ref="N162:Q162"/>
    <mergeCell ref="L163:M163"/>
    <mergeCell ref="N163:Q163"/>
    <mergeCell ref="N161:Q161"/>
    <mergeCell ref="N164:Q164"/>
    <mergeCell ref="E24:L24"/>
    <mergeCell ref="S2:AC2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9:P79"/>
    <mergeCell ref="F78:P78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02:Q102"/>
    <mergeCell ref="L104:Q104"/>
    <mergeCell ref="C110:Q110"/>
    <mergeCell ref="M115:P115"/>
    <mergeCell ref="F112:P112"/>
    <mergeCell ref="F113:P113"/>
    <mergeCell ref="M117:Q117"/>
    <mergeCell ref="M118:Q118"/>
    <mergeCell ref="L120:M120"/>
    <mergeCell ref="N120:Q120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</mergeCells>
  <dataValidations count="2">
    <dataValidation type="list" allowBlank="1" showInputMessage="1" showErrorMessage="1" error="Povoleny jsou hodnoty K, M." sqref="D165:D170">
      <formula1>"K, M"</formula1>
    </dataValidation>
    <dataValidation type="list" allowBlank="1" showInputMessage="1" showErrorMessage="1" error="Povoleny jsou hodnoty základní, snížená, zákl. přenesená, sníž. přenesená, nulová." sqref="U165:U170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0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93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4"/>
      <c r="B1" s="14"/>
      <c r="C1" s="14"/>
      <c r="D1" s="15" t="s">
        <v>1</v>
      </c>
      <c r="E1" s="14"/>
      <c r="F1" s="16" t="s">
        <v>107</v>
      </c>
      <c r="G1" s="16"/>
      <c r="H1" s="155" t="s">
        <v>108</v>
      </c>
      <c r="I1" s="155"/>
      <c r="J1" s="155"/>
      <c r="K1" s="155"/>
      <c r="L1" s="16" t="s">
        <v>109</v>
      </c>
      <c r="M1" s="14"/>
      <c r="N1" s="14"/>
      <c r="O1" s="15" t="s">
        <v>110</v>
      </c>
      <c r="P1" s="14"/>
      <c r="Q1" s="14"/>
      <c r="R1" s="14"/>
      <c r="S1" s="16" t="s">
        <v>111</v>
      </c>
      <c r="T1" s="16"/>
      <c r="U1" s="154"/>
      <c r="V1" s="15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2" t="s">
        <v>8</v>
      </c>
      <c r="AT2" s="23" t="s">
        <v>97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112</v>
      </c>
    </row>
    <row r="4" spans="2:46" ht="36.95" customHeight="1">
      <c r="B4" s="27"/>
      <c r="C4" s="28" t="s">
        <v>113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T4" s="21" t="s">
        <v>13</v>
      </c>
      <c r="AT4" s="23" t="s">
        <v>6</v>
      </c>
    </row>
    <row r="5" spans="2:18" ht="6.95" customHeight="1">
      <c r="B5" s="2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/>
    </row>
    <row r="6" spans="2:18" ht="25.4" customHeight="1">
      <c r="B6" s="27"/>
      <c r="C6" s="32"/>
      <c r="D6" s="39" t="s">
        <v>19</v>
      </c>
      <c r="E6" s="32"/>
      <c r="F6" s="156" t="str">
        <f>'Rekapitulace stavby'!K6</f>
        <v>Havarijní stav mostních obj. Cyklostezka Slapanská - Trubní propustky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2"/>
      <c r="R6" s="30"/>
    </row>
    <row r="7" spans="2:18" s="1" customFormat="1" ht="32.85" customHeight="1">
      <c r="B7" s="47"/>
      <c r="C7" s="48"/>
      <c r="D7" s="36" t="s">
        <v>114</v>
      </c>
      <c r="E7" s="48"/>
      <c r="F7" s="37" t="s">
        <v>339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pans="2:18" s="1" customFormat="1" ht="14.4" customHeight="1">
      <c r="B8" s="47"/>
      <c r="C8" s="48"/>
      <c r="D8" s="39" t="s">
        <v>21</v>
      </c>
      <c r="E8" s="48"/>
      <c r="F8" s="34" t="s">
        <v>22</v>
      </c>
      <c r="G8" s="48"/>
      <c r="H8" s="48"/>
      <c r="I8" s="48"/>
      <c r="J8" s="48"/>
      <c r="K8" s="48"/>
      <c r="L8" s="48"/>
      <c r="M8" s="39" t="s">
        <v>23</v>
      </c>
      <c r="N8" s="48"/>
      <c r="O8" s="34" t="s">
        <v>22</v>
      </c>
      <c r="P8" s="48"/>
      <c r="Q8" s="48"/>
      <c r="R8" s="49"/>
    </row>
    <row r="9" spans="2:18" s="1" customFormat="1" ht="14.4" customHeight="1">
      <c r="B9" s="47"/>
      <c r="C9" s="48"/>
      <c r="D9" s="39" t="s">
        <v>24</v>
      </c>
      <c r="E9" s="48"/>
      <c r="F9" s="34" t="s">
        <v>25</v>
      </c>
      <c r="G9" s="48"/>
      <c r="H9" s="48"/>
      <c r="I9" s="48"/>
      <c r="J9" s="48"/>
      <c r="K9" s="48"/>
      <c r="L9" s="48"/>
      <c r="M9" s="39" t="s">
        <v>26</v>
      </c>
      <c r="N9" s="48"/>
      <c r="O9" s="157" t="str">
        <f>'Rekapitulace stavby'!AN8</f>
        <v>18. 9. 2018</v>
      </c>
      <c r="P9" s="91"/>
      <c r="Q9" s="48"/>
      <c r="R9" s="49"/>
    </row>
    <row r="10" spans="2:18" s="1" customFormat="1" ht="10.8" customHeight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pans="2:18" s="1" customFormat="1" ht="14.4" customHeight="1">
      <c r="B11" s="47"/>
      <c r="C11" s="48"/>
      <c r="D11" s="39" t="s">
        <v>28</v>
      </c>
      <c r="E11" s="48"/>
      <c r="F11" s="48"/>
      <c r="G11" s="48"/>
      <c r="H11" s="48"/>
      <c r="I11" s="48"/>
      <c r="J11" s="48"/>
      <c r="K11" s="48"/>
      <c r="L11" s="48"/>
      <c r="M11" s="39" t="s">
        <v>29</v>
      </c>
      <c r="N11" s="48"/>
      <c r="O11" s="34" t="str">
        <f>IF('Rekapitulace stavby'!AN10="","",'Rekapitulace stavby'!AN10)</f>
        <v/>
      </c>
      <c r="P11" s="34"/>
      <c r="Q11" s="48"/>
      <c r="R11" s="49"/>
    </row>
    <row r="12" spans="2:18" s="1" customFormat="1" ht="18" customHeight="1">
      <c r="B12" s="47"/>
      <c r="C12" s="48"/>
      <c r="D12" s="48"/>
      <c r="E12" s="34" t="str">
        <f>IF('Rekapitulace stavby'!E11="","",'Rekapitulace stavby'!E11)</f>
        <v xml:space="preserve"> </v>
      </c>
      <c r="F12" s="48"/>
      <c r="G12" s="48"/>
      <c r="H12" s="48"/>
      <c r="I12" s="48"/>
      <c r="J12" s="48"/>
      <c r="K12" s="48"/>
      <c r="L12" s="48"/>
      <c r="M12" s="39" t="s">
        <v>30</v>
      </c>
      <c r="N12" s="48"/>
      <c r="O12" s="34" t="str">
        <f>IF('Rekapitulace stavby'!AN11="","",'Rekapitulace stavby'!AN11)</f>
        <v/>
      </c>
      <c r="P12" s="34"/>
      <c r="Q12" s="48"/>
      <c r="R12" s="49"/>
    </row>
    <row r="13" spans="2:18" s="1" customFormat="1" ht="6.95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pans="2:18" s="1" customFormat="1" ht="14.4" customHeight="1">
      <c r="B14" s="47"/>
      <c r="C14" s="48"/>
      <c r="D14" s="39" t="s">
        <v>31</v>
      </c>
      <c r="E14" s="48"/>
      <c r="F14" s="48"/>
      <c r="G14" s="48"/>
      <c r="H14" s="48"/>
      <c r="I14" s="48"/>
      <c r="J14" s="48"/>
      <c r="K14" s="48"/>
      <c r="L14" s="48"/>
      <c r="M14" s="39" t="s">
        <v>29</v>
      </c>
      <c r="N14" s="48"/>
      <c r="O14" s="40" t="str">
        <f>IF('Rekapitulace stavby'!AN13="","",'Rekapitulace stavby'!AN13)</f>
        <v>Vyplň údaj</v>
      </c>
      <c r="P14" s="34"/>
      <c r="Q14" s="48"/>
      <c r="R14" s="49"/>
    </row>
    <row r="15" spans="2:18" s="1" customFormat="1" ht="18" customHeight="1">
      <c r="B15" s="47"/>
      <c r="C15" s="48"/>
      <c r="D15" s="48"/>
      <c r="E15" s="40" t="str">
        <f>IF('Rekapitulace stavby'!E14="","",'Rekapitulace stavby'!E14)</f>
        <v>Vyplň údaj</v>
      </c>
      <c r="F15" s="158"/>
      <c r="G15" s="158"/>
      <c r="H15" s="158"/>
      <c r="I15" s="158"/>
      <c r="J15" s="158"/>
      <c r="K15" s="158"/>
      <c r="L15" s="158"/>
      <c r="M15" s="39" t="s">
        <v>30</v>
      </c>
      <c r="N15" s="48"/>
      <c r="O15" s="40" t="str">
        <f>IF('Rekapitulace stavby'!AN14="","",'Rekapitulace stavby'!AN14)</f>
        <v>Vyplň údaj</v>
      </c>
      <c r="P15" s="34"/>
      <c r="Q15" s="48"/>
      <c r="R15" s="49"/>
    </row>
    <row r="16" spans="2:18" s="1" customFormat="1" ht="6.95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pans="2:18" s="1" customFormat="1" ht="14.4" customHeight="1">
      <c r="B17" s="47"/>
      <c r="C17" s="48"/>
      <c r="D17" s="39" t="s">
        <v>33</v>
      </c>
      <c r="E17" s="48"/>
      <c r="F17" s="48"/>
      <c r="G17" s="48"/>
      <c r="H17" s="48"/>
      <c r="I17" s="48"/>
      <c r="J17" s="48"/>
      <c r="K17" s="48"/>
      <c r="L17" s="48"/>
      <c r="M17" s="39" t="s">
        <v>29</v>
      </c>
      <c r="N17" s="48"/>
      <c r="O17" s="34" t="str">
        <f>IF('Rekapitulace stavby'!AN16="","",'Rekapitulace stavby'!AN16)</f>
        <v/>
      </c>
      <c r="P17" s="34"/>
      <c r="Q17" s="48"/>
      <c r="R17" s="49"/>
    </row>
    <row r="18" spans="2:18" s="1" customFormat="1" ht="18" customHeight="1">
      <c r="B18" s="47"/>
      <c r="C18" s="48"/>
      <c r="D18" s="48"/>
      <c r="E18" s="34" t="str">
        <f>IF('Rekapitulace stavby'!E17="","",'Rekapitulace stavby'!E17)</f>
        <v xml:space="preserve"> </v>
      </c>
      <c r="F18" s="48"/>
      <c r="G18" s="48"/>
      <c r="H18" s="48"/>
      <c r="I18" s="48"/>
      <c r="J18" s="48"/>
      <c r="K18" s="48"/>
      <c r="L18" s="48"/>
      <c r="M18" s="39" t="s">
        <v>30</v>
      </c>
      <c r="N18" s="48"/>
      <c r="O18" s="34" t="str">
        <f>IF('Rekapitulace stavby'!AN17="","",'Rekapitulace stavby'!AN17)</f>
        <v/>
      </c>
      <c r="P18" s="34"/>
      <c r="Q18" s="48"/>
      <c r="R18" s="49"/>
    </row>
    <row r="19" spans="2:18" s="1" customFormat="1" ht="6.95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pans="2:18" s="1" customFormat="1" ht="14.4" customHeight="1">
      <c r="B20" s="47"/>
      <c r="C20" s="48"/>
      <c r="D20" s="39" t="s">
        <v>35</v>
      </c>
      <c r="E20" s="48"/>
      <c r="F20" s="48"/>
      <c r="G20" s="48"/>
      <c r="H20" s="48"/>
      <c r="I20" s="48"/>
      <c r="J20" s="48"/>
      <c r="K20" s="48"/>
      <c r="L20" s="48"/>
      <c r="M20" s="39" t="s">
        <v>29</v>
      </c>
      <c r="N20" s="48"/>
      <c r="O20" s="34" t="str">
        <f>IF('Rekapitulace stavby'!AN19="","",'Rekapitulace stavby'!AN19)</f>
        <v/>
      </c>
      <c r="P20" s="34"/>
      <c r="Q20" s="48"/>
      <c r="R20" s="49"/>
    </row>
    <row r="21" spans="2:18" s="1" customFormat="1" ht="18" customHeight="1">
      <c r="B21" s="47"/>
      <c r="C21" s="48"/>
      <c r="D21" s="48"/>
      <c r="E21" s="34" t="str">
        <f>IF('Rekapitulace stavby'!E20="","",'Rekapitulace stavby'!E20)</f>
        <v xml:space="preserve"> </v>
      </c>
      <c r="F21" s="48"/>
      <c r="G21" s="48"/>
      <c r="H21" s="48"/>
      <c r="I21" s="48"/>
      <c r="J21" s="48"/>
      <c r="K21" s="48"/>
      <c r="L21" s="48"/>
      <c r="M21" s="39" t="s">
        <v>30</v>
      </c>
      <c r="N21" s="48"/>
      <c r="O21" s="34" t="str">
        <f>IF('Rekapitulace stavby'!AN20="","",'Rekapitulace stavby'!AN20)</f>
        <v/>
      </c>
      <c r="P21" s="34"/>
      <c r="Q21" s="48"/>
      <c r="R21" s="49"/>
    </row>
    <row r="22" spans="2:18" s="1" customFormat="1" ht="6.95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pans="2:18" s="1" customFormat="1" ht="14.4" customHeight="1">
      <c r="B23" s="47"/>
      <c r="C23" s="48"/>
      <c r="D23" s="39" t="s">
        <v>36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pans="2:18" s="1" customFormat="1" ht="16.5" customHeight="1">
      <c r="B24" s="47"/>
      <c r="C24" s="48"/>
      <c r="D24" s="48"/>
      <c r="E24" s="43" t="s">
        <v>22</v>
      </c>
      <c r="F24" s="43"/>
      <c r="G24" s="43"/>
      <c r="H24" s="43"/>
      <c r="I24" s="43"/>
      <c r="J24" s="43"/>
      <c r="K24" s="43"/>
      <c r="L24" s="43"/>
      <c r="M24" s="48"/>
      <c r="N24" s="48"/>
      <c r="O24" s="48"/>
      <c r="P24" s="48"/>
      <c r="Q24" s="48"/>
      <c r="R24" s="49"/>
    </row>
    <row r="25" spans="2:18" s="1" customFormat="1" ht="6.95" customHeigh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pans="2:18" s="1" customFormat="1" ht="6.95" customHeight="1">
      <c r="B26" s="47"/>
      <c r="C26" s="4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8"/>
      <c r="R26" s="49"/>
    </row>
    <row r="27" spans="2:18" s="1" customFormat="1" ht="14.4" customHeight="1">
      <c r="B27" s="47"/>
      <c r="C27" s="48"/>
      <c r="D27" s="159" t="s">
        <v>116</v>
      </c>
      <c r="E27" s="48"/>
      <c r="F27" s="48"/>
      <c r="G27" s="48"/>
      <c r="H27" s="48"/>
      <c r="I27" s="48"/>
      <c r="J27" s="48"/>
      <c r="K27" s="48"/>
      <c r="L27" s="48"/>
      <c r="M27" s="46">
        <f>N88</f>
        <v>0</v>
      </c>
      <c r="N27" s="46"/>
      <c r="O27" s="46"/>
      <c r="P27" s="46"/>
      <c r="Q27" s="48"/>
      <c r="R27" s="49"/>
    </row>
    <row r="28" spans="2:18" s="1" customFormat="1" ht="14.4" customHeight="1">
      <c r="B28" s="47"/>
      <c r="C28" s="48"/>
      <c r="D28" s="45" t="s">
        <v>101</v>
      </c>
      <c r="E28" s="48"/>
      <c r="F28" s="48"/>
      <c r="G28" s="48"/>
      <c r="H28" s="48"/>
      <c r="I28" s="48"/>
      <c r="J28" s="48"/>
      <c r="K28" s="48"/>
      <c r="L28" s="48"/>
      <c r="M28" s="46">
        <f>N97</f>
        <v>0</v>
      </c>
      <c r="N28" s="46"/>
      <c r="O28" s="46"/>
      <c r="P28" s="46"/>
      <c r="Q28" s="48"/>
      <c r="R28" s="49"/>
    </row>
    <row r="29" spans="2:18" s="1" customFormat="1" ht="6.95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pans="2:18" s="1" customFormat="1" ht="25.4" customHeight="1">
      <c r="B30" s="47"/>
      <c r="C30" s="48"/>
      <c r="D30" s="160" t="s">
        <v>39</v>
      </c>
      <c r="E30" s="48"/>
      <c r="F30" s="48"/>
      <c r="G30" s="48"/>
      <c r="H30" s="48"/>
      <c r="I30" s="48"/>
      <c r="J30" s="48"/>
      <c r="K30" s="48"/>
      <c r="L30" s="48"/>
      <c r="M30" s="161">
        <f>ROUND(M27+M28,2)</f>
        <v>0</v>
      </c>
      <c r="N30" s="48"/>
      <c r="O30" s="48"/>
      <c r="P30" s="48"/>
      <c r="Q30" s="48"/>
      <c r="R30" s="49"/>
    </row>
    <row r="31" spans="2:18" s="1" customFormat="1" ht="6.95" customHeight="1">
      <c r="B31" s="47"/>
      <c r="C31" s="4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48"/>
      <c r="R31" s="49"/>
    </row>
    <row r="32" spans="2:18" s="1" customFormat="1" ht="14.4" customHeight="1">
      <c r="B32" s="47"/>
      <c r="C32" s="48"/>
      <c r="D32" s="55" t="s">
        <v>40</v>
      </c>
      <c r="E32" s="55" t="s">
        <v>41</v>
      </c>
      <c r="F32" s="56">
        <v>0.21</v>
      </c>
      <c r="G32" s="162" t="s">
        <v>42</v>
      </c>
      <c r="H32" s="163">
        <f>ROUND((((SUM(BE97:BE104)+SUM(BE122:BE186))+SUM(BE188:BE192))),2)</f>
        <v>0</v>
      </c>
      <c r="I32" s="48"/>
      <c r="J32" s="48"/>
      <c r="K32" s="48"/>
      <c r="L32" s="48"/>
      <c r="M32" s="163">
        <f>ROUND(((ROUND((SUM(BE97:BE104)+SUM(BE122:BE186)),2)*F32)+SUM(BE188:BE192)*F32),2)</f>
        <v>0</v>
      </c>
      <c r="N32" s="48"/>
      <c r="O32" s="48"/>
      <c r="P32" s="48"/>
      <c r="Q32" s="48"/>
      <c r="R32" s="49"/>
    </row>
    <row r="33" spans="2:18" s="1" customFormat="1" ht="14.4" customHeight="1">
      <c r="B33" s="47"/>
      <c r="C33" s="48"/>
      <c r="D33" s="48"/>
      <c r="E33" s="55" t="s">
        <v>43</v>
      </c>
      <c r="F33" s="56">
        <v>0.15</v>
      </c>
      <c r="G33" s="162" t="s">
        <v>42</v>
      </c>
      <c r="H33" s="163">
        <f>ROUND((((SUM(BF97:BF104)+SUM(BF122:BF186))+SUM(BF188:BF192))),2)</f>
        <v>0</v>
      </c>
      <c r="I33" s="48"/>
      <c r="J33" s="48"/>
      <c r="K33" s="48"/>
      <c r="L33" s="48"/>
      <c r="M33" s="163">
        <f>ROUND(((ROUND((SUM(BF97:BF104)+SUM(BF122:BF186)),2)*F33)+SUM(BF188:BF192)*F33),2)</f>
        <v>0</v>
      </c>
      <c r="N33" s="48"/>
      <c r="O33" s="48"/>
      <c r="P33" s="48"/>
      <c r="Q33" s="48"/>
      <c r="R33" s="49"/>
    </row>
    <row r="34" spans="2:18" s="1" customFormat="1" ht="14.4" customHeight="1" hidden="1">
      <c r="B34" s="47"/>
      <c r="C34" s="48"/>
      <c r="D34" s="48"/>
      <c r="E34" s="55" t="s">
        <v>44</v>
      </c>
      <c r="F34" s="56">
        <v>0.21</v>
      </c>
      <c r="G34" s="162" t="s">
        <v>42</v>
      </c>
      <c r="H34" s="163">
        <f>ROUND((((SUM(BG97:BG104)+SUM(BG122:BG186))+SUM(BG188:BG192))),2)</f>
        <v>0</v>
      </c>
      <c r="I34" s="48"/>
      <c r="J34" s="48"/>
      <c r="K34" s="48"/>
      <c r="L34" s="48"/>
      <c r="M34" s="163">
        <v>0</v>
      </c>
      <c r="N34" s="48"/>
      <c r="O34" s="48"/>
      <c r="P34" s="48"/>
      <c r="Q34" s="48"/>
      <c r="R34" s="49"/>
    </row>
    <row r="35" spans="2:18" s="1" customFormat="1" ht="14.4" customHeight="1" hidden="1">
      <c r="B35" s="47"/>
      <c r="C35" s="48"/>
      <c r="D35" s="48"/>
      <c r="E35" s="55" t="s">
        <v>45</v>
      </c>
      <c r="F35" s="56">
        <v>0.15</v>
      </c>
      <c r="G35" s="162" t="s">
        <v>42</v>
      </c>
      <c r="H35" s="163">
        <f>ROUND((((SUM(BH97:BH104)+SUM(BH122:BH186))+SUM(BH188:BH192))),2)</f>
        <v>0</v>
      </c>
      <c r="I35" s="48"/>
      <c r="J35" s="48"/>
      <c r="K35" s="48"/>
      <c r="L35" s="48"/>
      <c r="M35" s="163">
        <v>0</v>
      </c>
      <c r="N35" s="48"/>
      <c r="O35" s="48"/>
      <c r="P35" s="48"/>
      <c r="Q35" s="48"/>
      <c r="R35" s="49"/>
    </row>
    <row r="36" spans="2:18" s="1" customFormat="1" ht="14.4" customHeight="1" hidden="1">
      <c r="B36" s="47"/>
      <c r="C36" s="48"/>
      <c r="D36" s="48"/>
      <c r="E36" s="55" t="s">
        <v>46</v>
      </c>
      <c r="F36" s="56">
        <v>0</v>
      </c>
      <c r="G36" s="162" t="s">
        <v>42</v>
      </c>
      <c r="H36" s="163">
        <f>ROUND((((SUM(BI97:BI104)+SUM(BI122:BI186))+SUM(BI188:BI192))),2)</f>
        <v>0</v>
      </c>
      <c r="I36" s="48"/>
      <c r="J36" s="48"/>
      <c r="K36" s="48"/>
      <c r="L36" s="48"/>
      <c r="M36" s="163">
        <v>0</v>
      </c>
      <c r="N36" s="48"/>
      <c r="O36" s="48"/>
      <c r="P36" s="48"/>
      <c r="Q36" s="48"/>
      <c r="R36" s="49"/>
    </row>
    <row r="37" spans="2:18" s="1" customFormat="1" ht="6.95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pans="2:18" s="1" customFormat="1" ht="25.4" customHeight="1">
      <c r="B38" s="47"/>
      <c r="C38" s="152"/>
      <c r="D38" s="164" t="s">
        <v>47</v>
      </c>
      <c r="E38" s="104"/>
      <c r="F38" s="104"/>
      <c r="G38" s="165" t="s">
        <v>48</v>
      </c>
      <c r="H38" s="166" t="s">
        <v>49</v>
      </c>
      <c r="I38" s="104"/>
      <c r="J38" s="104"/>
      <c r="K38" s="104"/>
      <c r="L38" s="167">
        <f>SUM(M30:M36)</f>
        <v>0</v>
      </c>
      <c r="M38" s="167"/>
      <c r="N38" s="167"/>
      <c r="O38" s="167"/>
      <c r="P38" s="168"/>
      <c r="Q38" s="152"/>
      <c r="R38" s="49"/>
    </row>
    <row r="39" spans="2:18" s="1" customFormat="1" ht="14.4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pans="2:18" s="1" customFormat="1" ht="14.4" customHeigh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 spans="2:18" ht="13.5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/>
    </row>
    <row r="42" spans="2:18" ht="13.5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</row>
    <row r="43" spans="2:18" ht="13.5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</row>
    <row r="44" spans="2:18" ht="13.5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</row>
    <row r="45" spans="2:18" ht="13.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/>
    </row>
    <row r="46" spans="2:18" ht="13.5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0"/>
    </row>
    <row r="47" spans="2:18" ht="13.5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0"/>
    </row>
    <row r="48" spans="2:18" ht="13.5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0"/>
    </row>
    <row r="49" spans="2:18" ht="13.5"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</row>
    <row r="50" spans="2:18" s="1" customFormat="1" ht="13.5">
      <c r="B50" s="47"/>
      <c r="C50" s="48"/>
      <c r="D50" s="67" t="s">
        <v>50</v>
      </c>
      <c r="E50" s="68"/>
      <c r="F50" s="68"/>
      <c r="G50" s="68"/>
      <c r="H50" s="69"/>
      <c r="I50" s="48"/>
      <c r="J50" s="67" t="s">
        <v>51</v>
      </c>
      <c r="K50" s="68"/>
      <c r="L50" s="68"/>
      <c r="M50" s="68"/>
      <c r="N50" s="68"/>
      <c r="O50" s="68"/>
      <c r="P50" s="69"/>
      <c r="Q50" s="48"/>
      <c r="R50" s="49"/>
    </row>
    <row r="51" spans="2:18" ht="13.5">
      <c r="B51" s="27"/>
      <c r="C51" s="32"/>
      <c r="D51" s="70"/>
      <c r="E51" s="32"/>
      <c r="F51" s="32"/>
      <c r="G51" s="32"/>
      <c r="H51" s="71"/>
      <c r="I51" s="32"/>
      <c r="J51" s="70"/>
      <c r="K51" s="32"/>
      <c r="L51" s="32"/>
      <c r="M51" s="32"/>
      <c r="N51" s="32"/>
      <c r="O51" s="32"/>
      <c r="P51" s="71"/>
      <c r="Q51" s="32"/>
      <c r="R51" s="30"/>
    </row>
    <row r="52" spans="2:18" ht="13.5">
      <c r="B52" s="27"/>
      <c r="C52" s="32"/>
      <c r="D52" s="70"/>
      <c r="E52" s="32"/>
      <c r="F52" s="32"/>
      <c r="G52" s="32"/>
      <c r="H52" s="71"/>
      <c r="I52" s="32"/>
      <c r="J52" s="70"/>
      <c r="K52" s="32"/>
      <c r="L52" s="32"/>
      <c r="M52" s="32"/>
      <c r="N52" s="32"/>
      <c r="O52" s="32"/>
      <c r="P52" s="71"/>
      <c r="Q52" s="32"/>
      <c r="R52" s="30"/>
    </row>
    <row r="53" spans="2:18" ht="13.5">
      <c r="B53" s="27"/>
      <c r="C53" s="32"/>
      <c r="D53" s="70"/>
      <c r="E53" s="32"/>
      <c r="F53" s="32"/>
      <c r="G53" s="32"/>
      <c r="H53" s="71"/>
      <c r="I53" s="32"/>
      <c r="J53" s="70"/>
      <c r="K53" s="32"/>
      <c r="L53" s="32"/>
      <c r="M53" s="32"/>
      <c r="N53" s="32"/>
      <c r="O53" s="32"/>
      <c r="P53" s="71"/>
      <c r="Q53" s="32"/>
      <c r="R53" s="30"/>
    </row>
    <row r="54" spans="2:18" ht="13.5">
      <c r="B54" s="27"/>
      <c r="C54" s="32"/>
      <c r="D54" s="70"/>
      <c r="E54" s="32"/>
      <c r="F54" s="32"/>
      <c r="G54" s="32"/>
      <c r="H54" s="71"/>
      <c r="I54" s="32"/>
      <c r="J54" s="70"/>
      <c r="K54" s="32"/>
      <c r="L54" s="32"/>
      <c r="M54" s="32"/>
      <c r="N54" s="32"/>
      <c r="O54" s="32"/>
      <c r="P54" s="71"/>
      <c r="Q54" s="32"/>
      <c r="R54" s="30"/>
    </row>
    <row r="55" spans="2:18" ht="13.5">
      <c r="B55" s="27"/>
      <c r="C55" s="32"/>
      <c r="D55" s="70"/>
      <c r="E55" s="32"/>
      <c r="F55" s="32"/>
      <c r="G55" s="32"/>
      <c r="H55" s="71"/>
      <c r="I55" s="32"/>
      <c r="J55" s="70"/>
      <c r="K55" s="32"/>
      <c r="L55" s="32"/>
      <c r="M55" s="32"/>
      <c r="N55" s="32"/>
      <c r="O55" s="32"/>
      <c r="P55" s="71"/>
      <c r="Q55" s="32"/>
      <c r="R55" s="30"/>
    </row>
    <row r="56" spans="2:18" ht="13.5">
      <c r="B56" s="27"/>
      <c r="C56" s="32"/>
      <c r="D56" s="70"/>
      <c r="E56" s="32"/>
      <c r="F56" s="32"/>
      <c r="G56" s="32"/>
      <c r="H56" s="71"/>
      <c r="I56" s="32"/>
      <c r="J56" s="70"/>
      <c r="K56" s="32"/>
      <c r="L56" s="32"/>
      <c r="M56" s="32"/>
      <c r="N56" s="32"/>
      <c r="O56" s="32"/>
      <c r="P56" s="71"/>
      <c r="Q56" s="32"/>
      <c r="R56" s="30"/>
    </row>
    <row r="57" spans="2:18" ht="13.5">
      <c r="B57" s="27"/>
      <c r="C57" s="32"/>
      <c r="D57" s="70"/>
      <c r="E57" s="32"/>
      <c r="F57" s="32"/>
      <c r="G57" s="32"/>
      <c r="H57" s="71"/>
      <c r="I57" s="32"/>
      <c r="J57" s="70"/>
      <c r="K57" s="32"/>
      <c r="L57" s="32"/>
      <c r="M57" s="32"/>
      <c r="N57" s="32"/>
      <c r="O57" s="32"/>
      <c r="P57" s="71"/>
      <c r="Q57" s="32"/>
      <c r="R57" s="30"/>
    </row>
    <row r="58" spans="2:18" ht="13.5">
      <c r="B58" s="27"/>
      <c r="C58" s="32"/>
      <c r="D58" s="70"/>
      <c r="E58" s="32"/>
      <c r="F58" s="32"/>
      <c r="G58" s="32"/>
      <c r="H58" s="71"/>
      <c r="I58" s="32"/>
      <c r="J58" s="70"/>
      <c r="K58" s="32"/>
      <c r="L58" s="32"/>
      <c r="M58" s="32"/>
      <c r="N58" s="32"/>
      <c r="O58" s="32"/>
      <c r="P58" s="71"/>
      <c r="Q58" s="32"/>
      <c r="R58" s="30"/>
    </row>
    <row r="59" spans="2:18" s="1" customFormat="1" ht="13.5">
      <c r="B59" s="47"/>
      <c r="C59" s="48"/>
      <c r="D59" s="72" t="s">
        <v>52</v>
      </c>
      <c r="E59" s="73"/>
      <c r="F59" s="73"/>
      <c r="G59" s="74" t="s">
        <v>53</v>
      </c>
      <c r="H59" s="75"/>
      <c r="I59" s="48"/>
      <c r="J59" s="72" t="s">
        <v>52</v>
      </c>
      <c r="K59" s="73"/>
      <c r="L59" s="73"/>
      <c r="M59" s="73"/>
      <c r="N59" s="74" t="s">
        <v>53</v>
      </c>
      <c r="O59" s="73"/>
      <c r="P59" s="75"/>
      <c r="Q59" s="48"/>
      <c r="R59" s="49"/>
    </row>
    <row r="60" spans="2:18" ht="13.5">
      <c r="B60" s="2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0"/>
    </row>
    <row r="61" spans="2:18" s="1" customFormat="1" ht="13.5">
      <c r="B61" s="47"/>
      <c r="C61" s="48"/>
      <c r="D61" s="67" t="s">
        <v>54</v>
      </c>
      <c r="E61" s="68"/>
      <c r="F61" s="68"/>
      <c r="G61" s="68"/>
      <c r="H61" s="69"/>
      <c r="I61" s="48"/>
      <c r="J61" s="67" t="s">
        <v>55</v>
      </c>
      <c r="K61" s="68"/>
      <c r="L61" s="68"/>
      <c r="M61" s="68"/>
      <c r="N61" s="68"/>
      <c r="O61" s="68"/>
      <c r="P61" s="69"/>
      <c r="Q61" s="48"/>
      <c r="R61" s="49"/>
    </row>
    <row r="62" spans="2:18" ht="13.5">
      <c r="B62" s="27"/>
      <c r="C62" s="32"/>
      <c r="D62" s="70"/>
      <c r="E62" s="32"/>
      <c r="F62" s="32"/>
      <c r="G62" s="32"/>
      <c r="H62" s="71"/>
      <c r="I62" s="32"/>
      <c r="J62" s="70"/>
      <c r="K62" s="32"/>
      <c r="L62" s="32"/>
      <c r="M62" s="32"/>
      <c r="N62" s="32"/>
      <c r="O62" s="32"/>
      <c r="P62" s="71"/>
      <c r="Q62" s="32"/>
      <c r="R62" s="30"/>
    </row>
    <row r="63" spans="2:18" ht="13.5">
      <c r="B63" s="27"/>
      <c r="C63" s="32"/>
      <c r="D63" s="70"/>
      <c r="E63" s="32"/>
      <c r="F63" s="32"/>
      <c r="G63" s="32"/>
      <c r="H63" s="71"/>
      <c r="I63" s="32"/>
      <c r="J63" s="70"/>
      <c r="K63" s="32"/>
      <c r="L63" s="32"/>
      <c r="M63" s="32"/>
      <c r="N63" s="32"/>
      <c r="O63" s="32"/>
      <c r="P63" s="71"/>
      <c r="Q63" s="32"/>
      <c r="R63" s="30"/>
    </row>
    <row r="64" spans="2:18" ht="13.5">
      <c r="B64" s="27"/>
      <c r="C64" s="32"/>
      <c r="D64" s="70"/>
      <c r="E64" s="32"/>
      <c r="F64" s="32"/>
      <c r="G64" s="32"/>
      <c r="H64" s="71"/>
      <c r="I64" s="32"/>
      <c r="J64" s="70"/>
      <c r="K64" s="32"/>
      <c r="L64" s="32"/>
      <c r="M64" s="32"/>
      <c r="N64" s="32"/>
      <c r="O64" s="32"/>
      <c r="P64" s="71"/>
      <c r="Q64" s="32"/>
      <c r="R64" s="30"/>
    </row>
    <row r="65" spans="2:18" ht="13.5">
      <c r="B65" s="27"/>
      <c r="C65" s="32"/>
      <c r="D65" s="70"/>
      <c r="E65" s="32"/>
      <c r="F65" s="32"/>
      <c r="G65" s="32"/>
      <c r="H65" s="71"/>
      <c r="I65" s="32"/>
      <c r="J65" s="70"/>
      <c r="K65" s="32"/>
      <c r="L65" s="32"/>
      <c r="M65" s="32"/>
      <c r="N65" s="32"/>
      <c r="O65" s="32"/>
      <c r="P65" s="71"/>
      <c r="Q65" s="32"/>
      <c r="R65" s="30"/>
    </row>
    <row r="66" spans="2:18" ht="13.5">
      <c r="B66" s="27"/>
      <c r="C66" s="32"/>
      <c r="D66" s="70"/>
      <c r="E66" s="32"/>
      <c r="F66" s="32"/>
      <c r="G66" s="32"/>
      <c r="H66" s="71"/>
      <c r="I66" s="32"/>
      <c r="J66" s="70"/>
      <c r="K66" s="32"/>
      <c r="L66" s="32"/>
      <c r="M66" s="32"/>
      <c r="N66" s="32"/>
      <c r="O66" s="32"/>
      <c r="P66" s="71"/>
      <c r="Q66" s="32"/>
      <c r="R66" s="30"/>
    </row>
    <row r="67" spans="2:18" ht="13.5">
      <c r="B67" s="27"/>
      <c r="C67" s="32"/>
      <c r="D67" s="70"/>
      <c r="E67" s="32"/>
      <c r="F67" s="32"/>
      <c r="G67" s="32"/>
      <c r="H67" s="71"/>
      <c r="I67" s="32"/>
      <c r="J67" s="70"/>
      <c r="K67" s="32"/>
      <c r="L67" s="32"/>
      <c r="M67" s="32"/>
      <c r="N67" s="32"/>
      <c r="O67" s="32"/>
      <c r="P67" s="71"/>
      <c r="Q67" s="32"/>
      <c r="R67" s="30"/>
    </row>
    <row r="68" spans="2:18" ht="13.5">
      <c r="B68" s="27"/>
      <c r="C68" s="32"/>
      <c r="D68" s="70"/>
      <c r="E68" s="32"/>
      <c r="F68" s="32"/>
      <c r="G68" s="32"/>
      <c r="H68" s="71"/>
      <c r="I68" s="32"/>
      <c r="J68" s="70"/>
      <c r="K68" s="32"/>
      <c r="L68" s="32"/>
      <c r="M68" s="32"/>
      <c r="N68" s="32"/>
      <c r="O68" s="32"/>
      <c r="P68" s="71"/>
      <c r="Q68" s="32"/>
      <c r="R68" s="30"/>
    </row>
    <row r="69" spans="2:18" ht="13.5">
      <c r="B69" s="27"/>
      <c r="C69" s="32"/>
      <c r="D69" s="70"/>
      <c r="E69" s="32"/>
      <c r="F69" s="32"/>
      <c r="G69" s="32"/>
      <c r="H69" s="71"/>
      <c r="I69" s="32"/>
      <c r="J69" s="70"/>
      <c r="K69" s="32"/>
      <c r="L69" s="32"/>
      <c r="M69" s="32"/>
      <c r="N69" s="32"/>
      <c r="O69" s="32"/>
      <c r="P69" s="71"/>
      <c r="Q69" s="32"/>
      <c r="R69" s="30"/>
    </row>
    <row r="70" spans="2:18" s="1" customFormat="1" ht="13.5">
      <c r="B70" s="47"/>
      <c r="C70" s="48"/>
      <c r="D70" s="72" t="s">
        <v>52</v>
      </c>
      <c r="E70" s="73"/>
      <c r="F70" s="73"/>
      <c r="G70" s="74" t="s">
        <v>53</v>
      </c>
      <c r="H70" s="75"/>
      <c r="I70" s="48"/>
      <c r="J70" s="72" t="s">
        <v>52</v>
      </c>
      <c r="K70" s="73"/>
      <c r="L70" s="73"/>
      <c r="M70" s="73"/>
      <c r="N70" s="74" t="s">
        <v>53</v>
      </c>
      <c r="O70" s="73"/>
      <c r="P70" s="75"/>
      <c r="Q70" s="48"/>
      <c r="R70" s="49"/>
    </row>
    <row r="71" spans="2:18" s="1" customFormat="1" ht="14.4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</row>
    <row r="75" spans="2:18" s="1" customFormat="1" ht="6.95" customHeight="1">
      <c r="B75" s="169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1"/>
    </row>
    <row r="76" spans="2:21" s="1" customFormat="1" ht="36.95" customHeight="1">
      <c r="B76" s="47"/>
      <c r="C76" s="28" t="s">
        <v>117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9"/>
      <c r="T76" s="172"/>
      <c r="U76" s="172"/>
    </row>
    <row r="77" spans="2:21" s="1" customFormat="1" ht="6.9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  <c r="T77" s="172"/>
      <c r="U77" s="172"/>
    </row>
    <row r="78" spans="2:21" s="1" customFormat="1" ht="30" customHeight="1">
      <c r="B78" s="47"/>
      <c r="C78" s="39" t="s">
        <v>19</v>
      </c>
      <c r="D78" s="48"/>
      <c r="E78" s="48"/>
      <c r="F78" s="156" t="str">
        <f>F6</f>
        <v>Havarijní stav mostních obj. Cyklostezka Slapanská - Trubní propustky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8"/>
      <c r="R78" s="49"/>
      <c r="T78" s="172"/>
      <c r="U78" s="172"/>
    </row>
    <row r="79" spans="2:21" s="1" customFormat="1" ht="36.95" customHeight="1">
      <c r="B79" s="47"/>
      <c r="C79" s="86" t="s">
        <v>114</v>
      </c>
      <c r="D79" s="48"/>
      <c r="E79" s="48"/>
      <c r="F79" s="88" t="str">
        <f>F7</f>
        <v>SO 05 - Propustek CH - SO 05 - Propustek CH-05P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  <c r="T79" s="172"/>
      <c r="U79" s="172"/>
    </row>
    <row r="80" spans="2:21" s="1" customFormat="1" ht="6.95" customHeight="1"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  <c r="T80" s="172"/>
      <c r="U80" s="172"/>
    </row>
    <row r="81" spans="2:21" s="1" customFormat="1" ht="18" customHeight="1">
      <c r="B81" s="47"/>
      <c r="C81" s="39" t="s">
        <v>24</v>
      </c>
      <c r="D81" s="48"/>
      <c r="E81" s="48"/>
      <c r="F81" s="34" t="str">
        <f>F9</f>
        <v xml:space="preserve"> </v>
      </c>
      <c r="G81" s="48"/>
      <c r="H81" s="48"/>
      <c r="I81" s="48"/>
      <c r="J81" s="48"/>
      <c r="K81" s="39" t="s">
        <v>26</v>
      </c>
      <c r="L81" s="48"/>
      <c r="M81" s="91" t="str">
        <f>IF(O9="","",O9)</f>
        <v>18. 9. 2018</v>
      </c>
      <c r="N81" s="91"/>
      <c r="O81" s="91"/>
      <c r="P81" s="91"/>
      <c r="Q81" s="48"/>
      <c r="R81" s="49"/>
      <c r="T81" s="172"/>
      <c r="U81" s="172"/>
    </row>
    <row r="82" spans="2:21" s="1" customFormat="1" ht="6.95" customHeight="1"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  <c r="T82" s="172"/>
      <c r="U82" s="172"/>
    </row>
    <row r="83" spans="2:21" s="1" customFormat="1" ht="13.5">
      <c r="B83" s="47"/>
      <c r="C83" s="39" t="s">
        <v>28</v>
      </c>
      <c r="D83" s="48"/>
      <c r="E83" s="48"/>
      <c r="F83" s="34" t="str">
        <f>E12</f>
        <v xml:space="preserve"> </v>
      </c>
      <c r="G83" s="48"/>
      <c r="H83" s="48"/>
      <c r="I83" s="48"/>
      <c r="J83" s="48"/>
      <c r="K83" s="39" t="s">
        <v>33</v>
      </c>
      <c r="L83" s="48"/>
      <c r="M83" s="34" t="str">
        <f>E18</f>
        <v xml:space="preserve"> </v>
      </c>
      <c r="N83" s="34"/>
      <c r="O83" s="34"/>
      <c r="P83" s="34"/>
      <c r="Q83" s="34"/>
      <c r="R83" s="49"/>
      <c r="T83" s="172"/>
      <c r="U83" s="172"/>
    </row>
    <row r="84" spans="2:21" s="1" customFormat="1" ht="14.4" customHeight="1">
      <c r="B84" s="47"/>
      <c r="C84" s="39" t="s">
        <v>31</v>
      </c>
      <c r="D84" s="48"/>
      <c r="E84" s="48"/>
      <c r="F84" s="34" t="str">
        <f>IF(E15="","",E15)</f>
        <v>Vyplň údaj</v>
      </c>
      <c r="G84" s="48"/>
      <c r="H84" s="48"/>
      <c r="I84" s="48"/>
      <c r="J84" s="48"/>
      <c r="K84" s="39" t="s">
        <v>35</v>
      </c>
      <c r="L84" s="48"/>
      <c r="M84" s="34" t="str">
        <f>E21</f>
        <v xml:space="preserve"> </v>
      </c>
      <c r="N84" s="34"/>
      <c r="O84" s="34"/>
      <c r="P84" s="34"/>
      <c r="Q84" s="34"/>
      <c r="R84" s="49"/>
      <c r="T84" s="172"/>
      <c r="U84" s="172"/>
    </row>
    <row r="85" spans="2:21" s="1" customFormat="1" ht="10.3" customHeight="1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9"/>
      <c r="T85" s="172"/>
      <c r="U85" s="172"/>
    </row>
    <row r="86" spans="2:21" s="1" customFormat="1" ht="29.25" customHeight="1">
      <c r="B86" s="47"/>
      <c r="C86" s="173" t="s">
        <v>118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73" t="s">
        <v>119</v>
      </c>
      <c r="O86" s="152"/>
      <c r="P86" s="152"/>
      <c r="Q86" s="152"/>
      <c r="R86" s="49"/>
      <c r="T86" s="172"/>
      <c r="U86" s="172"/>
    </row>
    <row r="87" spans="2:21" s="1" customFormat="1" ht="10.3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  <c r="T87" s="172"/>
      <c r="U87" s="172"/>
    </row>
    <row r="88" spans="2:47" s="1" customFormat="1" ht="29.25" customHeight="1">
      <c r="B88" s="47"/>
      <c r="C88" s="174" t="s">
        <v>120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114">
        <f>N122</f>
        <v>0</v>
      </c>
      <c r="O88" s="175"/>
      <c r="P88" s="175"/>
      <c r="Q88" s="175"/>
      <c r="R88" s="49"/>
      <c r="T88" s="172"/>
      <c r="U88" s="172"/>
      <c r="AU88" s="23" t="s">
        <v>121</v>
      </c>
    </row>
    <row r="89" spans="2:21" s="6" customFormat="1" ht="24.95" customHeight="1">
      <c r="B89" s="176"/>
      <c r="C89" s="177"/>
      <c r="D89" s="178" t="s">
        <v>122</v>
      </c>
      <c r="E89" s="177"/>
      <c r="F89" s="177"/>
      <c r="G89" s="177"/>
      <c r="H89" s="177"/>
      <c r="I89" s="177"/>
      <c r="J89" s="177"/>
      <c r="K89" s="177"/>
      <c r="L89" s="177"/>
      <c r="M89" s="177"/>
      <c r="N89" s="179">
        <f>N123</f>
        <v>0</v>
      </c>
      <c r="O89" s="177"/>
      <c r="P89" s="177"/>
      <c r="Q89" s="177"/>
      <c r="R89" s="180"/>
      <c r="T89" s="181"/>
      <c r="U89" s="181"/>
    </row>
    <row r="90" spans="2:21" s="7" customFormat="1" ht="19.9" customHeight="1">
      <c r="B90" s="182"/>
      <c r="C90" s="183"/>
      <c r="D90" s="137" t="s">
        <v>123</v>
      </c>
      <c r="E90" s="183"/>
      <c r="F90" s="183"/>
      <c r="G90" s="183"/>
      <c r="H90" s="183"/>
      <c r="I90" s="183"/>
      <c r="J90" s="183"/>
      <c r="K90" s="183"/>
      <c r="L90" s="183"/>
      <c r="M90" s="183"/>
      <c r="N90" s="139">
        <f>N124</f>
        <v>0</v>
      </c>
      <c r="O90" s="183"/>
      <c r="P90" s="183"/>
      <c r="Q90" s="183"/>
      <c r="R90" s="184"/>
      <c r="T90" s="185"/>
      <c r="U90" s="185"/>
    </row>
    <row r="91" spans="2:21" s="7" customFormat="1" ht="19.9" customHeight="1">
      <c r="B91" s="182"/>
      <c r="C91" s="183"/>
      <c r="D91" s="137" t="s">
        <v>340</v>
      </c>
      <c r="E91" s="183"/>
      <c r="F91" s="183"/>
      <c r="G91" s="183"/>
      <c r="H91" s="183"/>
      <c r="I91" s="183"/>
      <c r="J91" s="183"/>
      <c r="K91" s="183"/>
      <c r="L91" s="183"/>
      <c r="M91" s="183"/>
      <c r="N91" s="139">
        <f>N144</f>
        <v>0</v>
      </c>
      <c r="O91" s="183"/>
      <c r="P91" s="183"/>
      <c r="Q91" s="183"/>
      <c r="R91" s="184"/>
      <c r="T91" s="185"/>
      <c r="U91" s="185"/>
    </row>
    <row r="92" spans="2:21" s="7" customFormat="1" ht="19.9" customHeight="1">
      <c r="B92" s="182"/>
      <c r="C92" s="183"/>
      <c r="D92" s="137" t="s">
        <v>124</v>
      </c>
      <c r="E92" s="183"/>
      <c r="F92" s="183"/>
      <c r="G92" s="183"/>
      <c r="H92" s="183"/>
      <c r="I92" s="183"/>
      <c r="J92" s="183"/>
      <c r="K92" s="183"/>
      <c r="L92" s="183"/>
      <c r="M92" s="183"/>
      <c r="N92" s="139">
        <f>N146</f>
        <v>0</v>
      </c>
      <c r="O92" s="183"/>
      <c r="P92" s="183"/>
      <c r="Q92" s="183"/>
      <c r="R92" s="184"/>
      <c r="T92" s="185"/>
      <c r="U92" s="185"/>
    </row>
    <row r="93" spans="2:21" s="7" customFormat="1" ht="19.9" customHeight="1">
      <c r="B93" s="182"/>
      <c r="C93" s="183"/>
      <c r="D93" s="137" t="s">
        <v>125</v>
      </c>
      <c r="E93" s="183"/>
      <c r="F93" s="183"/>
      <c r="G93" s="183"/>
      <c r="H93" s="183"/>
      <c r="I93" s="183"/>
      <c r="J93" s="183"/>
      <c r="K93" s="183"/>
      <c r="L93" s="183"/>
      <c r="M93" s="183"/>
      <c r="N93" s="139">
        <f>N177</f>
        <v>0</v>
      </c>
      <c r="O93" s="183"/>
      <c r="P93" s="183"/>
      <c r="Q93" s="183"/>
      <c r="R93" s="184"/>
      <c r="T93" s="185"/>
      <c r="U93" s="185"/>
    </row>
    <row r="94" spans="2:21" s="7" customFormat="1" ht="19.9" customHeight="1">
      <c r="B94" s="182"/>
      <c r="C94" s="183"/>
      <c r="D94" s="137" t="s">
        <v>126</v>
      </c>
      <c r="E94" s="183"/>
      <c r="F94" s="183"/>
      <c r="G94" s="183"/>
      <c r="H94" s="183"/>
      <c r="I94" s="183"/>
      <c r="J94" s="183"/>
      <c r="K94" s="183"/>
      <c r="L94" s="183"/>
      <c r="M94" s="183"/>
      <c r="N94" s="139">
        <f>N181</f>
        <v>0</v>
      </c>
      <c r="O94" s="183"/>
      <c r="P94" s="183"/>
      <c r="Q94" s="183"/>
      <c r="R94" s="184"/>
      <c r="T94" s="185"/>
      <c r="U94" s="185"/>
    </row>
    <row r="95" spans="2:21" s="6" customFormat="1" ht="21.8" customHeight="1">
      <c r="B95" s="176"/>
      <c r="C95" s="177"/>
      <c r="D95" s="178" t="s">
        <v>127</v>
      </c>
      <c r="E95" s="177"/>
      <c r="F95" s="177"/>
      <c r="G95" s="177"/>
      <c r="H95" s="177"/>
      <c r="I95" s="177"/>
      <c r="J95" s="177"/>
      <c r="K95" s="177"/>
      <c r="L95" s="177"/>
      <c r="M95" s="177"/>
      <c r="N95" s="186">
        <f>N187</f>
        <v>0</v>
      </c>
      <c r="O95" s="177"/>
      <c r="P95" s="177"/>
      <c r="Q95" s="177"/>
      <c r="R95" s="180"/>
      <c r="T95" s="181"/>
      <c r="U95" s="181"/>
    </row>
    <row r="96" spans="2:21" s="1" customFormat="1" ht="21.8" customHeight="1">
      <c r="B96" s="47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9"/>
      <c r="T96" s="172"/>
      <c r="U96" s="172"/>
    </row>
    <row r="97" spans="2:21" s="1" customFormat="1" ht="29.25" customHeight="1">
      <c r="B97" s="47"/>
      <c r="C97" s="174" t="s">
        <v>128</v>
      </c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175">
        <f>ROUND(N98+N99+N100+N101+N102+N103,2)</f>
        <v>0</v>
      </c>
      <c r="O97" s="187"/>
      <c r="P97" s="187"/>
      <c r="Q97" s="187"/>
      <c r="R97" s="49"/>
      <c r="T97" s="188"/>
      <c r="U97" s="189" t="s">
        <v>40</v>
      </c>
    </row>
    <row r="98" spans="2:65" s="1" customFormat="1" ht="18" customHeight="1">
      <c r="B98" s="47"/>
      <c r="C98" s="48"/>
      <c r="D98" s="144" t="s">
        <v>129</v>
      </c>
      <c r="E98" s="137"/>
      <c r="F98" s="137"/>
      <c r="G98" s="137"/>
      <c r="H98" s="137"/>
      <c r="I98" s="48"/>
      <c r="J98" s="48"/>
      <c r="K98" s="48"/>
      <c r="L98" s="48"/>
      <c r="M98" s="48"/>
      <c r="N98" s="138">
        <f>ROUND(N88*T98,2)</f>
        <v>0</v>
      </c>
      <c r="O98" s="139"/>
      <c r="P98" s="139"/>
      <c r="Q98" s="139"/>
      <c r="R98" s="49"/>
      <c r="S98" s="190"/>
      <c r="T98" s="191"/>
      <c r="U98" s="192" t="s">
        <v>41</v>
      </c>
      <c r="V98" s="190"/>
      <c r="W98" s="190"/>
      <c r="X98" s="190"/>
      <c r="Y98" s="190"/>
      <c r="Z98" s="190"/>
      <c r="AA98" s="190"/>
      <c r="AB98" s="190"/>
      <c r="AC98" s="190"/>
      <c r="AD98" s="190"/>
      <c r="AE98" s="190"/>
      <c r="AF98" s="190"/>
      <c r="AG98" s="190"/>
      <c r="AH98" s="190"/>
      <c r="AI98" s="190"/>
      <c r="AJ98" s="190"/>
      <c r="AK98" s="190"/>
      <c r="AL98" s="190"/>
      <c r="AM98" s="190"/>
      <c r="AN98" s="190"/>
      <c r="AO98" s="190"/>
      <c r="AP98" s="190"/>
      <c r="AQ98" s="190"/>
      <c r="AR98" s="190"/>
      <c r="AS98" s="190"/>
      <c r="AT98" s="190"/>
      <c r="AU98" s="190"/>
      <c r="AV98" s="190"/>
      <c r="AW98" s="190"/>
      <c r="AX98" s="190"/>
      <c r="AY98" s="193" t="s">
        <v>130</v>
      </c>
      <c r="AZ98" s="190"/>
      <c r="BA98" s="190"/>
      <c r="BB98" s="190"/>
      <c r="BC98" s="190"/>
      <c r="BD98" s="190"/>
      <c r="BE98" s="194">
        <f>IF(U98="základní",N98,0)</f>
        <v>0</v>
      </c>
      <c r="BF98" s="194">
        <f>IF(U98="snížená",N98,0)</f>
        <v>0</v>
      </c>
      <c r="BG98" s="194">
        <f>IF(U98="zákl. přenesená",N98,0)</f>
        <v>0</v>
      </c>
      <c r="BH98" s="194">
        <f>IF(U98="sníž. přenesená",N98,0)</f>
        <v>0</v>
      </c>
      <c r="BI98" s="194">
        <f>IF(U98="nulová",N98,0)</f>
        <v>0</v>
      </c>
      <c r="BJ98" s="193" t="s">
        <v>84</v>
      </c>
      <c r="BK98" s="190"/>
      <c r="BL98" s="190"/>
      <c r="BM98" s="190"/>
    </row>
    <row r="99" spans="2:65" s="1" customFormat="1" ht="18" customHeight="1">
      <c r="B99" s="47"/>
      <c r="C99" s="48"/>
      <c r="D99" s="144" t="s">
        <v>131</v>
      </c>
      <c r="E99" s="137"/>
      <c r="F99" s="137"/>
      <c r="G99" s="137"/>
      <c r="H99" s="137"/>
      <c r="I99" s="48"/>
      <c r="J99" s="48"/>
      <c r="K99" s="48"/>
      <c r="L99" s="48"/>
      <c r="M99" s="48"/>
      <c r="N99" s="138">
        <f>ROUND(N88*T99,2)</f>
        <v>0</v>
      </c>
      <c r="O99" s="139"/>
      <c r="P99" s="139"/>
      <c r="Q99" s="139"/>
      <c r="R99" s="49"/>
      <c r="S99" s="190"/>
      <c r="T99" s="191"/>
      <c r="U99" s="192" t="s">
        <v>41</v>
      </c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F99" s="190"/>
      <c r="AG99" s="190"/>
      <c r="AH99" s="190"/>
      <c r="AI99" s="190"/>
      <c r="AJ99" s="190"/>
      <c r="AK99" s="190"/>
      <c r="AL99" s="190"/>
      <c r="AM99" s="190"/>
      <c r="AN99" s="190"/>
      <c r="AO99" s="190"/>
      <c r="AP99" s="190"/>
      <c r="AQ99" s="190"/>
      <c r="AR99" s="190"/>
      <c r="AS99" s="190"/>
      <c r="AT99" s="190"/>
      <c r="AU99" s="190"/>
      <c r="AV99" s="190"/>
      <c r="AW99" s="190"/>
      <c r="AX99" s="190"/>
      <c r="AY99" s="193" t="s">
        <v>130</v>
      </c>
      <c r="AZ99" s="190"/>
      <c r="BA99" s="190"/>
      <c r="BB99" s="190"/>
      <c r="BC99" s="190"/>
      <c r="BD99" s="190"/>
      <c r="BE99" s="194">
        <f>IF(U99="základní",N99,0)</f>
        <v>0</v>
      </c>
      <c r="BF99" s="194">
        <f>IF(U99="snížená",N99,0)</f>
        <v>0</v>
      </c>
      <c r="BG99" s="194">
        <f>IF(U99="zákl. přenesená",N99,0)</f>
        <v>0</v>
      </c>
      <c r="BH99" s="194">
        <f>IF(U99="sníž. přenesená",N99,0)</f>
        <v>0</v>
      </c>
      <c r="BI99" s="194">
        <f>IF(U99="nulová",N99,0)</f>
        <v>0</v>
      </c>
      <c r="BJ99" s="193" t="s">
        <v>84</v>
      </c>
      <c r="BK99" s="190"/>
      <c r="BL99" s="190"/>
      <c r="BM99" s="190"/>
    </row>
    <row r="100" spans="2:65" s="1" customFormat="1" ht="18" customHeight="1">
      <c r="B100" s="47"/>
      <c r="C100" s="48"/>
      <c r="D100" s="144" t="s">
        <v>132</v>
      </c>
      <c r="E100" s="137"/>
      <c r="F100" s="137"/>
      <c r="G100" s="137"/>
      <c r="H100" s="137"/>
      <c r="I100" s="48"/>
      <c r="J100" s="48"/>
      <c r="K100" s="48"/>
      <c r="L100" s="48"/>
      <c r="M100" s="48"/>
      <c r="N100" s="138">
        <f>ROUND(N88*T100,2)</f>
        <v>0</v>
      </c>
      <c r="O100" s="139"/>
      <c r="P100" s="139"/>
      <c r="Q100" s="139"/>
      <c r="R100" s="49"/>
      <c r="S100" s="190"/>
      <c r="T100" s="191"/>
      <c r="U100" s="192" t="s">
        <v>41</v>
      </c>
      <c r="V100" s="190"/>
      <c r="W100" s="190"/>
      <c r="X100" s="190"/>
      <c r="Y100" s="190"/>
      <c r="Z100" s="190"/>
      <c r="AA100" s="190"/>
      <c r="AB100" s="190"/>
      <c r="AC100" s="190"/>
      <c r="AD100" s="190"/>
      <c r="AE100" s="190"/>
      <c r="AF100" s="190"/>
      <c r="AG100" s="190"/>
      <c r="AH100" s="190"/>
      <c r="AI100" s="190"/>
      <c r="AJ100" s="190"/>
      <c r="AK100" s="190"/>
      <c r="AL100" s="190"/>
      <c r="AM100" s="190"/>
      <c r="AN100" s="190"/>
      <c r="AO100" s="190"/>
      <c r="AP100" s="190"/>
      <c r="AQ100" s="190"/>
      <c r="AR100" s="190"/>
      <c r="AS100" s="190"/>
      <c r="AT100" s="190"/>
      <c r="AU100" s="190"/>
      <c r="AV100" s="190"/>
      <c r="AW100" s="190"/>
      <c r="AX100" s="190"/>
      <c r="AY100" s="193" t="s">
        <v>130</v>
      </c>
      <c r="AZ100" s="190"/>
      <c r="BA100" s="190"/>
      <c r="BB100" s="190"/>
      <c r="BC100" s="190"/>
      <c r="BD100" s="190"/>
      <c r="BE100" s="194">
        <f>IF(U100="základní",N100,0)</f>
        <v>0</v>
      </c>
      <c r="BF100" s="194">
        <f>IF(U100="snížená",N100,0)</f>
        <v>0</v>
      </c>
      <c r="BG100" s="194">
        <f>IF(U100="zákl. přenesená",N100,0)</f>
        <v>0</v>
      </c>
      <c r="BH100" s="194">
        <f>IF(U100="sníž. přenesená",N100,0)</f>
        <v>0</v>
      </c>
      <c r="BI100" s="194">
        <f>IF(U100="nulová",N100,0)</f>
        <v>0</v>
      </c>
      <c r="BJ100" s="193" t="s">
        <v>84</v>
      </c>
      <c r="BK100" s="190"/>
      <c r="BL100" s="190"/>
      <c r="BM100" s="190"/>
    </row>
    <row r="101" spans="2:65" s="1" customFormat="1" ht="18" customHeight="1">
      <c r="B101" s="47"/>
      <c r="C101" s="48"/>
      <c r="D101" s="144" t="s">
        <v>133</v>
      </c>
      <c r="E101" s="137"/>
      <c r="F101" s="137"/>
      <c r="G101" s="137"/>
      <c r="H101" s="137"/>
      <c r="I101" s="48"/>
      <c r="J101" s="48"/>
      <c r="K101" s="48"/>
      <c r="L101" s="48"/>
      <c r="M101" s="48"/>
      <c r="N101" s="138">
        <f>ROUND(N88*T101,2)</f>
        <v>0</v>
      </c>
      <c r="O101" s="139"/>
      <c r="P101" s="139"/>
      <c r="Q101" s="139"/>
      <c r="R101" s="49"/>
      <c r="S101" s="190"/>
      <c r="T101" s="191"/>
      <c r="U101" s="192" t="s">
        <v>41</v>
      </c>
      <c r="V101" s="190"/>
      <c r="W101" s="190"/>
      <c r="X101" s="190"/>
      <c r="Y101" s="190"/>
      <c r="Z101" s="190"/>
      <c r="AA101" s="190"/>
      <c r="AB101" s="190"/>
      <c r="AC101" s="190"/>
      <c r="AD101" s="190"/>
      <c r="AE101" s="190"/>
      <c r="AF101" s="190"/>
      <c r="AG101" s="190"/>
      <c r="AH101" s="190"/>
      <c r="AI101" s="190"/>
      <c r="AJ101" s="190"/>
      <c r="AK101" s="190"/>
      <c r="AL101" s="190"/>
      <c r="AM101" s="190"/>
      <c r="AN101" s="190"/>
      <c r="AO101" s="190"/>
      <c r="AP101" s="190"/>
      <c r="AQ101" s="190"/>
      <c r="AR101" s="190"/>
      <c r="AS101" s="190"/>
      <c r="AT101" s="190"/>
      <c r="AU101" s="190"/>
      <c r="AV101" s="190"/>
      <c r="AW101" s="190"/>
      <c r="AX101" s="190"/>
      <c r="AY101" s="193" t="s">
        <v>130</v>
      </c>
      <c r="AZ101" s="190"/>
      <c r="BA101" s="190"/>
      <c r="BB101" s="190"/>
      <c r="BC101" s="190"/>
      <c r="BD101" s="190"/>
      <c r="BE101" s="194">
        <f>IF(U101="základní",N101,0)</f>
        <v>0</v>
      </c>
      <c r="BF101" s="194">
        <f>IF(U101="snížená",N101,0)</f>
        <v>0</v>
      </c>
      <c r="BG101" s="194">
        <f>IF(U101="zákl. přenesená",N101,0)</f>
        <v>0</v>
      </c>
      <c r="BH101" s="194">
        <f>IF(U101="sníž. přenesená",N101,0)</f>
        <v>0</v>
      </c>
      <c r="BI101" s="194">
        <f>IF(U101="nulová",N101,0)</f>
        <v>0</v>
      </c>
      <c r="BJ101" s="193" t="s">
        <v>84</v>
      </c>
      <c r="BK101" s="190"/>
      <c r="BL101" s="190"/>
      <c r="BM101" s="190"/>
    </row>
    <row r="102" spans="2:65" s="1" customFormat="1" ht="18" customHeight="1">
      <c r="B102" s="47"/>
      <c r="C102" s="48"/>
      <c r="D102" s="144" t="s">
        <v>134</v>
      </c>
      <c r="E102" s="137"/>
      <c r="F102" s="137"/>
      <c r="G102" s="137"/>
      <c r="H102" s="137"/>
      <c r="I102" s="48"/>
      <c r="J102" s="48"/>
      <c r="K102" s="48"/>
      <c r="L102" s="48"/>
      <c r="M102" s="48"/>
      <c r="N102" s="138">
        <f>ROUND(N88*T102,2)</f>
        <v>0</v>
      </c>
      <c r="O102" s="139"/>
      <c r="P102" s="139"/>
      <c r="Q102" s="139"/>
      <c r="R102" s="49"/>
      <c r="S102" s="190"/>
      <c r="T102" s="191"/>
      <c r="U102" s="192" t="s">
        <v>41</v>
      </c>
      <c r="V102" s="190"/>
      <c r="W102" s="190"/>
      <c r="X102" s="190"/>
      <c r="Y102" s="190"/>
      <c r="Z102" s="190"/>
      <c r="AA102" s="190"/>
      <c r="AB102" s="190"/>
      <c r="AC102" s="190"/>
      <c r="AD102" s="190"/>
      <c r="AE102" s="190"/>
      <c r="AF102" s="190"/>
      <c r="AG102" s="190"/>
      <c r="AH102" s="190"/>
      <c r="AI102" s="190"/>
      <c r="AJ102" s="190"/>
      <c r="AK102" s="190"/>
      <c r="AL102" s="190"/>
      <c r="AM102" s="190"/>
      <c r="AN102" s="190"/>
      <c r="AO102" s="190"/>
      <c r="AP102" s="190"/>
      <c r="AQ102" s="190"/>
      <c r="AR102" s="190"/>
      <c r="AS102" s="190"/>
      <c r="AT102" s="190"/>
      <c r="AU102" s="190"/>
      <c r="AV102" s="190"/>
      <c r="AW102" s="190"/>
      <c r="AX102" s="190"/>
      <c r="AY102" s="193" t="s">
        <v>130</v>
      </c>
      <c r="AZ102" s="190"/>
      <c r="BA102" s="190"/>
      <c r="BB102" s="190"/>
      <c r="BC102" s="190"/>
      <c r="BD102" s="190"/>
      <c r="BE102" s="194">
        <f>IF(U102="základní",N102,0)</f>
        <v>0</v>
      </c>
      <c r="BF102" s="194">
        <f>IF(U102="snížená",N102,0)</f>
        <v>0</v>
      </c>
      <c r="BG102" s="194">
        <f>IF(U102="zákl. přenesená",N102,0)</f>
        <v>0</v>
      </c>
      <c r="BH102" s="194">
        <f>IF(U102="sníž. přenesená",N102,0)</f>
        <v>0</v>
      </c>
      <c r="BI102" s="194">
        <f>IF(U102="nulová",N102,0)</f>
        <v>0</v>
      </c>
      <c r="BJ102" s="193" t="s">
        <v>84</v>
      </c>
      <c r="BK102" s="190"/>
      <c r="BL102" s="190"/>
      <c r="BM102" s="190"/>
    </row>
    <row r="103" spans="2:65" s="1" customFormat="1" ht="18" customHeight="1">
      <c r="B103" s="47"/>
      <c r="C103" s="48"/>
      <c r="D103" s="137" t="s">
        <v>135</v>
      </c>
      <c r="E103" s="48"/>
      <c r="F103" s="48"/>
      <c r="G103" s="48"/>
      <c r="H103" s="48"/>
      <c r="I103" s="48"/>
      <c r="J103" s="48"/>
      <c r="K103" s="48"/>
      <c r="L103" s="48"/>
      <c r="M103" s="48"/>
      <c r="N103" s="138">
        <f>ROUND(N88*T103,2)</f>
        <v>0</v>
      </c>
      <c r="O103" s="139"/>
      <c r="P103" s="139"/>
      <c r="Q103" s="139"/>
      <c r="R103" s="49"/>
      <c r="S103" s="190"/>
      <c r="T103" s="195"/>
      <c r="U103" s="196" t="s">
        <v>43</v>
      </c>
      <c r="V103" s="190"/>
      <c r="W103" s="190"/>
      <c r="X103" s="190"/>
      <c r="Y103" s="190"/>
      <c r="Z103" s="190"/>
      <c r="AA103" s="190"/>
      <c r="AB103" s="190"/>
      <c r="AC103" s="190"/>
      <c r="AD103" s="190"/>
      <c r="AE103" s="190"/>
      <c r="AF103" s="190"/>
      <c r="AG103" s="190"/>
      <c r="AH103" s="190"/>
      <c r="AI103" s="190"/>
      <c r="AJ103" s="190"/>
      <c r="AK103" s="190"/>
      <c r="AL103" s="190"/>
      <c r="AM103" s="190"/>
      <c r="AN103" s="190"/>
      <c r="AO103" s="190"/>
      <c r="AP103" s="190"/>
      <c r="AQ103" s="190"/>
      <c r="AR103" s="190"/>
      <c r="AS103" s="190"/>
      <c r="AT103" s="190"/>
      <c r="AU103" s="190"/>
      <c r="AV103" s="190"/>
      <c r="AW103" s="190"/>
      <c r="AX103" s="190"/>
      <c r="AY103" s="193" t="s">
        <v>136</v>
      </c>
      <c r="AZ103" s="190"/>
      <c r="BA103" s="190"/>
      <c r="BB103" s="190"/>
      <c r="BC103" s="190"/>
      <c r="BD103" s="190"/>
      <c r="BE103" s="194">
        <f>IF(U103="základní",N103,0)</f>
        <v>0</v>
      </c>
      <c r="BF103" s="194">
        <f>IF(U103="snížená",N103,0)</f>
        <v>0</v>
      </c>
      <c r="BG103" s="194">
        <f>IF(U103="zákl. přenesená",N103,0)</f>
        <v>0</v>
      </c>
      <c r="BH103" s="194">
        <f>IF(U103="sníž. přenesená",N103,0)</f>
        <v>0</v>
      </c>
      <c r="BI103" s="194">
        <f>IF(U103="nulová",N103,0)</f>
        <v>0</v>
      </c>
      <c r="BJ103" s="193" t="s">
        <v>112</v>
      </c>
      <c r="BK103" s="190"/>
      <c r="BL103" s="190"/>
      <c r="BM103" s="190"/>
    </row>
    <row r="104" spans="2:21" s="1" customFormat="1" ht="13.5"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9"/>
      <c r="T104" s="172"/>
      <c r="U104" s="172"/>
    </row>
    <row r="105" spans="2:21" s="1" customFormat="1" ht="29.25" customHeight="1">
      <c r="B105" s="47"/>
      <c r="C105" s="151" t="s">
        <v>106</v>
      </c>
      <c r="D105" s="152"/>
      <c r="E105" s="152"/>
      <c r="F105" s="152"/>
      <c r="G105" s="152"/>
      <c r="H105" s="152"/>
      <c r="I105" s="152"/>
      <c r="J105" s="152"/>
      <c r="K105" s="152"/>
      <c r="L105" s="153">
        <f>ROUND(SUM(N88+N97),2)</f>
        <v>0</v>
      </c>
      <c r="M105" s="153"/>
      <c r="N105" s="153"/>
      <c r="O105" s="153"/>
      <c r="P105" s="153"/>
      <c r="Q105" s="153"/>
      <c r="R105" s="49"/>
      <c r="T105" s="172"/>
      <c r="U105" s="172"/>
    </row>
    <row r="106" spans="2:21" s="1" customFormat="1" ht="6.95" customHeight="1">
      <c r="B106" s="76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8"/>
      <c r="T106" s="172"/>
      <c r="U106" s="172"/>
    </row>
    <row r="110" spans="2:18" s="1" customFormat="1" ht="6.95" customHeight="1">
      <c r="B110" s="79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1"/>
    </row>
    <row r="111" spans="2:18" s="1" customFormat="1" ht="36.95" customHeight="1">
      <c r="B111" s="47"/>
      <c r="C111" s="28" t="s">
        <v>137</v>
      </c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9"/>
    </row>
    <row r="112" spans="2:18" s="1" customFormat="1" ht="6.95" customHeight="1"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9"/>
    </row>
    <row r="113" spans="2:18" s="1" customFormat="1" ht="30" customHeight="1">
      <c r="B113" s="47"/>
      <c r="C113" s="39" t="s">
        <v>19</v>
      </c>
      <c r="D113" s="48"/>
      <c r="E113" s="48"/>
      <c r="F113" s="156" t="str">
        <f>F6</f>
        <v>Havarijní stav mostních obj. Cyklostezka Slapanská - Trubní propustky</v>
      </c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48"/>
      <c r="R113" s="49"/>
    </row>
    <row r="114" spans="2:18" s="1" customFormat="1" ht="36.95" customHeight="1">
      <c r="B114" s="47"/>
      <c r="C114" s="86" t="s">
        <v>114</v>
      </c>
      <c r="D114" s="48"/>
      <c r="E114" s="48"/>
      <c r="F114" s="88" t="str">
        <f>F7</f>
        <v>SO 05 - Propustek CH - SO 05 - Propustek CH-05P</v>
      </c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9"/>
    </row>
    <row r="115" spans="2:18" s="1" customFormat="1" ht="6.95" customHeight="1">
      <c r="B115" s="47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9"/>
    </row>
    <row r="116" spans="2:18" s="1" customFormat="1" ht="18" customHeight="1">
      <c r="B116" s="47"/>
      <c r="C116" s="39" t="s">
        <v>24</v>
      </c>
      <c r="D116" s="48"/>
      <c r="E116" s="48"/>
      <c r="F116" s="34" t="str">
        <f>F9</f>
        <v xml:space="preserve"> </v>
      </c>
      <c r="G116" s="48"/>
      <c r="H116" s="48"/>
      <c r="I116" s="48"/>
      <c r="J116" s="48"/>
      <c r="K116" s="39" t="s">
        <v>26</v>
      </c>
      <c r="L116" s="48"/>
      <c r="M116" s="91" t="str">
        <f>IF(O9="","",O9)</f>
        <v>18. 9. 2018</v>
      </c>
      <c r="N116" s="91"/>
      <c r="O116" s="91"/>
      <c r="P116" s="91"/>
      <c r="Q116" s="48"/>
      <c r="R116" s="49"/>
    </row>
    <row r="117" spans="2:18" s="1" customFormat="1" ht="6.95" customHeight="1">
      <c r="B117" s="47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9"/>
    </row>
    <row r="118" spans="2:18" s="1" customFormat="1" ht="13.5">
      <c r="B118" s="47"/>
      <c r="C118" s="39" t="s">
        <v>28</v>
      </c>
      <c r="D118" s="48"/>
      <c r="E118" s="48"/>
      <c r="F118" s="34" t="str">
        <f>E12</f>
        <v xml:space="preserve"> </v>
      </c>
      <c r="G118" s="48"/>
      <c r="H118" s="48"/>
      <c r="I118" s="48"/>
      <c r="J118" s="48"/>
      <c r="K118" s="39" t="s">
        <v>33</v>
      </c>
      <c r="L118" s="48"/>
      <c r="M118" s="34" t="str">
        <f>E18</f>
        <v xml:space="preserve"> </v>
      </c>
      <c r="N118" s="34"/>
      <c r="O118" s="34"/>
      <c r="P118" s="34"/>
      <c r="Q118" s="34"/>
      <c r="R118" s="49"/>
    </row>
    <row r="119" spans="2:18" s="1" customFormat="1" ht="14.4" customHeight="1">
      <c r="B119" s="47"/>
      <c r="C119" s="39" t="s">
        <v>31</v>
      </c>
      <c r="D119" s="48"/>
      <c r="E119" s="48"/>
      <c r="F119" s="34" t="str">
        <f>IF(E15="","",E15)</f>
        <v>Vyplň údaj</v>
      </c>
      <c r="G119" s="48"/>
      <c r="H119" s="48"/>
      <c r="I119" s="48"/>
      <c r="J119" s="48"/>
      <c r="K119" s="39" t="s">
        <v>35</v>
      </c>
      <c r="L119" s="48"/>
      <c r="M119" s="34" t="str">
        <f>E21</f>
        <v xml:space="preserve"> </v>
      </c>
      <c r="N119" s="34"/>
      <c r="O119" s="34"/>
      <c r="P119" s="34"/>
      <c r="Q119" s="34"/>
      <c r="R119" s="49"/>
    </row>
    <row r="120" spans="2:18" s="1" customFormat="1" ht="10.3" customHeight="1">
      <c r="B120" s="47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9"/>
    </row>
    <row r="121" spans="2:27" s="8" customFormat="1" ht="29.25" customHeight="1">
      <c r="B121" s="197"/>
      <c r="C121" s="198" t="s">
        <v>138</v>
      </c>
      <c r="D121" s="199" t="s">
        <v>139</v>
      </c>
      <c r="E121" s="199" t="s">
        <v>58</v>
      </c>
      <c r="F121" s="199" t="s">
        <v>140</v>
      </c>
      <c r="G121" s="199"/>
      <c r="H121" s="199"/>
      <c r="I121" s="199"/>
      <c r="J121" s="199" t="s">
        <v>141</v>
      </c>
      <c r="K121" s="199" t="s">
        <v>142</v>
      </c>
      <c r="L121" s="199" t="s">
        <v>143</v>
      </c>
      <c r="M121" s="199"/>
      <c r="N121" s="199" t="s">
        <v>119</v>
      </c>
      <c r="O121" s="199"/>
      <c r="P121" s="199"/>
      <c r="Q121" s="200"/>
      <c r="R121" s="201"/>
      <c r="T121" s="107" t="s">
        <v>144</v>
      </c>
      <c r="U121" s="108" t="s">
        <v>40</v>
      </c>
      <c r="V121" s="108" t="s">
        <v>145</v>
      </c>
      <c r="W121" s="108" t="s">
        <v>146</v>
      </c>
      <c r="X121" s="108" t="s">
        <v>147</v>
      </c>
      <c r="Y121" s="108" t="s">
        <v>148</v>
      </c>
      <c r="Z121" s="108" t="s">
        <v>149</v>
      </c>
      <c r="AA121" s="109" t="s">
        <v>150</v>
      </c>
    </row>
    <row r="122" spans="2:63" s="1" customFormat="1" ht="29.25" customHeight="1">
      <c r="B122" s="47"/>
      <c r="C122" s="111" t="s">
        <v>116</v>
      </c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202">
        <f>BK122</f>
        <v>0</v>
      </c>
      <c r="O122" s="203"/>
      <c r="P122" s="203"/>
      <c r="Q122" s="203"/>
      <c r="R122" s="49"/>
      <c r="T122" s="110"/>
      <c r="U122" s="68"/>
      <c r="V122" s="68"/>
      <c r="W122" s="204">
        <f>W123+W187</f>
        <v>0</v>
      </c>
      <c r="X122" s="68"/>
      <c r="Y122" s="204">
        <f>Y123+Y187</f>
        <v>0</v>
      </c>
      <c r="Z122" s="68"/>
      <c r="AA122" s="205">
        <f>AA123+AA187</f>
        <v>0</v>
      </c>
      <c r="AT122" s="23" t="s">
        <v>75</v>
      </c>
      <c r="AU122" s="23" t="s">
        <v>121</v>
      </c>
      <c r="BK122" s="206">
        <f>BK123+BK187</f>
        <v>0</v>
      </c>
    </row>
    <row r="123" spans="2:63" s="9" customFormat="1" ht="37.4" customHeight="1">
      <c r="B123" s="207"/>
      <c r="C123" s="208"/>
      <c r="D123" s="209" t="s">
        <v>122</v>
      </c>
      <c r="E123" s="209"/>
      <c r="F123" s="209"/>
      <c r="G123" s="209"/>
      <c r="H123" s="209"/>
      <c r="I123" s="209"/>
      <c r="J123" s="209"/>
      <c r="K123" s="209"/>
      <c r="L123" s="209"/>
      <c r="M123" s="209"/>
      <c r="N123" s="186">
        <f>BK123</f>
        <v>0</v>
      </c>
      <c r="O123" s="179"/>
      <c r="P123" s="179"/>
      <c r="Q123" s="179"/>
      <c r="R123" s="210"/>
      <c r="T123" s="211"/>
      <c r="U123" s="208"/>
      <c r="V123" s="208"/>
      <c r="W123" s="212">
        <f>W124+W144+W146+W177+W181</f>
        <v>0</v>
      </c>
      <c r="X123" s="208"/>
      <c r="Y123" s="212">
        <f>Y124+Y144+Y146+Y177+Y181</f>
        <v>0</v>
      </c>
      <c r="Z123" s="208"/>
      <c r="AA123" s="213">
        <f>AA124+AA144+AA146+AA177+AA181</f>
        <v>0</v>
      </c>
      <c r="AR123" s="214" t="s">
        <v>84</v>
      </c>
      <c r="AT123" s="215" t="s">
        <v>75</v>
      </c>
      <c r="AU123" s="215" t="s">
        <v>76</v>
      </c>
      <c r="AY123" s="214" t="s">
        <v>151</v>
      </c>
      <c r="BK123" s="216">
        <f>BK124+BK144+BK146+BK177+BK181</f>
        <v>0</v>
      </c>
    </row>
    <row r="124" spans="2:63" s="9" customFormat="1" ht="19.9" customHeight="1">
      <c r="B124" s="207"/>
      <c r="C124" s="208"/>
      <c r="D124" s="217" t="s">
        <v>123</v>
      </c>
      <c r="E124" s="217"/>
      <c r="F124" s="217"/>
      <c r="G124" s="217"/>
      <c r="H124" s="217"/>
      <c r="I124" s="217"/>
      <c r="J124" s="217"/>
      <c r="K124" s="217"/>
      <c r="L124" s="217"/>
      <c r="M124" s="217"/>
      <c r="N124" s="218">
        <f>BK124</f>
        <v>0</v>
      </c>
      <c r="O124" s="219"/>
      <c r="P124" s="219"/>
      <c r="Q124" s="219"/>
      <c r="R124" s="210"/>
      <c r="T124" s="211"/>
      <c r="U124" s="208"/>
      <c r="V124" s="208"/>
      <c r="W124" s="212">
        <f>SUM(W125:W143)</f>
        <v>0</v>
      </c>
      <c r="X124" s="208"/>
      <c r="Y124" s="212">
        <f>SUM(Y125:Y143)</f>
        <v>0</v>
      </c>
      <c r="Z124" s="208"/>
      <c r="AA124" s="213">
        <f>SUM(AA125:AA143)</f>
        <v>0</v>
      </c>
      <c r="AR124" s="214" t="s">
        <v>84</v>
      </c>
      <c r="AT124" s="215" t="s">
        <v>75</v>
      </c>
      <c r="AU124" s="215" t="s">
        <v>84</v>
      </c>
      <c r="AY124" s="214" t="s">
        <v>151</v>
      </c>
      <c r="BK124" s="216">
        <f>SUM(BK125:BK143)</f>
        <v>0</v>
      </c>
    </row>
    <row r="125" spans="2:65" s="1" customFormat="1" ht="38.25" customHeight="1">
      <c r="B125" s="47"/>
      <c r="C125" s="220" t="s">
        <v>112</v>
      </c>
      <c r="D125" s="220" t="s">
        <v>152</v>
      </c>
      <c r="E125" s="221" t="s">
        <v>153</v>
      </c>
      <c r="F125" s="222" t="s">
        <v>154</v>
      </c>
      <c r="G125" s="222"/>
      <c r="H125" s="222"/>
      <c r="I125" s="222"/>
      <c r="J125" s="223" t="s">
        <v>155</v>
      </c>
      <c r="K125" s="224">
        <v>200</v>
      </c>
      <c r="L125" s="225">
        <v>0</v>
      </c>
      <c r="M125" s="226"/>
      <c r="N125" s="227">
        <f>ROUND(L125*K125,2)</f>
        <v>0</v>
      </c>
      <c r="O125" s="227"/>
      <c r="P125" s="227"/>
      <c r="Q125" s="227"/>
      <c r="R125" s="49"/>
      <c r="T125" s="228" t="s">
        <v>22</v>
      </c>
      <c r="U125" s="57" t="s">
        <v>41</v>
      </c>
      <c r="V125" s="48"/>
      <c r="W125" s="229">
        <f>V125*K125</f>
        <v>0</v>
      </c>
      <c r="X125" s="229">
        <v>0</v>
      </c>
      <c r="Y125" s="229">
        <f>X125*K125</f>
        <v>0</v>
      </c>
      <c r="Z125" s="229">
        <v>0</v>
      </c>
      <c r="AA125" s="230">
        <f>Z125*K125</f>
        <v>0</v>
      </c>
      <c r="AR125" s="23" t="s">
        <v>156</v>
      </c>
      <c r="AT125" s="23" t="s">
        <v>152</v>
      </c>
      <c r="AU125" s="23" t="s">
        <v>112</v>
      </c>
      <c r="AY125" s="23" t="s">
        <v>151</v>
      </c>
      <c r="BE125" s="143">
        <f>IF(U125="základní",N125,0)</f>
        <v>0</v>
      </c>
      <c r="BF125" s="143">
        <f>IF(U125="snížená",N125,0)</f>
        <v>0</v>
      </c>
      <c r="BG125" s="143">
        <f>IF(U125="zákl. přenesená",N125,0)</f>
        <v>0</v>
      </c>
      <c r="BH125" s="143">
        <f>IF(U125="sníž. přenesená",N125,0)</f>
        <v>0</v>
      </c>
      <c r="BI125" s="143">
        <f>IF(U125="nulová",N125,0)</f>
        <v>0</v>
      </c>
      <c r="BJ125" s="23" t="s">
        <v>84</v>
      </c>
      <c r="BK125" s="143">
        <f>ROUND(L125*K125,2)</f>
        <v>0</v>
      </c>
      <c r="BL125" s="23" t="s">
        <v>156</v>
      </c>
      <c r="BM125" s="23" t="s">
        <v>112</v>
      </c>
    </row>
    <row r="126" spans="2:51" s="12" customFormat="1" ht="25.5" customHeight="1">
      <c r="B126" s="253"/>
      <c r="C126" s="254"/>
      <c r="D126" s="254"/>
      <c r="E126" s="255" t="s">
        <v>22</v>
      </c>
      <c r="F126" s="256" t="s">
        <v>341</v>
      </c>
      <c r="G126" s="257"/>
      <c r="H126" s="257"/>
      <c r="I126" s="257"/>
      <c r="J126" s="254"/>
      <c r="K126" s="255" t="s">
        <v>22</v>
      </c>
      <c r="L126" s="254"/>
      <c r="M126" s="254"/>
      <c r="N126" s="254"/>
      <c r="O126" s="254"/>
      <c r="P126" s="254"/>
      <c r="Q126" s="254"/>
      <c r="R126" s="258"/>
      <c r="T126" s="259"/>
      <c r="U126" s="254"/>
      <c r="V126" s="254"/>
      <c r="W126" s="254"/>
      <c r="X126" s="254"/>
      <c r="Y126" s="254"/>
      <c r="Z126" s="254"/>
      <c r="AA126" s="260"/>
      <c r="AT126" s="261" t="s">
        <v>158</v>
      </c>
      <c r="AU126" s="261" t="s">
        <v>112</v>
      </c>
      <c r="AV126" s="12" t="s">
        <v>84</v>
      </c>
      <c r="AW126" s="12" t="s">
        <v>34</v>
      </c>
      <c r="AX126" s="12" t="s">
        <v>76</v>
      </c>
      <c r="AY126" s="261" t="s">
        <v>151</v>
      </c>
    </row>
    <row r="127" spans="2:51" s="10" customFormat="1" ht="16.5" customHeight="1">
      <c r="B127" s="231"/>
      <c r="C127" s="232"/>
      <c r="D127" s="232"/>
      <c r="E127" s="233" t="s">
        <v>22</v>
      </c>
      <c r="F127" s="241" t="s">
        <v>322</v>
      </c>
      <c r="G127" s="232"/>
      <c r="H127" s="232"/>
      <c r="I127" s="232"/>
      <c r="J127" s="232"/>
      <c r="K127" s="236">
        <v>200</v>
      </c>
      <c r="L127" s="232"/>
      <c r="M127" s="232"/>
      <c r="N127" s="232"/>
      <c r="O127" s="232"/>
      <c r="P127" s="232"/>
      <c r="Q127" s="232"/>
      <c r="R127" s="237"/>
      <c r="T127" s="238"/>
      <c r="U127" s="232"/>
      <c r="V127" s="232"/>
      <c r="W127" s="232"/>
      <c r="X127" s="232"/>
      <c r="Y127" s="232"/>
      <c r="Z127" s="232"/>
      <c r="AA127" s="239"/>
      <c r="AT127" s="240" t="s">
        <v>158</v>
      </c>
      <c r="AU127" s="240" t="s">
        <v>112</v>
      </c>
      <c r="AV127" s="10" t="s">
        <v>112</v>
      </c>
      <c r="AW127" s="10" t="s">
        <v>34</v>
      </c>
      <c r="AX127" s="10" t="s">
        <v>76</v>
      </c>
      <c r="AY127" s="240" t="s">
        <v>151</v>
      </c>
    </row>
    <row r="128" spans="2:51" s="11" customFormat="1" ht="16.5" customHeight="1">
      <c r="B128" s="242"/>
      <c r="C128" s="243"/>
      <c r="D128" s="243"/>
      <c r="E128" s="244" t="s">
        <v>22</v>
      </c>
      <c r="F128" s="245" t="s">
        <v>159</v>
      </c>
      <c r="G128" s="243"/>
      <c r="H128" s="243"/>
      <c r="I128" s="243"/>
      <c r="J128" s="243"/>
      <c r="K128" s="246">
        <v>200</v>
      </c>
      <c r="L128" s="243"/>
      <c r="M128" s="243"/>
      <c r="N128" s="243"/>
      <c r="O128" s="243"/>
      <c r="P128" s="243"/>
      <c r="Q128" s="243"/>
      <c r="R128" s="247"/>
      <c r="T128" s="248"/>
      <c r="U128" s="243"/>
      <c r="V128" s="243"/>
      <c r="W128" s="243"/>
      <c r="X128" s="243"/>
      <c r="Y128" s="243"/>
      <c r="Z128" s="243"/>
      <c r="AA128" s="249"/>
      <c r="AT128" s="250" t="s">
        <v>158</v>
      </c>
      <c r="AU128" s="250" t="s">
        <v>112</v>
      </c>
      <c r="AV128" s="11" t="s">
        <v>156</v>
      </c>
      <c r="AW128" s="11" t="s">
        <v>34</v>
      </c>
      <c r="AX128" s="11" t="s">
        <v>84</v>
      </c>
      <c r="AY128" s="250" t="s">
        <v>151</v>
      </c>
    </row>
    <row r="129" spans="2:65" s="1" customFormat="1" ht="25.5" customHeight="1">
      <c r="B129" s="47"/>
      <c r="C129" s="220" t="s">
        <v>162</v>
      </c>
      <c r="D129" s="220" t="s">
        <v>152</v>
      </c>
      <c r="E129" s="221" t="s">
        <v>160</v>
      </c>
      <c r="F129" s="222" t="s">
        <v>161</v>
      </c>
      <c r="G129" s="222"/>
      <c r="H129" s="222"/>
      <c r="I129" s="222"/>
      <c r="J129" s="223" t="s">
        <v>155</v>
      </c>
      <c r="K129" s="224">
        <v>200</v>
      </c>
      <c r="L129" s="225">
        <v>0</v>
      </c>
      <c r="M129" s="226"/>
      <c r="N129" s="227">
        <f>ROUND(L129*K129,2)</f>
        <v>0</v>
      </c>
      <c r="O129" s="227"/>
      <c r="P129" s="227"/>
      <c r="Q129" s="227"/>
      <c r="R129" s="49"/>
      <c r="T129" s="228" t="s">
        <v>22</v>
      </c>
      <c r="U129" s="57" t="s">
        <v>41</v>
      </c>
      <c r="V129" s="48"/>
      <c r="W129" s="229">
        <f>V129*K129</f>
        <v>0</v>
      </c>
      <c r="X129" s="229">
        <v>0</v>
      </c>
      <c r="Y129" s="229">
        <f>X129*K129</f>
        <v>0</v>
      </c>
      <c r="Z129" s="229">
        <v>0</v>
      </c>
      <c r="AA129" s="230">
        <f>Z129*K129</f>
        <v>0</v>
      </c>
      <c r="AR129" s="23" t="s">
        <v>156</v>
      </c>
      <c r="AT129" s="23" t="s">
        <v>152</v>
      </c>
      <c r="AU129" s="23" t="s">
        <v>112</v>
      </c>
      <c r="AY129" s="23" t="s">
        <v>151</v>
      </c>
      <c r="BE129" s="143">
        <f>IF(U129="základní",N129,0)</f>
        <v>0</v>
      </c>
      <c r="BF129" s="143">
        <f>IF(U129="snížená",N129,0)</f>
        <v>0</v>
      </c>
      <c r="BG129" s="143">
        <f>IF(U129="zákl. přenesená",N129,0)</f>
        <v>0</v>
      </c>
      <c r="BH129" s="143">
        <f>IF(U129="sníž. přenesená",N129,0)</f>
        <v>0</v>
      </c>
      <c r="BI129" s="143">
        <f>IF(U129="nulová",N129,0)</f>
        <v>0</v>
      </c>
      <c r="BJ129" s="23" t="s">
        <v>84</v>
      </c>
      <c r="BK129" s="143">
        <f>ROUND(L129*K129,2)</f>
        <v>0</v>
      </c>
      <c r="BL129" s="23" t="s">
        <v>156</v>
      </c>
      <c r="BM129" s="23" t="s">
        <v>156</v>
      </c>
    </row>
    <row r="130" spans="2:65" s="1" customFormat="1" ht="25.5" customHeight="1">
      <c r="B130" s="47"/>
      <c r="C130" s="220" t="s">
        <v>156</v>
      </c>
      <c r="D130" s="220" t="s">
        <v>152</v>
      </c>
      <c r="E130" s="221" t="s">
        <v>163</v>
      </c>
      <c r="F130" s="222" t="s">
        <v>164</v>
      </c>
      <c r="G130" s="222"/>
      <c r="H130" s="222"/>
      <c r="I130" s="222"/>
      <c r="J130" s="223" t="s">
        <v>165</v>
      </c>
      <c r="K130" s="224">
        <v>90</v>
      </c>
      <c r="L130" s="225">
        <v>0</v>
      </c>
      <c r="M130" s="226"/>
      <c r="N130" s="227">
        <f>ROUND(L130*K130,2)</f>
        <v>0</v>
      </c>
      <c r="O130" s="227"/>
      <c r="P130" s="227"/>
      <c r="Q130" s="227"/>
      <c r="R130" s="49"/>
      <c r="T130" s="228" t="s">
        <v>22</v>
      </c>
      <c r="U130" s="57" t="s">
        <v>41</v>
      </c>
      <c r="V130" s="48"/>
      <c r="W130" s="229">
        <f>V130*K130</f>
        <v>0</v>
      </c>
      <c r="X130" s="229">
        <v>0</v>
      </c>
      <c r="Y130" s="229">
        <f>X130*K130</f>
        <v>0</v>
      </c>
      <c r="Z130" s="229">
        <v>0</v>
      </c>
      <c r="AA130" s="230">
        <f>Z130*K130</f>
        <v>0</v>
      </c>
      <c r="AR130" s="23" t="s">
        <v>156</v>
      </c>
      <c r="AT130" s="23" t="s">
        <v>152</v>
      </c>
      <c r="AU130" s="23" t="s">
        <v>112</v>
      </c>
      <c r="AY130" s="23" t="s">
        <v>151</v>
      </c>
      <c r="BE130" s="143">
        <f>IF(U130="základní",N130,0)</f>
        <v>0</v>
      </c>
      <c r="BF130" s="143">
        <f>IF(U130="snížená",N130,0)</f>
        <v>0</v>
      </c>
      <c r="BG130" s="143">
        <f>IF(U130="zákl. přenesená",N130,0)</f>
        <v>0</v>
      </c>
      <c r="BH130" s="143">
        <f>IF(U130="sníž. přenesená",N130,0)</f>
        <v>0</v>
      </c>
      <c r="BI130" s="143">
        <f>IF(U130="nulová",N130,0)</f>
        <v>0</v>
      </c>
      <c r="BJ130" s="23" t="s">
        <v>84</v>
      </c>
      <c r="BK130" s="143">
        <f>ROUND(L130*K130,2)</f>
        <v>0</v>
      </c>
      <c r="BL130" s="23" t="s">
        <v>156</v>
      </c>
      <c r="BM130" s="23" t="s">
        <v>166</v>
      </c>
    </row>
    <row r="131" spans="2:65" s="1" customFormat="1" ht="25.5" customHeight="1">
      <c r="B131" s="47"/>
      <c r="C131" s="220" t="s">
        <v>205</v>
      </c>
      <c r="D131" s="220" t="s">
        <v>152</v>
      </c>
      <c r="E131" s="221" t="s">
        <v>202</v>
      </c>
      <c r="F131" s="222" t="s">
        <v>203</v>
      </c>
      <c r="G131" s="222"/>
      <c r="H131" s="222"/>
      <c r="I131" s="222"/>
      <c r="J131" s="223" t="s">
        <v>165</v>
      </c>
      <c r="K131" s="224">
        <v>90</v>
      </c>
      <c r="L131" s="225">
        <v>0</v>
      </c>
      <c r="M131" s="226"/>
      <c r="N131" s="227">
        <f>ROUND(L131*K131,2)</f>
        <v>0</v>
      </c>
      <c r="O131" s="227"/>
      <c r="P131" s="227"/>
      <c r="Q131" s="227"/>
      <c r="R131" s="49"/>
      <c r="T131" s="228" t="s">
        <v>22</v>
      </c>
      <c r="U131" s="57" t="s">
        <v>41</v>
      </c>
      <c r="V131" s="48"/>
      <c r="W131" s="229">
        <f>V131*K131</f>
        <v>0</v>
      </c>
      <c r="X131" s="229">
        <v>0</v>
      </c>
      <c r="Y131" s="229">
        <f>X131*K131</f>
        <v>0</v>
      </c>
      <c r="Z131" s="229">
        <v>0</v>
      </c>
      <c r="AA131" s="230">
        <f>Z131*K131</f>
        <v>0</v>
      </c>
      <c r="AR131" s="23" t="s">
        <v>156</v>
      </c>
      <c r="AT131" s="23" t="s">
        <v>152</v>
      </c>
      <c r="AU131" s="23" t="s">
        <v>112</v>
      </c>
      <c r="AY131" s="23" t="s">
        <v>151</v>
      </c>
      <c r="BE131" s="143">
        <f>IF(U131="základní",N131,0)</f>
        <v>0</v>
      </c>
      <c r="BF131" s="143">
        <f>IF(U131="snížená",N131,0)</f>
        <v>0</v>
      </c>
      <c r="BG131" s="143">
        <f>IF(U131="zákl. přenesená",N131,0)</f>
        <v>0</v>
      </c>
      <c r="BH131" s="143">
        <f>IF(U131="sníž. přenesená",N131,0)</f>
        <v>0</v>
      </c>
      <c r="BI131" s="143">
        <f>IF(U131="nulová",N131,0)</f>
        <v>0</v>
      </c>
      <c r="BJ131" s="23" t="s">
        <v>84</v>
      </c>
      <c r="BK131" s="143">
        <f>ROUND(L131*K131,2)</f>
        <v>0</v>
      </c>
      <c r="BL131" s="23" t="s">
        <v>156</v>
      </c>
      <c r="BM131" s="23" t="s">
        <v>170</v>
      </c>
    </row>
    <row r="132" spans="2:65" s="1" customFormat="1" ht="25.5" customHeight="1">
      <c r="B132" s="47"/>
      <c r="C132" s="220" t="s">
        <v>167</v>
      </c>
      <c r="D132" s="220" t="s">
        <v>152</v>
      </c>
      <c r="E132" s="221" t="s">
        <v>168</v>
      </c>
      <c r="F132" s="222" t="s">
        <v>169</v>
      </c>
      <c r="G132" s="222"/>
      <c r="H132" s="222"/>
      <c r="I132" s="222"/>
      <c r="J132" s="223" t="s">
        <v>165</v>
      </c>
      <c r="K132" s="224">
        <v>2</v>
      </c>
      <c r="L132" s="225">
        <v>0</v>
      </c>
      <c r="M132" s="226"/>
      <c r="N132" s="227">
        <f>ROUND(L132*K132,2)</f>
        <v>0</v>
      </c>
      <c r="O132" s="227"/>
      <c r="P132" s="227"/>
      <c r="Q132" s="227"/>
      <c r="R132" s="49"/>
      <c r="T132" s="228" t="s">
        <v>22</v>
      </c>
      <c r="U132" s="57" t="s">
        <v>41</v>
      </c>
      <c r="V132" s="48"/>
      <c r="W132" s="229">
        <f>V132*K132</f>
        <v>0</v>
      </c>
      <c r="X132" s="229">
        <v>0</v>
      </c>
      <c r="Y132" s="229">
        <f>X132*K132</f>
        <v>0</v>
      </c>
      <c r="Z132" s="229">
        <v>0</v>
      </c>
      <c r="AA132" s="230">
        <f>Z132*K132</f>
        <v>0</v>
      </c>
      <c r="AR132" s="23" t="s">
        <v>156</v>
      </c>
      <c r="AT132" s="23" t="s">
        <v>152</v>
      </c>
      <c r="AU132" s="23" t="s">
        <v>112</v>
      </c>
      <c r="AY132" s="23" t="s">
        <v>151</v>
      </c>
      <c r="BE132" s="143">
        <f>IF(U132="základní",N132,0)</f>
        <v>0</v>
      </c>
      <c r="BF132" s="143">
        <f>IF(U132="snížená",N132,0)</f>
        <v>0</v>
      </c>
      <c r="BG132" s="143">
        <f>IF(U132="zákl. přenesená",N132,0)</f>
        <v>0</v>
      </c>
      <c r="BH132" s="143">
        <f>IF(U132="sníž. přenesená",N132,0)</f>
        <v>0</v>
      </c>
      <c r="BI132" s="143">
        <f>IF(U132="nulová",N132,0)</f>
        <v>0</v>
      </c>
      <c r="BJ132" s="23" t="s">
        <v>84</v>
      </c>
      <c r="BK132" s="143">
        <f>ROUND(L132*K132,2)</f>
        <v>0</v>
      </c>
      <c r="BL132" s="23" t="s">
        <v>156</v>
      </c>
      <c r="BM132" s="23" t="s">
        <v>173</v>
      </c>
    </row>
    <row r="133" spans="2:65" s="1" customFormat="1" ht="16.5" customHeight="1">
      <c r="B133" s="47"/>
      <c r="C133" s="220" t="s">
        <v>166</v>
      </c>
      <c r="D133" s="220" t="s">
        <v>152</v>
      </c>
      <c r="E133" s="221" t="s">
        <v>171</v>
      </c>
      <c r="F133" s="222" t="s">
        <v>172</v>
      </c>
      <c r="G133" s="222"/>
      <c r="H133" s="222"/>
      <c r="I133" s="222"/>
      <c r="J133" s="223" t="s">
        <v>165</v>
      </c>
      <c r="K133" s="224">
        <v>2</v>
      </c>
      <c r="L133" s="225">
        <v>0</v>
      </c>
      <c r="M133" s="226"/>
      <c r="N133" s="227">
        <f>ROUND(L133*K133,2)</f>
        <v>0</v>
      </c>
      <c r="O133" s="227"/>
      <c r="P133" s="227"/>
      <c r="Q133" s="227"/>
      <c r="R133" s="49"/>
      <c r="T133" s="228" t="s">
        <v>22</v>
      </c>
      <c r="U133" s="57" t="s">
        <v>41</v>
      </c>
      <c r="V133" s="48"/>
      <c r="W133" s="229">
        <f>V133*K133</f>
        <v>0</v>
      </c>
      <c r="X133" s="229">
        <v>0</v>
      </c>
      <c r="Y133" s="229">
        <f>X133*K133</f>
        <v>0</v>
      </c>
      <c r="Z133" s="229">
        <v>0</v>
      </c>
      <c r="AA133" s="230">
        <f>Z133*K133</f>
        <v>0</v>
      </c>
      <c r="AR133" s="23" t="s">
        <v>156</v>
      </c>
      <c r="AT133" s="23" t="s">
        <v>152</v>
      </c>
      <c r="AU133" s="23" t="s">
        <v>112</v>
      </c>
      <c r="AY133" s="23" t="s">
        <v>151</v>
      </c>
      <c r="BE133" s="143">
        <f>IF(U133="základní",N133,0)</f>
        <v>0</v>
      </c>
      <c r="BF133" s="143">
        <f>IF(U133="snížená",N133,0)</f>
        <v>0</v>
      </c>
      <c r="BG133" s="143">
        <f>IF(U133="zákl. přenesená",N133,0)</f>
        <v>0</v>
      </c>
      <c r="BH133" s="143">
        <f>IF(U133="sníž. přenesená",N133,0)</f>
        <v>0</v>
      </c>
      <c r="BI133" s="143">
        <f>IF(U133="nulová",N133,0)</f>
        <v>0</v>
      </c>
      <c r="BJ133" s="23" t="s">
        <v>84</v>
      </c>
      <c r="BK133" s="143">
        <f>ROUND(L133*K133,2)</f>
        <v>0</v>
      </c>
      <c r="BL133" s="23" t="s">
        <v>156</v>
      </c>
      <c r="BM133" s="23" t="s">
        <v>178</v>
      </c>
    </row>
    <row r="134" spans="2:65" s="1" customFormat="1" ht="16.5" customHeight="1">
      <c r="B134" s="47"/>
      <c r="C134" s="220" t="s">
        <v>174</v>
      </c>
      <c r="D134" s="220" t="s">
        <v>152</v>
      </c>
      <c r="E134" s="221" t="s">
        <v>187</v>
      </c>
      <c r="F134" s="222" t="s">
        <v>188</v>
      </c>
      <c r="G134" s="222"/>
      <c r="H134" s="222"/>
      <c r="I134" s="222"/>
      <c r="J134" s="223" t="s">
        <v>189</v>
      </c>
      <c r="K134" s="224">
        <v>60</v>
      </c>
      <c r="L134" s="225">
        <v>0</v>
      </c>
      <c r="M134" s="226"/>
      <c r="N134" s="227">
        <f>ROUND(L134*K134,2)</f>
        <v>0</v>
      </c>
      <c r="O134" s="227"/>
      <c r="P134" s="227"/>
      <c r="Q134" s="227"/>
      <c r="R134" s="49"/>
      <c r="T134" s="228" t="s">
        <v>22</v>
      </c>
      <c r="U134" s="57" t="s">
        <v>41</v>
      </c>
      <c r="V134" s="48"/>
      <c r="W134" s="229">
        <f>V134*K134</f>
        <v>0</v>
      </c>
      <c r="X134" s="229">
        <v>0</v>
      </c>
      <c r="Y134" s="229">
        <f>X134*K134</f>
        <v>0</v>
      </c>
      <c r="Z134" s="229">
        <v>0</v>
      </c>
      <c r="AA134" s="230">
        <f>Z134*K134</f>
        <v>0</v>
      </c>
      <c r="AR134" s="23" t="s">
        <v>156</v>
      </c>
      <c r="AT134" s="23" t="s">
        <v>152</v>
      </c>
      <c r="AU134" s="23" t="s">
        <v>112</v>
      </c>
      <c r="AY134" s="23" t="s">
        <v>151</v>
      </c>
      <c r="BE134" s="143">
        <f>IF(U134="základní",N134,0)</f>
        <v>0</v>
      </c>
      <c r="BF134" s="143">
        <f>IF(U134="snížená",N134,0)</f>
        <v>0</v>
      </c>
      <c r="BG134" s="143">
        <f>IF(U134="zákl. přenesená",N134,0)</f>
        <v>0</v>
      </c>
      <c r="BH134" s="143">
        <f>IF(U134="sníž. přenesená",N134,0)</f>
        <v>0</v>
      </c>
      <c r="BI134" s="143">
        <f>IF(U134="nulová",N134,0)</f>
        <v>0</v>
      </c>
      <c r="BJ134" s="23" t="s">
        <v>84</v>
      </c>
      <c r="BK134" s="143">
        <f>ROUND(L134*K134,2)</f>
        <v>0</v>
      </c>
      <c r="BL134" s="23" t="s">
        <v>156</v>
      </c>
      <c r="BM134" s="23" t="s">
        <v>182</v>
      </c>
    </row>
    <row r="135" spans="2:65" s="1" customFormat="1" ht="25.5" customHeight="1">
      <c r="B135" s="47"/>
      <c r="C135" s="220" t="s">
        <v>194</v>
      </c>
      <c r="D135" s="220" t="s">
        <v>152</v>
      </c>
      <c r="E135" s="221" t="s">
        <v>192</v>
      </c>
      <c r="F135" s="222" t="s">
        <v>193</v>
      </c>
      <c r="G135" s="222"/>
      <c r="H135" s="222"/>
      <c r="I135" s="222"/>
      <c r="J135" s="223" t="s">
        <v>177</v>
      </c>
      <c r="K135" s="224">
        <v>36</v>
      </c>
      <c r="L135" s="225">
        <v>0</v>
      </c>
      <c r="M135" s="226"/>
      <c r="N135" s="227">
        <f>ROUND(L135*K135,2)</f>
        <v>0</v>
      </c>
      <c r="O135" s="227"/>
      <c r="P135" s="227"/>
      <c r="Q135" s="227"/>
      <c r="R135" s="49"/>
      <c r="T135" s="228" t="s">
        <v>22</v>
      </c>
      <c r="U135" s="57" t="s">
        <v>41</v>
      </c>
      <c r="V135" s="48"/>
      <c r="W135" s="229">
        <f>V135*K135</f>
        <v>0</v>
      </c>
      <c r="X135" s="229">
        <v>0</v>
      </c>
      <c r="Y135" s="229">
        <f>X135*K135</f>
        <v>0</v>
      </c>
      <c r="Z135" s="229">
        <v>0</v>
      </c>
      <c r="AA135" s="230">
        <f>Z135*K135</f>
        <v>0</v>
      </c>
      <c r="AR135" s="23" t="s">
        <v>156</v>
      </c>
      <c r="AT135" s="23" t="s">
        <v>152</v>
      </c>
      <c r="AU135" s="23" t="s">
        <v>112</v>
      </c>
      <c r="AY135" s="23" t="s">
        <v>151</v>
      </c>
      <c r="BE135" s="143">
        <f>IF(U135="základní",N135,0)</f>
        <v>0</v>
      </c>
      <c r="BF135" s="143">
        <f>IF(U135="snížená",N135,0)</f>
        <v>0</v>
      </c>
      <c r="BG135" s="143">
        <f>IF(U135="zákl. přenesená",N135,0)</f>
        <v>0</v>
      </c>
      <c r="BH135" s="143">
        <f>IF(U135="sníž. přenesená",N135,0)</f>
        <v>0</v>
      </c>
      <c r="BI135" s="143">
        <f>IF(U135="nulová",N135,0)</f>
        <v>0</v>
      </c>
      <c r="BJ135" s="23" t="s">
        <v>84</v>
      </c>
      <c r="BK135" s="143">
        <f>ROUND(L135*K135,2)</f>
        <v>0</v>
      </c>
      <c r="BL135" s="23" t="s">
        <v>156</v>
      </c>
      <c r="BM135" s="23" t="s">
        <v>186</v>
      </c>
    </row>
    <row r="136" spans="2:51" s="10" customFormat="1" ht="16.5" customHeight="1">
      <c r="B136" s="231"/>
      <c r="C136" s="232"/>
      <c r="D136" s="232"/>
      <c r="E136" s="233" t="s">
        <v>22</v>
      </c>
      <c r="F136" s="234" t="s">
        <v>342</v>
      </c>
      <c r="G136" s="235"/>
      <c r="H136" s="235"/>
      <c r="I136" s="235"/>
      <c r="J136" s="232"/>
      <c r="K136" s="236">
        <v>36</v>
      </c>
      <c r="L136" s="232"/>
      <c r="M136" s="232"/>
      <c r="N136" s="232"/>
      <c r="O136" s="232"/>
      <c r="P136" s="232"/>
      <c r="Q136" s="232"/>
      <c r="R136" s="237"/>
      <c r="T136" s="238"/>
      <c r="U136" s="232"/>
      <c r="V136" s="232"/>
      <c r="W136" s="232"/>
      <c r="X136" s="232"/>
      <c r="Y136" s="232"/>
      <c r="Z136" s="232"/>
      <c r="AA136" s="239"/>
      <c r="AT136" s="240" t="s">
        <v>158</v>
      </c>
      <c r="AU136" s="240" t="s">
        <v>112</v>
      </c>
      <c r="AV136" s="10" t="s">
        <v>112</v>
      </c>
      <c r="AW136" s="10" t="s">
        <v>34</v>
      </c>
      <c r="AX136" s="10" t="s">
        <v>76</v>
      </c>
      <c r="AY136" s="240" t="s">
        <v>151</v>
      </c>
    </row>
    <row r="137" spans="2:51" s="11" customFormat="1" ht="16.5" customHeight="1">
      <c r="B137" s="242"/>
      <c r="C137" s="243"/>
      <c r="D137" s="243"/>
      <c r="E137" s="244" t="s">
        <v>22</v>
      </c>
      <c r="F137" s="245" t="s">
        <v>159</v>
      </c>
      <c r="G137" s="243"/>
      <c r="H137" s="243"/>
      <c r="I137" s="243"/>
      <c r="J137" s="243"/>
      <c r="K137" s="246">
        <v>36</v>
      </c>
      <c r="L137" s="243"/>
      <c r="M137" s="243"/>
      <c r="N137" s="243"/>
      <c r="O137" s="243"/>
      <c r="P137" s="243"/>
      <c r="Q137" s="243"/>
      <c r="R137" s="247"/>
      <c r="T137" s="248"/>
      <c r="U137" s="243"/>
      <c r="V137" s="243"/>
      <c r="W137" s="243"/>
      <c r="X137" s="243"/>
      <c r="Y137" s="243"/>
      <c r="Z137" s="243"/>
      <c r="AA137" s="249"/>
      <c r="AT137" s="250" t="s">
        <v>158</v>
      </c>
      <c r="AU137" s="250" t="s">
        <v>112</v>
      </c>
      <c r="AV137" s="11" t="s">
        <v>156</v>
      </c>
      <c r="AW137" s="11" t="s">
        <v>34</v>
      </c>
      <c r="AX137" s="11" t="s">
        <v>84</v>
      </c>
      <c r="AY137" s="250" t="s">
        <v>151</v>
      </c>
    </row>
    <row r="138" spans="2:65" s="1" customFormat="1" ht="25.5" customHeight="1">
      <c r="B138" s="47"/>
      <c r="C138" s="220" t="s">
        <v>316</v>
      </c>
      <c r="D138" s="220" t="s">
        <v>152</v>
      </c>
      <c r="E138" s="221" t="s">
        <v>215</v>
      </c>
      <c r="F138" s="222" t="s">
        <v>216</v>
      </c>
      <c r="G138" s="222"/>
      <c r="H138" s="222"/>
      <c r="I138" s="222"/>
      <c r="J138" s="223" t="s">
        <v>177</v>
      </c>
      <c r="K138" s="224">
        <v>36</v>
      </c>
      <c r="L138" s="225">
        <v>0</v>
      </c>
      <c r="M138" s="226"/>
      <c r="N138" s="227">
        <f>ROUND(L138*K138,2)</f>
        <v>0</v>
      </c>
      <c r="O138" s="227"/>
      <c r="P138" s="227"/>
      <c r="Q138" s="227"/>
      <c r="R138" s="49"/>
      <c r="T138" s="228" t="s">
        <v>22</v>
      </c>
      <c r="U138" s="57" t="s">
        <v>41</v>
      </c>
      <c r="V138" s="48"/>
      <c r="W138" s="229">
        <f>V138*K138</f>
        <v>0</v>
      </c>
      <c r="X138" s="229">
        <v>0</v>
      </c>
      <c r="Y138" s="229">
        <f>X138*K138</f>
        <v>0</v>
      </c>
      <c r="Z138" s="229">
        <v>0</v>
      </c>
      <c r="AA138" s="230">
        <f>Z138*K138</f>
        <v>0</v>
      </c>
      <c r="AR138" s="23" t="s">
        <v>156</v>
      </c>
      <c r="AT138" s="23" t="s">
        <v>152</v>
      </c>
      <c r="AU138" s="23" t="s">
        <v>112</v>
      </c>
      <c r="AY138" s="23" t="s">
        <v>151</v>
      </c>
      <c r="BE138" s="143">
        <f>IF(U138="základní",N138,0)</f>
        <v>0</v>
      </c>
      <c r="BF138" s="143">
        <f>IF(U138="snížená",N138,0)</f>
        <v>0</v>
      </c>
      <c r="BG138" s="143">
        <f>IF(U138="zákl. přenesená",N138,0)</f>
        <v>0</v>
      </c>
      <c r="BH138" s="143">
        <f>IF(U138="sníž. přenesená",N138,0)</f>
        <v>0</v>
      </c>
      <c r="BI138" s="143">
        <f>IF(U138="nulová",N138,0)</f>
        <v>0</v>
      </c>
      <c r="BJ138" s="23" t="s">
        <v>84</v>
      </c>
      <c r="BK138" s="143">
        <f>ROUND(L138*K138,2)</f>
        <v>0</v>
      </c>
      <c r="BL138" s="23" t="s">
        <v>156</v>
      </c>
      <c r="BM138" s="23" t="s">
        <v>190</v>
      </c>
    </row>
    <row r="139" spans="2:65" s="1" customFormat="1" ht="25.5" customHeight="1">
      <c r="B139" s="47"/>
      <c r="C139" s="220" t="s">
        <v>253</v>
      </c>
      <c r="D139" s="220" t="s">
        <v>152</v>
      </c>
      <c r="E139" s="221" t="s">
        <v>206</v>
      </c>
      <c r="F139" s="222" t="s">
        <v>207</v>
      </c>
      <c r="G139" s="222"/>
      <c r="H139" s="222"/>
      <c r="I139" s="222"/>
      <c r="J139" s="223" t="s">
        <v>177</v>
      </c>
      <c r="K139" s="224">
        <v>36</v>
      </c>
      <c r="L139" s="225">
        <v>0</v>
      </c>
      <c r="M139" s="226"/>
      <c r="N139" s="227">
        <f>ROUND(L139*K139,2)</f>
        <v>0</v>
      </c>
      <c r="O139" s="227"/>
      <c r="P139" s="227"/>
      <c r="Q139" s="227"/>
      <c r="R139" s="49"/>
      <c r="T139" s="228" t="s">
        <v>22</v>
      </c>
      <c r="U139" s="57" t="s">
        <v>41</v>
      </c>
      <c r="V139" s="48"/>
      <c r="W139" s="229">
        <f>V139*K139</f>
        <v>0</v>
      </c>
      <c r="X139" s="229">
        <v>0</v>
      </c>
      <c r="Y139" s="229">
        <f>X139*K139</f>
        <v>0</v>
      </c>
      <c r="Z139" s="229">
        <v>0</v>
      </c>
      <c r="AA139" s="230">
        <f>Z139*K139</f>
        <v>0</v>
      </c>
      <c r="AR139" s="23" t="s">
        <v>156</v>
      </c>
      <c r="AT139" s="23" t="s">
        <v>152</v>
      </c>
      <c r="AU139" s="23" t="s">
        <v>112</v>
      </c>
      <c r="AY139" s="23" t="s">
        <v>151</v>
      </c>
      <c r="BE139" s="143">
        <f>IF(U139="základní",N139,0)</f>
        <v>0</v>
      </c>
      <c r="BF139" s="143">
        <f>IF(U139="snížená",N139,0)</f>
        <v>0</v>
      </c>
      <c r="BG139" s="143">
        <f>IF(U139="zákl. přenesená",N139,0)</f>
        <v>0</v>
      </c>
      <c r="BH139" s="143">
        <f>IF(U139="sníž. přenesená",N139,0)</f>
        <v>0</v>
      </c>
      <c r="BI139" s="143">
        <f>IF(U139="nulová",N139,0)</f>
        <v>0</v>
      </c>
      <c r="BJ139" s="23" t="s">
        <v>84</v>
      </c>
      <c r="BK139" s="143">
        <f>ROUND(L139*K139,2)</f>
        <v>0</v>
      </c>
      <c r="BL139" s="23" t="s">
        <v>156</v>
      </c>
      <c r="BM139" s="23" t="s">
        <v>194</v>
      </c>
    </row>
    <row r="140" spans="2:65" s="1" customFormat="1" ht="38.25" customHeight="1">
      <c r="B140" s="47"/>
      <c r="C140" s="220" t="s">
        <v>343</v>
      </c>
      <c r="D140" s="220" t="s">
        <v>152</v>
      </c>
      <c r="E140" s="221" t="s">
        <v>209</v>
      </c>
      <c r="F140" s="222" t="s">
        <v>210</v>
      </c>
      <c r="G140" s="222"/>
      <c r="H140" s="222"/>
      <c r="I140" s="222"/>
      <c r="J140" s="223" t="s">
        <v>177</v>
      </c>
      <c r="K140" s="224">
        <v>36</v>
      </c>
      <c r="L140" s="225">
        <v>0</v>
      </c>
      <c r="M140" s="226"/>
      <c r="N140" s="227">
        <f>ROUND(L140*K140,2)</f>
        <v>0</v>
      </c>
      <c r="O140" s="227"/>
      <c r="P140" s="227"/>
      <c r="Q140" s="227"/>
      <c r="R140" s="49"/>
      <c r="T140" s="228" t="s">
        <v>22</v>
      </c>
      <c r="U140" s="57" t="s">
        <v>41</v>
      </c>
      <c r="V140" s="48"/>
      <c r="W140" s="229">
        <f>V140*K140</f>
        <v>0</v>
      </c>
      <c r="X140" s="229">
        <v>0</v>
      </c>
      <c r="Y140" s="229">
        <f>X140*K140</f>
        <v>0</v>
      </c>
      <c r="Z140" s="229">
        <v>0</v>
      </c>
      <c r="AA140" s="230">
        <f>Z140*K140</f>
        <v>0</v>
      </c>
      <c r="AR140" s="23" t="s">
        <v>156</v>
      </c>
      <c r="AT140" s="23" t="s">
        <v>152</v>
      </c>
      <c r="AU140" s="23" t="s">
        <v>112</v>
      </c>
      <c r="AY140" s="23" t="s">
        <v>151</v>
      </c>
      <c r="BE140" s="143">
        <f>IF(U140="základní",N140,0)</f>
        <v>0</v>
      </c>
      <c r="BF140" s="143">
        <f>IF(U140="snížená",N140,0)</f>
        <v>0</v>
      </c>
      <c r="BG140" s="143">
        <f>IF(U140="zákl. přenesená",N140,0)</f>
        <v>0</v>
      </c>
      <c r="BH140" s="143">
        <f>IF(U140="sníž. přenesená",N140,0)</f>
        <v>0</v>
      </c>
      <c r="BI140" s="143">
        <f>IF(U140="nulová",N140,0)</f>
        <v>0</v>
      </c>
      <c r="BJ140" s="23" t="s">
        <v>84</v>
      </c>
      <c r="BK140" s="143">
        <f>ROUND(L140*K140,2)</f>
        <v>0</v>
      </c>
      <c r="BL140" s="23" t="s">
        <v>156</v>
      </c>
      <c r="BM140" s="23" t="s">
        <v>198</v>
      </c>
    </row>
    <row r="141" spans="2:65" s="1" customFormat="1" ht="38.25" customHeight="1">
      <c r="B141" s="47"/>
      <c r="C141" s="220" t="s">
        <v>191</v>
      </c>
      <c r="D141" s="220" t="s">
        <v>152</v>
      </c>
      <c r="E141" s="221" t="s">
        <v>199</v>
      </c>
      <c r="F141" s="222" t="s">
        <v>200</v>
      </c>
      <c r="G141" s="222"/>
      <c r="H141" s="222"/>
      <c r="I141" s="222"/>
      <c r="J141" s="223" t="s">
        <v>177</v>
      </c>
      <c r="K141" s="224">
        <v>36</v>
      </c>
      <c r="L141" s="225">
        <v>0</v>
      </c>
      <c r="M141" s="226"/>
      <c r="N141" s="227">
        <f>ROUND(L141*K141,2)</f>
        <v>0</v>
      </c>
      <c r="O141" s="227"/>
      <c r="P141" s="227"/>
      <c r="Q141" s="227"/>
      <c r="R141" s="49"/>
      <c r="T141" s="228" t="s">
        <v>22</v>
      </c>
      <c r="U141" s="57" t="s">
        <v>41</v>
      </c>
      <c r="V141" s="48"/>
      <c r="W141" s="229">
        <f>V141*K141</f>
        <v>0</v>
      </c>
      <c r="X141" s="229">
        <v>0</v>
      </c>
      <c r="Y141" s="229">
        <f>X141*K141</f>
        <v>0</v>
      </c>
      <c r="Z141" s="229">
        <v>0</v>
      </c>
      <c r="AA141" s="230">
        <f>Z141*K141</f>
        <v>0</v>
      </c>
      <c r="AR141" s="23" t="s">
        <v>156</v>
      </c>
      <c r="AT141" s="23" t="s">
        <v>152</v>
      </c>
      <c r="AU141" s="23" t="s">
        <v>112</v>
      </c>
      <c r="AY141" s="23" t="s">
        <v>151</v>
      </c>
      <c r="BE141" s="143">
        <f>IF(U141="základní",N141,0)</f>
        <v>0</v>
      </c>
      <c r="BF141" s="143">
        <f>IF(U141="snížená",N141,0)</f>
        <v>0</v>
      </c>
      <c r="BG141" s="143">
        <f>IF(U141="zákl. přenesená",N141,0)</f>
        <v>0</v>
      </c>
      <c r="BH141" s="143">
        <f>IF(U141="sníž. přenesená",N141,0)</f>
        <v>0</v>
      </c>
      <c r="BI141" s="143">
        <f>IF(U141="nulová",N141,0)</f>
        <v>0</v>
      </c>
      <c r="BJ141" s="23" t="s">
        <v>84</v>
      </c>
      <c r="BK141" s="143">
        <f>ROUND(L141*K141,2)</f>
        <v>0</v>
      </c>
      <c r="BL141" s="23" t="s">
        <v>156</v>
      </c>
      <c r="BM141" s="23" t="s">
        <v>201</v>
      </c>
    </row>
    <row r="142" spans="2:65" s="1" customFormat="1" ht="25.5" customHeight="1">
      <c r="B142" s="47"/>
      <c r="C142" s="220" t="s">
        <v>182</v>
      </c>
      <c r="D142" s="220" t="s">
        <v>152</v>
      </c>
      <c r="E142" s="221" t="s">
        <v>218</v>
      </c>
      <c r="F142" s="222" t="s">
        <v>219</v>
      </c>
      <c r="G142" s="222"/>
      <c r="H142" s="222"/>
      <c r="I142" s="222"/>
      <c r="J142" s="223" t="s">
        <v>177</v>
      </c>
      <c r="K142" s="224">
        <v>36</v>
      </c>
      <c r="L142" s="225">
        <v>0</v>
      </c>
      <c r="M142" s="226"/>
      <c r="N142" s="227">
        <f>ROUND(L142*K142,2)</f>
        <v>0</v>
      </c>
      <c r="O142" s="227"/>
      <c r="P142" s="227"/>
      <c r="Q142" s="227"/>
      <c r="R142" s="49"/>
      <c r="T142" s="228" t="s">
        <v>22</v>
      </c>
      <c r="U142" s="57" t="s">
        <v>41</v>
      </c>
      <c r="V142" s="48"/>
      <c r="W142" s="229">
        <f>V142*K142</f>
        <v>0</v>
      </c>
      <c r="X142" s="229">
        <v>0</v>
      </c>
      <c r="Y142" s="229">
        <f>X142*K142</f>
        <v>0</v>
      </c>
      <c r="Z142" s="229">
        <v>0</v>
      </c>
      <c r="AA142" s="230">
        <f>Z142*K142</f>
        <v>0</v>
      </c>
      <c r="AR142" s="23" t="s">
        <v>156</v>
      </c>
      <c r="AT142" s="23" t="s">
        <v>152</v>
      </c>
      <c r="AU142" s="23" t="s">
        <v>112</v>
      </c>
      <c r="AY142" s="23" t="s">
        <v>151</v>
      </c>
      <c r="BE142" s="143">
        <f>IF(U142="základní",N142,0)</f>
        <v>0</v>
      </c>
      <c r="BF142" s="143">
        <f>IF(U142="snížená",N142,0)</f>
        <v>0</v>
      </c>
      <c r="BG142" s="143">
        <f>IF(U142="zákl. přenesená",N142,0)</f>
        <v>0</v>
      </c>
      <c r="BH142" s="143">
        <f>IF(U142="sníž. přenesená",N142,0)</f>
        <v>0</v>
      </c>
      <c r="BI142" s="143">
        <f>IF(U142="nulová",N142,0)</f>
        <v>0</v>
      </c>
      <c r="BJ142" s="23" t="s">
        <v>84</v>
      </c>
      <c r="BK142" s="143">
        <f>ROUND(L142*K142,2)</f>
        <v>0</v>
      </c>
      <c r="BL142" s="23" t="s">
        <v>156</v>
      </c>
      <c r="BM142" s="23" t="s">
        <v>204</v>
      </c>
    </row>
    <row r="143" spans="2:65" s="1" customFormat="1" ht="25.5" customHeight="1">
      <c r="B143" s="47"/>
      <c r="C143" s="220" t="s">
        <v>178</v>
      </c>
      <c r="D143" s="220" t="s">
        <v>152</v>
      </c>
      <c r="E143" s="221" t="s">
        <v>212</v>
      </c>
      <c r="F143" s="222" t="s">
        <v>213</v>
      </c>
      <c r="G143" s="222"/>
      <c r="H143" s="222"/>
      <c r="I143" s="222"/>
      <c r="J143" s="223" t="s">
        <v>177</v>
      </c>
      <c r="K143" s="224">
        <v>36</v>
      </c>
      <c r="L143" s="225">
        <v>0</v>
      </c>
      <c r="M143" s="226"/>
      <c r="N143" s="227">
        <f>ROUND(L143*K143,2)</f>
        <v>0</v>
      </c>
      <c r="O143" s="227"/>
      <c r="P143" s="227"/>
      <c r="Q143" s="227"/>
      <c r="R143" s="49"/>
      <c r="T143" s="228" t="s">
        <v>22</v>
      </c>
      <c r="U143" s="57" t="s">
        <v>41</v>
      </c>
      <c r="V143" s="48"/>
      <c r="W143" s="229">
        <f>V143*K143</f>
        <v>0</v>
      </c>
      <c r="X143" s="229">
        <v>0</v>
      </c>
      <c r="Y143" s="229">
        <f>X143*K143</f>
        <v>0</v>
      </c>
      <c r="Z143" s="229">
        <v>0</v>
      </c>
      <c r="AA143" s="230">
        <f>Z143*K143</f>
        <v>0</v>
      </c>
      <c r="AR143" s="23" t="s">
        <v>156</v>
      </c>
      <c r="AT143" s="23" t="s">
        <v>152</v>
      </c>
      <c r="AU143" s="23" t="s">
        <v>112</v>
      </c>
      <c r="AY143" s="23" t="s">
        <v>151</v>
      </c>
      <c r="BE143" s="143">
        <f>IF(U143="základní",N143,0)</f>
        <v>0</v>
      </c>
      <c r="BF143" s="143">
        <f>IF(U143="snížená",N143,0)</f>
        <v>0</v>
      </c>
      <c r="BG143" s="143">
        <f>IF(U143="zákl. přenesená",N143,0)</f>
        <v>0</v>
      </c>
      <c r="BH143" s="143">
        <f>IF(U143="sníž. přenesená",N143,0)</f>
        <v>0</v>
      </c>
      <c r="BI143" s="143">
        <f>IF(U143="nulová",N143,0)</f>
        <v>0</v>
      </c>
      <c r="BJ143" s="23" t="s">
        <v>84</v>
      </c>
      <c r="BK143" s="143">
        <f>ROUND(L143*K143,2)</f>
        <v>0</v>
      </c>
      <c r="BL143" s="23" t="s">
        <v>156</v>
      </c>
      <c r="BM143" s="23" t="s">
        <v>208</v>
      </c>
    </row>
    <row r="144" spans="2:63" s="9" customFormat="1" ht="29.85" customHeight="1">
      <c r="B144" s="207"/>
      <c r="C144" s="208"/>
      <c r="D144" s="217" t="s">
        <v>340</v>
      </c>
      <c r="E144" s="217"/>
      <c r="F144" s="217"/>
      <c r="G144" s="217"/>
      <c r="H144" s="217"/>
      <c r="I144" s="217"/>
      <c r="J144" s="217"/>
      <c r="K144" s="217"/>
      <c r="L144" s="217"/>
      <c r="M144" s="217"/>
      <c r="N144" s="251">
        <f>BK144</f>
        <v>0</v>
      </c>
      <c r="O144" s="252"/>
      <c r="P144" s="252"/>
      <c r="Q144" s="252"/>
      <c r="R144" s="210"/>
      <c r="T144" s="211"/>
      <c r="U144" s="208"/>
      <c r="V144" s="208"/>
      <c r="W144" s="212">
        <f>W145</f>
        <v>0</v>
      </c>
      <c r="X144" s="208"/>
      <c r="Y144" s="212">
        <f>Y145</f>
        <v>0</v>
      </c>
      <c r="Z144" s="208"/>
      <c r="AA144" s="213">
        <f>AA145</f>
        <v>0</v>
      </c>
      <c r="AR144" s="214" t="s">
        <v>84</v>
      </c>
      <c r="AT144" s="215" t="s">
        <v>75</v>
      </c>
      <c r="AU144" s="215" t="s">
        <v>84</v>
      </c>
      <c r="AY144" s="214" t="s">
        <v>151</v>
      </c>
      <c r="BK144" s="216">
        <f>BK145</f>
        <v>0</v>
      </c>
    </row>
    <row r="145" spans="2:65" s="1" customFormat="1" ht="25.5" customHeight="1">
      <c r="B145" s="47"/>
      <c r="C145" s="220" t="s">
        <v>243</v>
      </c>
      <c r="D145" s="220" t="s">
        <v>152</v>
      </c>
      <c r="E145" s="221" t="s">
        <v>344</v>
      </c>
      <c r="F145" s="222" t="s">
        <v>345</v>
      </c>
      <c r="G145" s="222"/>
      <c r="H145" s="222"/>
      <c r="I145" s="222"/>
      <c r="J145" s="223" t="s">
        <v>155</v>
      </c>
      <c r="K145" s="224">
        <v>20</v>
      </c>
      <c r="L145" s="225">
        <v>0</v>
      </c>
      <c r="M145" s="226"/>
      <c r="N145" s="227">
        <f>ROUND(L145*K145,2)</f>
        <v>0</v>
      </c>
      <c r="O145" s="227"/>
      <c r="P145" s="227"/>
      <c r="Q145" s="227"/>
      <c r="R145" s="49"/>
      <c r="T145" s="228" t="s">
        <v>22</v>
      </c>
      <c r="U145" s="57" t="s">
        <v>41</v>
      </c>
      <c r="V145" s="48"/>
      <c r="W145" s="229">
        <f>V145*K145</f>
        <v>0</v>
      </c>
      <c r="X145" s="229">
        <v>0</v>
      </c>
      <c r="Y145" s="229">
        <f>X145*K145</f>
        <v>0</v>
      </c>
      <c r="Z145" s="229">
        <v>0</v>
      </c>
      <c r="AA145" s="230">
        <f>Z145*K145</f>
        <v>0</v>
      </c>
      <c r="AR145" s="23" t="s">
        <v>156</v>
      </c>
      <c r="AT145" s="23" t="s">
        <v>152</v>
      </c>
      <c r="AU145" s="23" t="s">
        <v>112</v>
      </c>
      <c r="AY145" s="23" t="s">
        <v>151</v>
      </c>
      <c r="BE145" s="143">
        <f>IF(U145="základní",N145,0)</f>
        <v>0</v>
      </c>
      <c r="BF145" s="143">
        <f>IF(U145="snížená",N145,0)</f>
        <v>0</v>
      </c>
      <c r="BG145" s="143">
        <f>IF(U145="zákl. přenesená",N145,0)</f>
        <v>0</v>
      </c>
      <c r="BH145" s="143">
        <f>IF(U145="sníž. přenesená",N145,0)</f>
        <v>0</v>
      </c>
      <c r="BI145" s="143">
        <f>IF(U145="nulová",N145,0)</f>
        <v>0</v>
      </c>
      <c r="BJ145" s="23" t="s">
        <v>84</v>
      </c>
      <c r="BK145" s="143">
        <f>ROUND(L145*K145,2)</f>
        <v>0</v>
      </c>
      <c r="BL145" s="23" t="s">
        <v>156</v>
      </c>
      <c r="BM145" s="23" t="s">
        <v>211</v>
      </c>
    </row>
    <row r="146" spans="2:63" s="9" customFormat="1" ht="29.85" customHeight="1">
      <c r="B146" s="207"/>
      <c r="C146" s="208"/>
      <c r="D146" s="217" t="s">
        <v>124</v>
      </c>
      <c r="E146" s="217"/>
      <c r="F146" s="217"/>
      <c r="G146" s="217"/>
      <c r="H146" s="217"/>
      <c r="I146" s="217"/>
      <c r="J146" s="217"/>
      <c r="K146" s="217"/>
      <c r="L146" s="217"/>
      <c r="M146" s="217"/>
      <c r="N146" s="251">
        <f>BK146</f>
        <v>0</v>
      </c>
      <c r="O146" s="252"/>
      <c r="P146" s="252"/>
      <c r="Q146" s="252"/>
      <c r="R146" s="210"/>
      <c r="T146" s="211"/>
      <c r="U146" s="208"/>
      <c r="V146" s="208"/>
      <c r="W146" s="212">
        <f>SUM(W147:W176)</f>
        <v>0</v>
      </c>
      <c r="X146" s="208"/>
      <c r="Y146" s="212">
        <f>SUM(Y147:Y176)</f>
        <v>0</v>
      </c>
      <c r="Z146" s="208"/>
      <c r="AA146" s="213">
        <f>SUM(AA147:AA176)</f>
        <v>0</v>
      </c>
      <c r="AR146" s="214" t="s">
        <v>84</v>
      </c>
      <c r="AT146" s="215" t="s">
        <v>75</v>
      </c>
      <c r="AU146" s="215" t="s">
        <v>84</v>
      </c>
      <c r="AY146" s="214" t="s">
        <v>151</v>
      </c>
      <c r="BK146" s="216">
        <f>SUM(BK147:BK176)</f>
        <v>0</v>
      </c>
    </row>
    <row r="147" spans="2:65" s="1" customFormat="1" ht="16.5" customHeight="1">
      <c r="B147" s="47"/>
      <c r="C147" s="220" t="s">
        <v>204</v>
      </c>
      <c r="D147" s="220" t="s">
        <v>152</v>
      </c>
      <c r="E147" s="221" t="s">
        <v>346</v>
      </c>
      <c r="F147" s="222" t="s">
        <v>347</v>
      </c>
      <c r="G147" s="222"/>
      <c r="H147" s="222"/>
      <c r="I147" s="222"/>
      <c r="J147" s="223" t="s">
        <v>155</v>
      </c>
      <c r="K147" s="224">
        <v>41.4</v>
      </c>
      <c r="L147" s="225">
        <v>0</v>
      </c>
      <c r="M147" s="226"/>
      <c r="N147" s="227">
        <f>ROUND(L147*K147,2)</f>
        <v>0</v>
      </c>
      <c r="O147" s="227"/>
      <c r="P147" s="227"/>
      <c r="Q147" s="227"/>
      <c r="R147" s="49"/>
      <c r="T147" s="228" t="s">
        <v>22</v>
      </c>
      <c r="U147" s="57" t="s">
        <v>41</v>
      </c>
      <c r="V147" s="48"/>
      <c r="W147" s="229">
        <f>V147*K147</f>
        <v>0</v>
      </c>
      <c r="X147" s="229">
        <v>0</v>
      </c>
      <c r="Y147" s="229">
        <f>X147*K147</f>
        <v>0</v>
      </c>
      <c r="Z147" s="229">
        <v>0</v>
      </c>
      <c r="AA147" s="230">
        <f>Z147*K147</f>
        <v>0</v>
      </c>
      <c r="AR147" s="23" t="s">
        <v>156</v>
      </c>
      <c r="AT147" s="23" t="s">
        <v>152</v>
      </c>
      <c r="AU147" s="23" t="s">
        <v>112</v>
      </c>
      <c r="AY147" s="23" t="s">
        <v>151</v>
      </c>
      <c r="BE147" s="143">
        <f>IF(U147="základní",N147,0)</f>
        <v>0</v>
      </c>
      <c r="BF147" s="143">
        <f>IF(U147="snížená",N147,0)</f>
        <v>0</v>
      </c>
      <c r="BG147" s="143">
        <f>IF(U147="zákl. přenesená",N147,0)</f>
        <v>0</v>
      </c>
      <c r="BH147" s="143">
        <f>IF(U147="sníž. přenesená",N147,0)</f>
        <v>0</v>
      </c>
      <c r="BI147" s="143">
        <f>IF(U147="nulová",N147,0)</f>
        <v>0</v>
      </c>
      <c r="BJ147" s="23" t="s">
        <v>84</v>
      </c>
      <c r="BK147" s="143">
        <f>ROUND(L147*K147,2)</f>
        <v>0</v>
      </c>
      <c r="BL147" s="23" t="s">
        <v>156</v>
      </c>
      <c r="BM147" s="23" t="s">
        <v>214</v>
      </c>
    </row>
    <row r="148" spans="2:51" s="12" customFormat="1" ht="25.5" customHeight="1">
      <c r="B148" s="253"/>
      <c r="C148" s="254"/>
      <c r="D148" s="254"/>
      <c r="E148" s="255" t="s">
        <v>22</v>
      </c>
      <c r="F148" s="256" t="s">
        <v>348</v>
      </c>
      <c r="G148" s="257"/>
      <c r="H148" s="257"/>
      <c r="I148" s="257"/>
      <c r="J148" s="254"/>
      <c r="K148" s="255" t="s">
        <v>22</v>
      </c>
      <c r="L148" s="254"/>
      <c r="M148" s="254"/>
      <c r="N148" s="254"/>
      <c r="O148" s="254"/>
      <c r="P148" s="254"/>
      <c r="Q148" s="254"/>
      <c r="R148" s="258"/>
      <c r="T148" s="259"/>
      <c r="U148" s="254"/>
      <c r="V148" s="254"/>
      <c r="W148" s="254"/>
      <c r="X148" s="254"/>
      <c r="Y148" s="254"/>
      <c r="Z148" s="254"/>
      <c r="AA148" s="260"/>
      <c r="AT148" s="261" t="s">
        <v>158</v>
      </c>
      <c r="AU148" s="261" t="s">
        <v>112</v>
      </c>
      <c r="AV148" s="12" t="s">
        <v>84</v>
      </c>
      <c r="AW148" s="12" t="s">
        <v>34</v>
      </c>
      <c r="AX148" s="12" t="s">
        <v>76</v>
      </c>
      <c r="AY148" s="261" t="s">
        <v>151</v>
      </c>
    </row>
    <row r="149" spans="2:51" s="10" customFormat="1" ht="16.5" customHeight="1">
      <c r="B149" s="231"/>
      <c r="C149" s="232"/>
      <c r="D149" s="232"/>
      <c r="E149" s="233" t="s">
        <v>22</v>
      </c>
      <c r="F149" s="241" t="s">
        <v>349</v>
      </c>
      <c r="G149" s="232"/>
      <c r="H149" s="232"/>
      <c r="I149" s="232"/>
      <c r="J149" s="232"/>
      <c r="K149" s="236">
        <v>9.4</v>
      </c>
      <c r="L149" s="232"/>
      <c r="M149" s="232"/>
      <c r="N149" s="232"/>
      <c r="O149" s="232"/>
      <c r="P149" s="232"/>
      <c r="Q149" s="232"/>
      <c r="R149" s="237"/>
      <c r="T149" s="238"/>
      <c r="U149" s="232"/>
      <c r="V149" s="232"/>
      <c r="W149" s="232"/>
      <c r="X149" s="232"/>
      <c r="Y149" s="232"/>
      <c r="Z149" s="232"/>
      <c r="AA149" s="239"/>
      <c r="AT149" s="240" t="s">
        <v>158</v>
      </c>
      <c r="AU149" s="240" t="s">
        <v>112</v>
      </c>
      <c r="AV149" s="10" t="s">
        <v>112</v>
      </c>
      <c r="AW149" s="10" t="s">
        <v>34</v>
      </c>
      <c r="AX149" s="10" t="s">
        <v>76</v>
      </c>
      <c r="AY149" s="240" t="s">
        <v>151</v>
      </c>
    </row>
    <row r="150" spans="2:51" s="12" customFormat="1" ht="25.5" customHeight="1">
      <c r="B150" s="253"/>
      <c r="C150" s="254"/>
      <c r="D150" s="254"/>
      <c r="E150" s="255" t="s">
        <v>22</v>
      </c>
      <c r="F150" s="262" t="s">
        <v>350</v>
      </c>
      <c r="G150" s="254"/>
      <c r="H150" s="254"/>
      <c r="I150" s="254"/>
      <c r="J150" s="254"/>
      <c r="K150" s="255" t="s">
        <v>22</v>
      </c>
      <c r="L150" s="254"/>
      <c r="M150" s="254"/>
      <c r="N150" s="254"/>
      <c r="O150" s="254"/>
      <c r="P150" s="254"/>
      <c r="Q150" s="254"/>
      <c r="R150" s="258"/>
      <c r="T150" s="259"/>
      <c r="U150" s="254"/>
      <c r="V150" s="254"/>
      <c r="W150" s="254"/>
      <c r="X150" s="254"/>
      <c r="Y150" s="254"/>
      <c r="Z150" s="254"/>
      <c r="AA150" s="260"/>
      <c r="AT150" s="261" t="s">
        <v>158</v>
      </c>
      <c r="AU150" s="261" t="s">
        <v>112</v>
      </c>
      <c r="AV150" s="12" t="s">
        <v>84</v>
      </c>
      <c r="AW150" s="12" t="s">
        <v>34</v>
      </c>
      <c r="AX150" s="12" t="s">
        <v>76</v>
      </c>
      <c r="AY150" s="261" t="s">
        <v>151</v>
      </c>
    </row>
    <row r="151" spans="2:51" s="10" customFormat="1" ht="16.5" customHeight="1">
      <c r="B151" s="231"/>
      <c r="C151" s="232"/>
      <c r="D151" s="232"/>
      <c r="E151" s="233" t="s">
        <v>22</v>
      </c>
      <c r="F151" s="241" t="s">
        <v>351</v>
      </c>
      <c r="G151" s="232"/>
      <c r="H151" s="232"/>
      <c r="I151" s="232"/>
      <c r="J151" s="232"/>
      <c r="K151" s="236">
        <v>32</v>
      </c>
      <c r="L151" s="232"/>
      <c r="M151" s="232"/>
      <c r="N151" s="232"/>
      <c r="O151" s="232"/>
      <c r="P151" s="232"/>
      <c r="Q151" s="232"/>
      <c r="R151" s="237"/>
      <c r="T151" s="238"/>
      <c r="U151" s="232"/>
      <c r="V151" s="232"/>
      <c r="W151" s="232"/>
      <c r="X151" s="232"/>
      <c r="Y151" s="232"/>
      <c r="Z151" s="232"/>
      <c r="AA151" s="239"/>
      <c r="AT151" s="240" t="s">
        <v>158</v>
      </c>
      <c r="AU151" s="240" t="s">
        <v>112</v>
      </c>
      <c r="AV151" s="10" t="s">
        <v>112</v>
      </c>
      <c r="AW151" s="10" t="s">
        <v>34</v>
      </c>
      <c r="AX151" s="10" t="s">
        <v>76</v>
      </c>
      <c r="AY151" s="240" t="s">
        <v>151</v>
      </c>
    </row>
    <row r="152" spans="2:51" s="11" customFormat="1" ht="16.5" customHeight="1">
      <c r="B152" s="242"/>
      <c r="C152" s="243"/>
      <c r="D152" s="243"/>
      <c r="E152" s="244" t="s">
        <v>22</v>
      </c>
      <c r="F152" s="245" t="s">
        <v>159</v>
      </c>
      <c r="G152" s="243"/>
      <c r="H152" s="243"/>
      <c r="I152" s="243"/>
      <c r="J152" s="243"/>
      <c r="K152" s="246">
        <v>41.4</v>
      </c>
      <c r="L152" s="243"/>
      <c r="M152" s="243"/>
      <c r="N152" s="243"/>
      <c r="O152" s="243"/>
      <c r="P152" s="243"/>
      <c r="Q152" s="243"/>
      <c r="R152" s="247"/>
      <c r="T152" s="248"/>
      <c r="U152" s="243"/>
      <c r="V152" s="243"/>
      <c r="W152" s="243"/>
      <c r="X152" s="243"/>
      <c r="Y152" s="243"/>
      <c r="Z152" s="243"/>
      <c r="AA152" s="249"/>
      <c r="AT152" s="250" t="s">
        <v>158</v>
      </c>
      <c r="AU152" s="250" t="s">
        <v>112</v>
      </c>
      <c r="AV152" s="11" t="s">
        <v>156</v>
      </c>
      <c r="AW152" s="11" t="s">
        <v>34</v>
      </c>
      <c r="AX152" s="11" t="s">
        <v>84</v>
      </c>
      <c r="AY152" s="250" t="s">
        <v>151</v>
      </c>
    </row>
    <row r="153" spans="2:65" s="1" customFormat="1" ht="25.5" customHeight="1">
      <c r="B153" s="47"/>
      <c r="C153" s="220" t="s">
        <v>224</v>
      </c>
      <c r="D153" s="220" t="s">
        <v>152</v>
      </c>
      <c r="E153" s="221" t="s">
        <v>352</v>
      </c>
      <c r="F153" s="222" t="s">
        <v>353</v>
      </c>
      <c r="G153" s="222"/>
      <c r="H153" s="222"/>
      <c r="I153" s="222"/>
      <c r="J153" s="223" t="s">
        <v>155</v>
      </c>
      <c r="K153" s="224">
        <v>41.4</v>
      </c>
      <c r="L153" s="225">
        <v>0</v>
      </c>
      <c r="M153" s="226"/>
      <c r="N153" s="227">
        <f>ROUND(L153*K153,2)</f>
        <v>0</v>
      </c>
      <c r="O153" s="227"/>
      <c r="P153" s="227"/>
      <c r="Q153" s="227"/>
      <c r="R153" s="49"/>
      <c r="T153" s="228" t="s">
        <v>22</v>
      </c>
      <c r="U153" s="57" t="s">
        <v>41</v>
      </c>
      <c r="V153" s="48"/>
      <c r="W153" s="229">
        <f>V153*K153</f>
        <v>0</v>
      </c>
      <c r="X153" s="229">
        <v>0</v>
      </c>
      <c r="Y153" s="229">
        <f>X153*K153</f>
        <v>0</v>
      </c>
      <c r="Z153" s="229">
        <v>0</v>
      </c>
      <c r="AA153" s="230">
        <f>Z153*K153</f>
        <v>0</v>
      </c>
      <c r="AR153" s="23" t="s">
        <v>156</v>
      </c>
      <c r="AT153" s="23" t="s">
        <v>152</v>
      </c>
      <c r="AU153" s="23" t="s">
        <v>112</v>
      </c>
      <c r="AY153" s="23" t="s">
        <v>151</v>
      </c>
      <c r="BE153" s="143">
        <f>IF(U153="základní",N153,0)</f>
        <v>0</v>
      </c>
      <c r="BF153" s="143">
        <f>IF(U153="snížená",N153,0)</f>
        <v>0</v>
      </c>
      <c r="BG153" s="143">
        <f>IF(U153="zákl. přenesená",N153,0)</f>
        <v>0</v>
      </c>
      <c r="BH153" s="143">
        <f>IF(U153="sníž. přenesená",N153,0)</f>
        <v>0</v>
      </c>
      <c r="BI153" s="143">
        <f>IF(U153="nulová",N153,0)</f>
        <v>0</v>
      </c>
      <c r="BJ153" s="23" t="s">
        <v>84</v>
      </c>
      <c r="BK153" s="143">
        <f>ROUND(L153*K153,2)</f>
        <v>0</v>
      </c>
      <c r="BL153" s="23" t="s">
        <v>156</v>
      </c>
      <c r="BM153" s="23" t="s">
        <v>217</v>
      </c>
    </row>
    <row r="154" spans="2:65" s="1" customFormat="1" ht="16.5" customHeight="1">
      <c r="B154" s="47"/>
      <c r="C154" s="220" t="s">
        <v>318</v>
      </c>
      <c r="D154" s="220" t="s">
        <v>152</v>
      </c>
      <c r="E154" s="221" t="s">
        <v>221</v>
      </c>
      <c r="F154" s="222" t="s">
        <v>222</v>
      </c>
      <c r="G154" s="222"/>
      <c r="H154" s="222"/>
      <c r="I154" s="222"/>
      <c r="J154" s="223" t="s">
        <v>155</v>
      </c>
      <c r="K154" s="224">
        <v>32</v>
      </c>
      <c r="L154" s="225">
        <v>0</v>
      </c>
      <c r="M154" s="226"/>
      <c r="N154" s="227">
        <f>ROUND(L154*K154,2)</f>
        <v>0</v>
      </c>
      <c r="O154" s="227"/>
      <c r="P154" s="227"/>
      <c r="Q154" s="227"/>
      <c r="R154" s="49"/>
      <c r="T154" s="228" t="s">
        <v>22</v>
      </c>
      <c r="U154" s="57" t="s">
        <v>41</v>
      </c>
      <c r="V154" s="48"/>
      <c r="W154" s="229">
        <f>V154*K154</f>
        <v>0</v>
      </c>
      <c r="X154" s="229">
        <v>0</v>
      </c>
      <c r="Y154" s="229">
        <f>X154*K154</f>
        <v>0</v>
      </c>
      <c r="Z154" s="229">
        <v>0</v>
      </c>
      <c r="AA154" s="230">
        <f>Z154*K154</f>
        <v>0</v>
      </c>
      <c r="AR154" s="23" t="s">
        <v>156</v>
      </c>
      <c r="AT154" s="23" t="s">
        <v>152</v>
      </c>
      <c r="AU154" s="23" t="s">
        <v>112</v>
      </c>
      <c r="AY154" s="23" t="s">
        <v>151</v>
      </c>
      <c r="BE154" s="143">
        <f>IF(U154="základní",N154,0)</f>
        <v>0</v>
      </c>
      <c r="BF154" s="143">
        <f>IF(U154="snížená",N154,0)</f>
        <v>0</v>
      </c>
      <c r="BG154" s="143">
        <f>IF(U154="zákl. přenesená",N154,0)</f>
        <v>0</v>
      </c>
      <c r="BH154" s="143">
        <f>IF(U154="sníž. přenesená",N154,0)</f>
        <v>0</v>
      </c>
      <c r="BI154" s="143">
        <f>IF(U154="nulová",N154,0)</f>
        <v>0</v>
      </c>
      <c r="BJ154" s="23" t="s">
        <v>84</v>
      </c>
      <c r="BK154" s="143">
        <f>ROUND(L154*K154,2)</f>
        <v>0</v>
      </c>
      <c r="BL154" s="23" t="s">
        <v>156</v>
      </c>
      <c r="BM154" s="23" t="s">
        <v>220</v>
      </c>
    </row>
    <row r="155" spans="2:51" s="12" customFormat="1" ht="25.5" customHeight="1">
      <c r="B155" s="253"/>
      <c r="C155" s="254"/>
      <c r="D155" s="254"/>
      <c r="E155" s="255" t="s">
        <v>22</v>
      </c>
      <c r="F155" s="256" t="s">
        <v>354</v>
      </c>
      <c r="G155" s="257"/>
      <c r="H155" s="257"/>
      <c r="I155" s="257"/>
      <c r="J155" s="254"/>
      <c r="K155" s="255" t="s">
        <v>22</v>
      </c>
      <c r="L155" s="254"/>
      <c r="M155" s="254"/>
      <c r="N155" s="254"/>
      <c r="O155" s="254"/>
      <c r="P155" s="254"/>
      <c r="Q155" s="254"/>
      <c r="R155" s="258"/>
      <c r="T155" s="259"/>
      <c r="U155" s="254"/>
      <c r="V155" s="254"/>
      <c r="W155" s="254"/>
      <c r="X155" s="254"/>
      <c r="Y155" s="254"/>
      <c r="Z155" s="254"/>
      <c r="AA155" s="260"/>
      <c r="AT155" s="261" t="s">
        <v>158</v>
      </c>
      <c r="AU155" s="261" t="s">
        <v>112</v>
      </c>
      <c r="AV155" s="12" t="s">
        <v>84</v>
      </c>
      <c r="AW155" s="12" t="s">
        <v>34</v>
      </c>
      <c r="AX155" s="12" t="s">
        <v>76</v>
      </c>
      <c r="AY155" s="261" t="s">
        <v>151</v>
      </c>
    </row>
    <row r="156" spans="2:51" s="10" customFormat="1" ht="16.5" customHeight="1">
      <c r="B156" s="231"/>
      <c r="C156" s="232"/>
      <c r="D156" s="232"/>
      <c r="E156" s="233" t="s">
        <v>22</v>
      </c>
      <c r="F156" s="241" t="s">
        <v>351</v>
      </c>
      <c r="G156" s="232"/>
      <c r="H156" s="232"/>
      <c r="I156" s="232"/>
      <c r="J156" s="232"/>
      <c r="K156" s="236">
        <v>32</v>
      </c>
      <c r="L156" s="232"/>
      <c r="M156" s="232"/>
      <c r="N156" s="232"/>
      <c r="O156" s="232"/>
      <c r="P156" s="232"/>
      <c r="Q156" s="232"/>
      <c r="R156" s="237"/>
      <c r="T156" s="238"/>
      <c r="U156" s="232"/>
      <c r="V156" s="232"/>
      <c r="W156" s="232"/>
      <c r="X156" s="232"/>
      <c r="Y156" s="232"/>
      <c r="Z156" s="232"/>
      <c r="AA156" s="239"/>
      <c r="AT156" s="240" t="s">
        <v>158</v>
      </c>
      <c r="AU156" s="240" t="s">
        <v>112</v>
      </c>
      <c r="AV156" s="10" t="s">
        <v>112</v>
      </c>
      <c r="AW156" s="10" t="s">
        <v>34</v>
      </c>
      <c r="AX156" s="10" t="s">
        <v>76</v>
      </c>
      <c r="AY156" s="240" t="s">
        <v>151</v>
      </c>
    </row>
    <row r="157" spans="2:51" s="11" customFormat="1" ht="16.5" customHeight="1">
      <c r="B157" s="242"/>
      <c r="C157" s="243"/>
      <c r="D157" s="243"/>
      <c r="E157" s="244" t="s">
        <v>22</v>
      </c>
      <c r="F157" s="245" t="s">
        <v>159</v>
      </c>
      <c r="G157" s="243"/>
      <c r="H157" s="243"/>
      <c r="I157" s="243"/>
      <c r="J157" s="243"/>
      <c r="K157" s="246">
        <v>32</v>
      </c>
      <c r="L157" s="243"/>
      <c r="M157" s="243"/>
      <c r="N157" s="243"/>
      <c r="O157" s="243"/>
      <c r="P157" s="243"/>
      <c r="Q157" s="243"/>
      <c r="R157" s="247"/>
      <c r="T157" s="248"/>
      <c r="U157" s="243"/>
      <c r="V157" s="243"/>
      <c r="W157" s="243"/>
      <c r="X157" s="243"/>
      <c r="Y157" s="243"/>
      <c r="Z157" s="243"/>
      <c r="AA157" s="249"/>
      <c r="AT157" s="250" t="s">
        <v>158</v>
      </c>
      <c r="AU157" s="250" t="s">
        <v>112</v>
      </c>
      <c r="AV157" s="11" t="s">
        <v>156</v>
      </c>
      <c r="AW157" s="11" t="s">
        <v>34</v>
      </c>
      <c r="AX157" s="11" t="s">
        <v>84</v>
      </c>
      <c r="AY157" s="250" t="s">
        <v>151</v>
      </c>
    </row>
    <row r="158" spans="2:65" s="1" customFormat="1" ht="25.5" customHeight="1">
      <c r="B158" s="47"/>
      <c r="C158" s="220" t="s">
        <v>233</v>
      </c>
      <c r="D158" s="220" t="s">
        <v>152</v>
      </c>
      <c r="E158" s="221" t="s">
        <v>225</v>
      </c>
      <c r="F158" s="222" t="s">
        <v>226</v>
      </c>
      <c r="G158" s="222"/>
      <c r="H158" s="222"/>
      <c r="I158" s="222"/>
      <c r="J158" s="223" t="s">
        <v>155</v>
      </c>
      <c r="K158" s="224">
        <v>41.4</v>
      </c>
      <c r="L158" s="225">
        <v>0</v>
      </c>
      <c r="M158" s="226"/>
      <c r="N158" s="227">
        <f>ROUND(L158*K158,2)</f>
        <v>0</v>
      </c>
      <c r="O158" s="227"/>
      <c r="P158" s="227"/>
      <c r="Q158" s="227"/>
      <c r="R158" s="49"/>
      <c r="T158" s="228" t="s">
        <v>22</v>
      </c>
      <c r="U158" s="57" t="s">
        <v>41</v>
      </c>
      <c r="V158" s="48"/>
      <c r="W158" s="229">
        <f>V158*K158</f>
        <v>0</v>
      </c>
      <c r="X158" s="229">
        <v>0</v>
      </c>
      <c r="Y158" s="229">
        <f>X158*K158</f>
        <v>0</v>
      </c>
      <c r="Z158" s="229">
        <v>0</v>
      </c>
      <c r="AA158" s="230">
        <f>Z158*K158</f>
        <v>0</v>
      </c>
      <c r="AR158" s="23" t="s">
        <v>156</v>
      </c>
      <c r="AT158" s="23" t="s">
        <v>152</v>
      </c>
      <c r="AU158" s="23" t="s">
        <v>112</v>
      </c>
      <c r="AY158" s="23" t="s">
        <v>151</v>
      </c>
      <c r="BE158" s="143">
        <f>IF(U158="základní",N158,0)</f>
        <v>0</v>
      </c>
      <c r="BF158" s="143">
        <f>IF(U158="snížená",N158,0)</f>
        <v>0</v>
      </c>
      <c r="BG158" s="143">
        <f>IF(U158="zákl. přenesená",N158,0)</f>
        <v>0</v>
      </c>
      <c r="BH158" s="143">
        <f>IF(U158="sníž. přenesená",N158,0)</f>
        <v>0</v>
      </c>
      <c r="BI158" s="143">
        <f>IF(U158="nulová",N158,0)</f>
        <v>0</v>
      </c>
      <c r="BJ158" s="23" t="s">
        <v>84</v>
      </c>
      <c r="BK158" s="143">
        <f>ROUND(L158*K158,2)</f>
        <v>0</v>
      </c>
      <c r="BL158" s="23" t="s">
        <v>156</v>
      </c>
      <c r="BM158" s="23" t="s">
        <v>223</v>
      </c>
    </row>
    <row r="159" spans="2:51" s="10" customFormat="1" ht="16.5" customHeight="1">
      <c r="B159" s="231"/>
      <c r="C159" s="232"/>
      <c r="D159" s="232"/>
      <c r="E159" s="233" t="s">
        <v>22</v>
      </c>
      <c r="F159" s="234" t="s">
        <v>349</v>
      </c>
      <c r="G159" s="235"/>
      <c r="H159" s="235"/>
      <c r="I159" s="235"/>
      <c r="J159" s="232"/>
      <c r="K159" s="236">
        <v>9.4</v>
      </c>
      <c r="L159" s="232"/>
      <c r="M159" s="232"/>
      <c r="N159" s="232"/>
      <c r="O159" s="232"/>
      <c r="P159" s="232"/>
      <c r="Q159" s="232"/>
      <c r="R159" s="237"/>
      <c r="T159" s="238"/>
      <c r="U159" s="232"/>
      <c r="V159" s="232"/>
      <c r="W159" s="232"/>
      <c r="X159" s="232"/>
      <c r="Y159" s="232"/>
      <c r="Z159" s="232"/>
      <c r="AA159" s="239"/>
      <c r="AT159" s="240" t="s">
        <v>158</v>
      </c>
      <c r="AU159" s="240" t="s">
        <v>112</v>
      </c>
      <c r="AV159" s="10" t="s">
        <v>112</v>
      </c>
      <c r="AW159" s="10" t="s">
        <v>34</v>
      </c>
      <c r="AX159" s="10" t="s">
        <v>76</v>
      </c>
      <c r="AY159" s="240" t="s">
        <v>151</v>
      </c>
    </row>
    <row r="160" spans="2:51" s="10" customFormat="1" ht="16.5" customHeight="1">
      <c r="B160" s="231"/>
      <c r="C160" s="232"/>
      <c r="D160" s="232"/>
      <c r="E160" s="233" t="s">
        <v>22</v>
      </c>
      <c r="F160" s="241" t="s">
        <v>351</v>
      </c>
      <c r="G160" s="232"/>
      <c r="H160" s="232"/>
      <c r="I160" s="232"/>
      <c r="J160" s="232"/>
      <c r="K160" s="236">
        <v>32</v>
      </c>
      <c r="L160" s="232"/>
      <c r="M160" s="232"/>
      <c r="N160" s="232"/>
      <c r="O160" s="232"/>
      <c r="P160" s="232"/>
      <c r="Q160" s="232"/>
      <c r="R160" s="237"/>
      <c r="T160" s="238"/>
      <c r="U160" s="232"/>
      <c r="V160" s="232"/>
      <c r="W160" s="232"/>
      <c r="X160" s="232"/>
      <c r="Y160" s="232"/>
      <c r="Z160" s="232"/>
      <c r="AA160" s="239"/>
      <c r="AT160" s="240" t="s">
        <v>158</v>
      </c>
      <c r="AU160" s="240" t="s">
        <v>112</v>
      </c>
      <c r="AV160" s="10" t="s">
        <v>112</v>
      </c>
      <c r="AW160" s="10" t="s">
        <v>34</v>
      </c>
      <c r="AX160" s="10" t="s">
        <v>76</v>
      </c>
      <c r="AY160" s="240" t="s">
        <v>151</v>
      </c>
    </row>
    <row r="161" spans="2:51" s="11" customFormat="1" ht="16.5" customHeight="1">
      <c r="B161" s="242"/>
      <c r="C161" s="243"/>
      <c r="D161" s="243"/>
      <c r="E161" s="244" t="s">
        <v>22</v>
      </c>
      <c r="F161" s="245" t="s">
        <v>159</v>
      </c>
      <c r="G161" s="243"/>
      <c r="H161" s="243"/>
      <c r="I161" s="243"/>
      <c r="J161" s="243"/>
      <c r="K161" s="246">
        <v>41.4</v>
      </c>
      <c r="L161" s="243"/>
      <c r="M161" s="243"/>
      <c r="N161" s="243"/>
      <c r="O161" s="243"/>
      <c r="P161" s="243"/>
      <c r="Q161" s="243"/>
      <c r="R161" s="247"/>
      <c r="T161" s="248"/>
      <c r="U161" s="243"/>
      <c r="V161" s="243"/>
      <c r="W161" s="243"/>
      <c r="X161" s="243"/>
      <c r="Y161" s="243"/>
      <c r="Z161" s="243"/>
      <c r="AA161" s="249"/>
      <c r="AT161" s="250" t="s">
        <v>158</v>
      </c>
      <c r="AU161" s="250" t="s">
        <v>112</v>
      </c>
      <c r="AV161" s="11" t="s">
        <v>156</v>
      </c>
      <c r="AW161" s="11" t="s">
        <v>34</v>
      </c>
      <c r="AX161" s="11" t="s">
        <v>84</v>
      </c>
      <c r="AY161" s="250" t="s">
        <v>151</v>
      </c>
    </row>
    <row r="162" spans="2:65" s="1" customFormat="1" ht="25.5" customHeight="1">
      <c r="B162" s="47"/>
      <c r="C162" s="220" t="s">
        <v>211</v>
      </c>
      <c r="D162" s="220" t="s">
        <v>152</v>
      </c>
      <c r="E162" s="221" t="s">
        <v>234</v>
      </c>
      <c r="F162" s="222" t="s">
        <v>235</v>
      </c>
      <c r="G162" s="222"/>
      <c r="H162" s="222"/>
      <c r="I162" s="222"/>
      <c r="J162" s="223" t="s">
        <v>155</v>
      </c>
      <c r="K162" s="224">
        <v>41.4</v>
      </c>
      <c r="L162" s="225">
        <v>0</v>
      </c>
      <c r="M162" s="226"/>
      <c r="N162" s="227">
        <f>ROUND(L162*K162,2)</f>
        <v>0</v>
      </c>
      <c r="O162" s="227"/>
      <c r="P162" s="227"/>
      <c r="Q162" s="227"/>
      <c r="R162" s="49"/>
      <c r="T162" s="228" t="s">
        <v>22</v>
      </c>
      <c r="U162" s="57" t="s">
        <v>41</v>
      </c>
      <c r="V162" s="48"/>
      <c r="W162" s="229">
        <f>V162*K162</f>
        <v>0</v>
      </c>
      <c r="X162" s="229">
        <v>0</v>
      </c>
      <c r="Y162" s="229">
        <f>X162*K162</f>
        <v>0</v>
      </c>
      <c r="Z162" s="229">
        <v>0</v>
      </c>
      <c r="AA162" s="230">
        <f>Z162*K162</f>
        <v>0</v>
      </c>
      <c r="AR162" s="23" t="s">
        <v>156</v>
      </c>
      <c r="AT162" s="23" t="s">
        <v>152</v>
      </c>
      <c r="AU162" s="23" t="s">
        <v>112</v>
      </c>
      <c r="AY162" s="23" t="s">
        <v>151</v>
      </c>
      <c r="BE162" s="143">
        <f>IF(U162="základní",N162,0)</f>
        <v>0</v>
      </c>
      <c r="BF162" s="143">
        <f>IF(U162="snížená",N162,0)</f>
        <v>0</v>
      </c>
      <c r="BG162" s="143">
        <f>IF(U162="zákl. přenesená",N162,0)</f>
        <v>0</v>
      </c>
      <c r="BH162" s="143">
        <f>IF(U162="sníž. přenesená",N162,0)</f>
        <v>0</v>
      </c>
      <c r="BI162" s="143">
        <f>IF(U162="nulová",N162,0)</f>
        <v>0</v>
      </c>
      <c r="BJ162" s="23" t="s">
        <v>84</v>
      </c>
      <c r="BK162" s="143">
        <f>ROUND(L162*K162,2)</f>
        <v>0</v>
      </c>
      <c r="BL162" s="23" t="s">
        <v>156</v>
      </c>
      <c r="BM162" s="23" t="s">
        <v>227</v>
      </c>
    </row>
    <row r="163" spans="2:65" s="1" customFormat="1" ht="25.5" customHeight="1">
      <c r="B163" s="47"/>
      <c r="C163" s="220" t="s">
        <v>289</v>
      </c>
      <c r="D163" s="220" t="s">
        <v>152</v>
      </c>
      <c r="E163" s="221" t="s">
        <v>230</v>
      </c>
      <c r="F163" s="222" t="s">
        <v>231</v>
      </c>
      <c r="G163" s="222"/>
      <c r="H163" s="222"/>
      <c r="I163" s="222"/>
      <c r="J163" s="223" t="s">
        <v>155</v>
      </c>
      <c r="K163" s="224">
        <v>32</v>
      </c>
      <c r="L163" s="225">
        <v>0</v>
      </c>
      <c r="M163" s="226"/>
      <c r="N163" s="227">
        <f>ROUND(L163*K163,2)</f>
        <v>0</v>
      </c>
      <c r="O163" s="227"/>
      <c r="P163" s="227"/>
      <c r="Q163" s="227"/>
      <c r="R163" s="49"/>
      <c r="T163" s="228" t="s">
        <v>22</v>
      </c>
      <c r="U163" s="57" t="s">
        <v>41</v>
      </c>
      <c r="V163" s="48"/>
      <c r="W163" s="229">
        <f>V163*K163</f>
        <v>0</v>
      </c>
      <c r="X163" s="229">
        <v>0</v>
      </c>
      <c r="Y163" s="229">
        <f>X163*K163</f>
        <v>0</v>
      </c>
      <c r="Z163" s="229">
        <v>0</v>
      </c>
      <c r="AA163" s="230">
        <f>Z163*K163</f>
        <v>0</v>
      </c>
      <c r="AR163" s="23" t="s">
        <v>156</v>
      </c>
      <c r="AT163" s="23" t="s">
        <v>152</v>
      </c>
      <c r="AU163" s="23" t="s">
        <v>112</v>
      </c>
      <c r="AY163" s="23" t="s">
        <v>151</v>
      </c>
      <c r="BE163" s="143">
        <f>IF(U163="základní",N163,0)</f>
        <v>0</v>
      </c>
      <c r="BF163" s="143">
        <f>IF(U163="snížená",N163,0)</f>
        <v>0</v>
      </c>
      <c r="BG163" s="143">
        <f>IF(U163="zákl. přenesená",N163,0)</f>
        <v>0</v>
      </c>
      <c r="BH163" s="143">
        <f>IF(U163="sníž. přenesená",N163,0)</f>
        <v>0</v>
      </c>
      <c r="BI163" s="143">
        <f>IF(U163="nulová",N163,0)</f>
        <v>0</v>
      </c>
      <c r="BJ163" s="23" t="s">
        <v>84</v>
      </c>
      <c r="BK163" s="143">
        <f>ROUND(L163*K163,2)</f>
        <v>0</v>
      </c>
      <c r="BL163" s="23" t="s">
        <v>156</v>
      </c>
      <c r="BM163" s="23" t="s">
        <v>232</v>
      </c>
    </row>
    <row r="164" spans="2:65" s="1" customFormat="1" ht="25.5" customHeight="1">
      <c r="B164" s="47"/>
      <c r="C164" s="220" t="s">
        <v>214</v>
      </c>
      <c r="D164" s="220" t="s">
        <v>152</v>
      </c>
      <c r="E164" s="221" t="s">
        <v>237</v>
      </c>
      <c r="F164" s="222" t="s">
        <v>238</v>
      </c>
      <c r="G164" s="222"/>
      <c r="H164" s="222"/>
      <c r="I164" s="222"/>
      <c r="J164" s="223" t="s">
        <v>189</v>
      </c>
      <c r="K164" s="224">
        <v>150</v>
      </c>
      <c r="L164" s="225">
        <v>0</v>
      </c>
      <c r="M164" s="226"/>
      <c r="N164" s="227">
        <f>ROUND(L164*K164,2)</f>
        <v>0</v>
      </c>
      <c r="O164" s="227"/>
      <c r="P164" s="227"/>
      <c r="Q164" s="227"/>
      <c r="R164" s="49"/>
      <c r="T164" s="228" t="s">
        <v>22</v>
      </c>
      <c r="U164" s="57" t="s">
        <v>41</v>
      </c>
      <c r="V164" s="48"/>
      <c r="W164" s="229">
        <f>V164*K164</f>
        <v>0</v>
      </c>
      <c r="X164" s="229">
        <v>0</v>
      </c>
      <c r="Y164" s="229">
        <f>X164*K164</f>
        <v>0</v>
      </c>
      <c r="Z164" s="229">
        <v>0</v>
      </c>
      <c r="AA164" s="230">
        <f>Z164*K164</f>
        <v>0</v>
      </c>
      <c r="AR164" s="23" t="s">
        <v>156</v>
      </c>
      <c r="AT164" s="23" t="s">
        <v>152</v>
      </c>
      <c r="AU164" s="23" t="s">
        <v>112</v>
      </c>
      <c r="AY164" s="23" t="s">
        <v>151</v>
      </c>
      <c r="BE164" s="143">
        <f>IF(U164="základní",N164,0)</f>
        <v>0</v>
      </c>
      <c r="BF164" s="143">
        <f>IF(U164="snížená",N164,0)</f>
        <v>0</v>
      </c>
      <c r="BG164" s="143">
        <f>IF(U164="zákl. přenesená",N164,0)</f>
        <v>0</v>
      </c>
      <c r="BH164" s="143">
        <f>IF(U164="sníž. přenesená",N164,0)</f>
        <v>0</v>
      </c>
      <c r="BI164" s="143">
        <f>IF(U164="nulová",N164,0)</f>
        <v>0</v>
      </c>
      <c r="BJ164" s="23" t="s">
        <v>84</v>
      </c>
      <c r="BK164" s="143">
        <f>ROUND(L164*K164,2)</f>
        <v>0</v>
      </c>
      <c r="BL164" s="23" t="s">
        <v>156</v>
      </c>
      <c r="BM164" s="23" t="s">
        <v>236</v>
      </c>
    </row>
    <row r="165" spans="2:65" s="1" customFormat="1" ht="25.5" customHeight="1">
      <c r="B165" s="47"/>
      <c r="C165" s="220" t="s">
        <v>355</v>
      </c>
      <c r="D165" s="220" t="s">
        <v>152</v>
      </c>
      <c r="E165" s="221" t="s">
        <v>356</v>
      </c>
      <c r="F165" s="222" t="s">
        <v>357</v>
      </c>
      <c r="G165" s="222"/>
      <c r="H165" s="222"/>
      <c r="I165" s="222"/>
      <c r="J165" s="223" t="s">
        <v>177</v>
      </c>
      <c r="K165" s="224">
        <v>1</v>
      </c>
      <c r="L165" s="225">
        <v>0</v>
      </c>
      <c r="M165" s="226"/>
      <c r="N165" s="227">
        <f>ROUND(L165*K165,2)</f>
        <v>0</v>
      </c>
      <c r="O165" s="227"/>
      <c r="P165" s="227"/>
      <c r="Q165" s="227"/>
      <c r="R165" s="49"/>
      <c r="T165" s="228" t="s">
        <v>22</v>
      </c>
      <c r="U165" s="57" t="s">
        <v>41</v>
      </c>
      <c r="V165" s="48"/>
      <c r="W165" s="229">
        <f>V165*K165</f>
        <v>0</v>
      </c>
      <c r="X165" s="229">
        <v>0</v>
      </c>
      <c r="Y165" s="229">
        <f>X165*K165</f>
        <v>0</v>
      </c>
      <c r="Z165" s="229">
        <v>0</v>
      </c>
      <c r="AA165" s="230">
        <f>Z165*K165</f>
        <v>0</v>
      </c>
      <c r="AR165" s="23" t="s">
        <v>156</v>
      </c>
      <c r="AT165" s="23" t="s">
        <v>152</v>
      </c>
      <c r="AU165" s="23" t="s">
        <v>112</v>
      </c>
      <c r="AY165" s="23" t="s">
        <v>151</v>
      </c>
      <c r="BE165" s="143">
        <f>IF(U165="základní",N165,0)</f>
        <v>0</v>
      </c>
      <c r="BF165" s="143">
        <f>IF(U165="snížená",N165,0)</f>
        <v>0</v>
      </c>
      <c r="BG165" s="143">
        <f>IF(U165="zákl. přenesená",N165,0)</f>
        <v>0</v>
      </c>
      <c r="BH165" s="143">
        <f>IF(U165="sníž. přenesená",N165,0)</f>
        <v>0</v>
      </c>
      <c r="BI165" s="143">
        <f>IF(U165="nulová",N165,0)</f>
        <v>0</v>
      </c>
      <c r="BJ165" s="23" t="s">
        <v>84</v>
      </c>
      <c r="BK165" s="143">
        <f>ROUND(L165*K165,2)</f>
        <v>0</v>
      </c>
      <c r="BL165" s="23" t="s">
        <v>156</v>
      </c>
      <c r="BM165" s="23" t="s">
        <v>239</v>
      </c>
    </row>
    <row r="166" spans="2:65" s="1" customFormat="1" ht="16.5" customHeight="1">
      <c r="B166" s="47"/>
      <c r="C166" s="271" t="s">
        <v>239</v>
      </c>
      <c r="D166" s="271" t="s">
        <v>358</v>
      </c>
      <c r="E166" s="272" t="s">
        <v>359</v>
      </c>
      <c r="F166" s="273" t="s">
        <v>360</v>
      </c>
      <c r="G166" s="273"/>
      <c r="H166" s="273"/>
      <c r="I166" s="273"/>
      <c r="J166" s="274" t="s">
        <v>165</v>
      </c>
      <c r="K166" s="275">
        <v>50</v>
      </c>
      <c r="L166" s="276">
        <v>0</v>
      </c>
      <c r="M166" s="277"/>
      <c r="N166" s="278">
        <f>ROUND(L166*K166,2)</f>
        <v>0</v>
      </c>
      <c r="O166" s="227"/>
      <c r="P166" s="227"/>
      <c r="Q166" s="227"/>
      <c r="R166" s="49"/>
      <c r="T166" s="228" t="s">
        <v>22</v>
      </c>
      <c r="U166" s="57" t="s">
        <v>41</v>
      </c>
      <c r="V166" s="48"/>
      <c r="W166" s="229">
        <f>V166*K166</f>
        <v>0</v>
      </c>
      <c r="X166" s="229">
        <v>0</v>
      </c>
      <c r="Y166" s="229">
        <f>X166*K166</f>
        <v>0</v>
      </c>
      <c r="Z166" s="229">
        <v>0</v>
      </c>
      <c r="AA166" s="230">
        <f>Z166*K166</f>
        <v>0</v>
      </c>
      <c r="AR166" s="23" t="s">
        <v>170</v>
      </c>
      <c r="AT166" s="23" t="s">
        <v>358</v>
      </c>
      <c r="AU166" s="23" t="s">
        <v>112</v>
      </c>
      <c r="AY166" s="23" t="s">
        <v>151</v>
      </c>
      <c r="BE166" s="143">
        <f>IF(U166="základní",N166,0)</f>
        <v>0</v>
      </c>
      <c r="BF166" s="143">
        <f>IF(U166="snížená",N166,0)</f>
        <v>0</v>
      </c>
      <c r="BG166" s="143">
        <f>IF(U166="zákl. přenesená",N166,0)</f>
        <v>0</v>
      </c>
      <c r="BH166" s="143">
        <f>IF(U166="sníž. přenesená",N166,0)</f>
        <v>0</v>
      </c>
      <c r="BI166" s="143">
        <f>IF(U166="nulová",N166,0)</f>
        <v>0</v>
      </c>
      <c r="BJ166" s="23" t="s">
        <v>84</v>
      </c>
      <c r="BK166" s="143">
        <f>ROUND(L166*K166,2)</f>
        <v>0</v>
      </c>
      <c r="BL166" s="23" t="s">
        <v>156</v>
      </c>
      <c r="BM166" s="23" t="s">
        <v>243</v>
      </c>
    </row>
    <row r="167" spans="2:65" s="1" customFormat="1" ht="25.5" customHeight="1">
      <c r="B167" s="47"/>
      <c r="C167" s="220" t="s">
        <v>227</v>
      </c>
      <c r="D167" s="220" t="s">
        <v>152</v>
      </c>
      <c r="E167" s="221" t="s">
        <v>269</v>
      </c>
      <c r="F167" s="222" t="s">
        <v>270</v>
      </c>
      <c r="G167" s="222"/>
      <c r="H167" s="222"/>
      <c r="I167" s="222"/>
      <c r="J167" s="223" t="s">
        <v>155</v>
      </c>
      <c r="K167" s="224">
        <v>32</v>
      </c>
      <c r="L167" s="225">
        <v>0</v>
      </c>
      <c r="M167" s="226"/>
      <c r="N167" s="227">
        <f>ROUND(L167*K167,2)</f>
        <v>0</v>
      </c>
      <c r="O167" s="227"/>
      <c r="P167" s="227"/>
      <c r="Q167" s="227"/>
      <c r="R167" s="49"/>
      <c r="T167" s="228" t="s">
        <v>22</v>
      </c>
      <c r="U167" s="57" t="s">
        <v>41</v>
      </c>
      <c r="V167" s="48"/>
      <c r="W167" s="229">
        <f>V167*K167</f>
        <v>0</v>
      </c>
      <c r="X167" s="229">
        <v>0</v>
      </c>
      <c r="Y167" s="229">
        <f>X167*K167</f>
        <v>0</v>
      </c>
      <c r="Z167" s="229">
        <v>0</v>
      </c>
      <c r="AA167" s="230">
        <f>Z167*K167</f>
        <v>0</v>
      </c>
      <c r="AR167" s="23" t="s">
        <v>156</v>
      </c>
      <c r="AT167" s="23" t="s">
        <v>152</v>
      </c>
      <c r="AU167" s="23" t="s">
        <v>112</v>
      </c>
      <c r="AY167" s="23" t="s">
        <v>151</v>
      </c>
      <c r="BE167" s="143">
        <f>IF(U167="základní",N167,0)</f>
        <v>0</v>
      </c>
      <c r="BF167" s="143">
        <f>IF(U167="snížená",N167,0)</f>
        <v>0</v>
      </c>
      <c r="BG167" s="143">
        <f>IF(U167="zákl. přenesená",N167,0)</f>
        <v>0</v>
      </c>
      <c r="BH167" s="143">
        <f>IF(U167="sníž. přenesená",N167,0)</f>
        <v>0</v>
      </c>
      <c r="BI167" s="143">
        <f>IF(U167="nulová",N167,0)</f>
        <v>0</v>
      </c>
      <c r="BJ167" s="23" t="s">
        <v>84</v>
      </c>
      <c r="BK167" s="143">
        <f>ROUND(L167*K167,2)</f>
        <v>0</v>
      </c>
      <c r="BL167" s="23" t="s">
        <v>156</v>
      </c>
      <c r="BM167" s="23" t="s">
        <v>246</v>
      </c>
    </row>
    <row r="168" spans="2:51" s="10" customFormat="1" ht="16.5" customHeight="1">
      <c r="B168" s="231"/>
      <c r="C168" s="232"/>
      <c r="D168" s="232"/>
      <c r="E168" s="233" t="s">
        <v>22</v>
      </c>
      <c r="F168" s="234" t="s">
        <v>361</v>
      </c>
      <c r="G168" s="235"/>
      <c r="H168" s="235"/>
      <c r="I168" s="235"/>
      <c r="J168" s="232"/>
      <c r="K168" s="236">
        <v>32</v>
      </c>
      <c r="L168" s="232"/>
      <c r="M168" s="232"/>
      <c r="N168" s="232"/>
      <c r="O168" s="232"/>
      <c r="P168" s="232"/>
      <c r="Q168" s="232"/>
      <c r="R168" s="237"/>
      <c r="T168" s="238"/>
      <c r="U168" s="232"/>
      <c r="V168" s="232"/>
      <c r="W168" s="232"/>
      <c r="X168" s="232"/>
      <c r="Y168" s="232"/>
      <c r="Z168" s="232"/>
      <c r="AA168" s="239"/>
      <c r="AT168" s="240" t="s">
        <v>158</v>
      </c>
      <c r="AU168" s="240" t="s">
        <v>112</v>
      </c>
      <c r="AV168" s="10" t="s">
        <v>112</v>
      </c>
      <c r="AW168" s="10" t="s">
        <v>34</v>
      </c>
      <c r="AX168" s="10" t="s">
        <v>76</v>
      </c>
      <c r="AY168" s="240" t="s">
        <v>151</v>
      </c>
    </row>
    <row r="169" spans="2:51" s="11" customFormat="1" ht="16.5" customHeight="1">
      <c r="B169" s="242"/>
      <c r="C169" s="243"/>
      <c r="D169" s="243"/>
      <c r="E169" s="244" t="s">
        <v>22</v>
      </c>
      <c r="F169" s="245" t="s">
        <v>159</v>
      </c>
      <c r="G169" s="243"/>
      <c r="H169" s="243"/>
      <c r="I169" s="243"/>
      <c r="J169" s="243"/>
      <c r="K169" s="246">
        <v>32</v>
      </c>
      <c r="L169" s="243"/>
      <c r="M169" s="243"/>
      <c r="N169" s="243"/>
      <c r="O169" s="243"/>
      <c r="P169" s="243"/>
      <c r="Q169" s="243"/>
      <c r="R169" s="247"/>
      <c r="T169" s="248"/>
      <c r="U169" s="243"/>
      <c r="V169" s="243"/>
      <c r="W169" s="243"/>
      <c r="X169" s="243"/>
      <c r="Y169" s="243"/>
      <c r="Z169" s="243"/>
      <c r="AA169" s="249"/>
      <c r="AT169" s="250" t="s">
        <v>158</v>
      </c>
      <c r="AU169" s="250" t="s">
        <v>112</v>
      </c>
      <c r="AV169" s="11" t="s">
        <v>156</v>
      </c>
      <c r="AW169" s="11" t="s">
        <v>34</v>
      </c>
      <c r="AX169" s="11" t="s">
        <v>84</v>
      </c>
      <c r="AY169" s="250" t="s">
        <v>151</v>
      </c>
    </row>
    <row r="170" spans="2:65" s="1" customFormat="1" ht="25.5" customHeight="1">
      <c r="B170" s="47"/>
      <c r="C170" s="220" t="s">
        <v>254</v>
      </c>
      <c r="D170" s="220" t="s">
        <v>152</v>
      </c>
      <c r="E170" s="221" t="s">
        <v>272</v>
      </c>
      <c r="F170" s="222" t="s">
        <v>273</v>
      </c>
      <c r="G170" s="222"/>
      <c r="H170" s="222"/>
      <c r="I170" s="222"/>
      <c r="J170" s="223" t="s">
        <v>155</v>
      </c>
      <c r="K170" s="224">
        <v>32</v>
      </c>
      <c r="L170" s="225">
        <v>0</v>
      </c>
      <c r="M170" s="226"/>
      <c r="N170" s="227">
        <f>ROUND(L170*K170,2)</f>
        <v>0</v>
      </c>
      <c r="O170" s="227"/>
      <c r="P170" s="227"/>
      <c r="Q170" s="227"/>
      <c r="R170" s="49"/>
      <c r="T170" s="228" t="s">
        <v>22</v>
      </c>
      <c r="U170" s="57" t="s">
        <v>41</v>
      </c>
      <c r="V170" s="48"/>
      <c r="W170" s="229">
        <f>V170*K170</f>
        <v>0</v>
      </c>
      <c r="X170" s="229">
        <v>0</v>
      </c>
      <c r="Y170" s="229">
        <f>X170*K170</f>
        <v>0</v>
      </c>
      <c r="Z170" s="229">
        <v>0</v>
      </c>
      <c r="AA170" s="230">
        <f>Z170*K170</f>
        <v>0</v>
      </c>
      <c r="AR170" s="23" t="s">
        <v>156</v>
      </c>
      <c r="AT170" s="23" t="s">
        <v>152</v>
      </c>
      <c r="AU170" s="23" t="s">
        <v>112</v>
      </c>
      <c r="AY170" s="23" t="s">
        <v>151</v>
      </c>
      <c r="BE170" s="143">
        <f>IF(U170="základní",N170,0)</f>
        <v>0</v>
      </c>
      <c r="BF170" s="143">
        <f>IF(U170="snížená",N170,0)</f>
        <v>0</v>
      </c>
      <c r="BG170" s="143">
        <f>IF(U170="zákl. přenesená",N170,0)</f>
        <v>0</v>
      </c>
      <c r="BH170" s="143">
        <f>IF(U170="sníž. přenesená",N170,0)</f>
        <v>0</v>
      </c>
      <c r="BI170" s="143">
        <f>IF(U170="nulová",N170,0)</f>
        <v>0</v>
      </c>
      <c r="BJ170" s="23" t="s">
        <v>84</v>
      </c>
      <c r="BK170" s="143">
        <f>ROUND(L170*K170,2)</f>
        <v>0</v>
      </c>
      <c r="BL170" s="23" t="s">
        <v>156</v>
      </c>
      <c r="BM170" s="23" t="s">
        <v>250</v>
      </c>
    </row>
    <row r="171" spans="2:65" s="1" customFormat="1" ht="25.5" customHeight="1">
      <c r="B171" s="47"/>
      <c r="C171" s="220" t="s">
        <v>232</v>
      </c>
      <c r="D171" s="220" t="s">
        <v>152</v>
      </c>
      <c r="E171" s="221" t="s">
        <v>276</v>
      </c>
      <c r="F171" s="222" t="s">
        <v>277</v>
      </c>
      <c r="G171" s="222"/>
      <c r="H171" s="222"/>
      <c r="I171" s="222"/>
      <c r="J171" s="223" t="s">
        <v>155</v>
      </c>
      <c r="K171" s="224">
        <v>32</v>
      </c>
      <c r="L171" s="225">
        <v>0</v>
      </c>
      <c r="M171" s="226"/>
      <c r="N171" s="227">
        <f>ROUND(L171*K171,2)</f>
        <v>0</v>
      </c>
      <c r="O171" s="227"/>
      <c r="P171" s="227"/>
      <c r="Q171" s="227"/>
      <c r="R171" s="49"/>
      <c r="T171" s="228" t="s">
        <v>22</v>
      </c>
      <c r="U171" s="57" t="s">
        <v>41</v>
      </c>
      <c r="V171" s="48"/>
      <c r="W171" s="229">
        <f>V171*K171</f>
        <v>0</v>
      </c>
      <c r="X171" s="229">
        <v>0</v>
      </c>
      <c r="Y171" s="229">
        <f>X171*K171</f>
        <v>0</v>
      </c>
      <c r="Z171" s="229">
        <v>0</v>
      </c>
      <c r="AA171" s="230">
        <f>Z171*K171</f>
        <v>0</v>
      </c>
      <c r="AR171" s="23" t="s">
        <v>156</v>
      </c>
      <c r="AT171" s="23" t="s">
        <v>152</v>
      </c>
      <c r="AU171" s="23" t="s">
        <v>112</v>
      </c>
      <c r="AY171" s="23" t="s">
        <v>151</v>
      </c>
      <c r="BE171" s="143">
        <f>IF(U171="základní",N171,0)</f>
        <v>0</v>
      </c>
      <c r="BF171" s="143">
        <f>IF(U171="snížená",N171,0)</f>
        <v>0</v>
      </c>
      <c r="BG171" s="143">
        <f>IF(U171="zákl. přenesená",N171,0)</f>
        <v>0</v>
      </c>
      <c r="BH171" s="143">
        <f>IF(U171="sníž. přenesená",N171,0)</f>
        <v>0</v>
      </c>
      <c r="BI171" s="143">
        <f>IF(U171="nulová",N171,0)</f>
        <v>0</v>
      </c>
      <c r="BJ171" s="23" t="s">
        <v>84</v>
      </c>
      <c r="BK171" s="143">
        <f>ROUND(L171*K171,2)</f>
        <v>0</v>
      </c>
      <c r="BL171" s="23" t="s">
        <v>156</v>
      </c>
      <c r="BM171" s="23" t="s">
        <v>253</v>
      </c>
    </row>
    <row r="172" spans="2:65" s="1" customFormat="1" ht="38.25" customHeight="1">
      <c r="B172" s="47"/>
      <c r="C172" s="220" t="s">
        <v>236</v>
      </c>
      <c r="D172" s="220" t="s">
        <v>152</v>
      </c>
      <c r="E172" s="221" t="s">
        <v>282</v>
      </c>
      <c r="F172" s="222" t="s">
        <v>283</v>
      </c>
      <c r="G172" s="222"/>
      <c r="H172" s="222"/>
      <c r="I172" s="222"/>
      <c r="J172" s="223" t="s">
        <v>189</v>
      </c>
      <c r="K172" s="224">
        <v>20</v>
      </c>
      <c r="L172" s="225">
        <v>0</v>
      </c>
      <c r="M172" s="226"/>
      <c r="N172" s="227">
        <f>ROUND(L172*K172,2)</f>
        <v>0</v>
      </c>
      <c r="O172" s="227"/>
      <c r="P172" s="227"/>
      <c r="Q172" s="227"/>
      <c r="R172" s="49"/>
      <c r="T172" s="228" t="s">
        <v>22</v>
      </c>
      <c r="U172" s="57" t="s">
        <v>41</v>
      </c>
      <c r="V172" s="48"/>
      <c r="W172" s="229">
        <f>V172*K172</f>
        <v>0</v>
      </c>
      <c r="X172" s="229">
        <v>0</v>
      </c>
      <c r="Y172" s="229">
        <f>X172*K172</f>
        <v>0</v>
      </c>
      <c r="Z172" s="229">
        <v>0</v>
      </c>
      <c r="AA172" s="230">
        <f>Z172*K172</f>
        <v>0</v>
      </c>
      <c r="AR172" s="23" t="s">
        <v>156</v>
      </c>
      <c r="AT172" s="23" t="s">
        <v>152</v>
      </c>
      <c r="AU172" s="23" t="s">
        <v>112</v>
      </c>
      <c r="AY172" s="23" t="s">
        <v>151</v>
      </c>
      <c r="BE172" s="143">
        <f>IF(U172="základní",N172,0)</f>
        <v>0</v>
      </c>
      <c r="BF172" s="143">
        <f>IF(U172="snížená",N172,0)</f>
        <v>0</v>
      </c>
      <c r="BG172" s="143">
        <f>IF(U172="zákl. přenesená",N172,0)</f>
        <v>0</v>
      </c>
      <c r="BH172" s="143">
        <f>IF(U172="sníž. přenesená",N172,0)</f>
        <v>0</v>
      </c>
      <c r="BI172" s="143">
        <f>IF(U172="nulová",N172,0)</f>
        <v>0</v>
      </c>
      <c r="BJ172" s="23" t="s">
        <v>84</v>
      </c>
      <c r="BK172" s="143">
        <f>ROUND(L172*K172,2)</f>
        <v>0</v>
      </c>
      <c r="BL172" s="23" t="s">
        <v>156</v>
      </c>
      <c r="BM172" s="23" t="s">
        <v>257</v>
      </c>
    </row>
    <row r="173" spans="2:65" s="1" customFormat="1" ht="25.5" customHeight="1">
      <c r="B173" s="47"/>
      <c r="C173" s="220" t="s">
        <v>268</v>
      </c>
      <c r="D173" s="220" t="s">
        <v>152</v>
      </c>
      <c r="E173" s="221" t="s">
        <v>241</v>
      </c>
      <c r="F173" s="222" t="s">
        <v>242</v>
      </c>
      <c r="G173" s="222"/>
      <c r="H173" s="222"/>
      <c r="I173" s="222"/>
      <c r="J173" s="223" t="s">
        <v>155</v>
      </c>
      <c r="K173" s="224">
        <v>42</v>
      </c>
      <c r="L173" s="225">
        <v>0</v>
      </c>
      <c r="M173" s="226"/>
      <c r="N173" s="227">
        <f>ROUND(L173*K173,2)</f>
        <v>0</v>
      </c>
      <c r="O173" s="227"/>
      <c r="P173" s="227"/>
      <c r="Q173" s="227"/>
      <c r="R173" s="49"/>
      <c r="T173" s="228" t="s">
        <v>22</v>
      </c>
      <c r="U173" s="57" t="s">
        <v>41</v>
      </c>
      <c r="V173" s="48"/>
      <c r="W173" s="229">
        <f>V173*K173</f>
        <v>0</v>
      </c>
      <c r="X173" s="229">
        <v>0</v>
      </c>
      <c r="Y173" s="229">
        <f>X173*K173</f>
        <v>0</v>
      </c>
      <c r="Z173" s="229">
        <v>0</v>
      </c>
      <c r="AA173" s="230">
        <f>Z173*K173</f>
        <v>0</v>
      </c>
      <c r="AR173" s="23" t="s">
        <v>156</v>
      </c>
      <c r="AT173" s="23" t="s">
        <v>152</v>
      </c>
      <c r="AU173" s="23" t="s">
        <v>112</v>
      </c>
      <c r="AY173" s="23" t="s">
        <v>151</v>
      </c>
      <c r="BE173" s="143">
        <f>IF(U173="základní",N173,0)</f>
        <v>0</v>
      </c>
      <c r="BF173" s="143">
        <f>IF(U173="snížená",N173,0)</f>
        <v>0</v>
      </c>
      <c r="BG173" s="143">
        <f>IF(U173="zákl. přenesená",N173,0)</f>
        <v>0</v>
      </c>
      <c r="BH173" s="143">
        <f>IF(U173="sníž. přenesená",N173,0)</f>
        <v>0</v>
      </c>
      <c r="BI173" s="143">
        <f>IF(U173="nulová",N173,0)</f>
        <v>0</v>
      </c>
      <c r="BJ173" s="23" t="s">
        <v>84</v>
      </c>
      <c r="BK173" s="143">
        <f>ROUND(L173*K173,2)</f>
        <v>0</v>
      </c>
      <c r="BL173" s="23" t="s">
        <v>156</v>
      </c>
      <c r="BM173" s="23" t="s">
        <v>260</v>
      </c>
    </row>
    <row r="174" spans="2:65" s="1" customFormat="1" ht="38.25" customHeight="1">
      <c r="B174" s="47"/>
      <c r="C174" s="220" t="s">
        <v>217</v>
      </c>
      <c r="D174" s="220" t="s">
        <v>152</v>
      </c>
      <c r="E174" s="221" t="s">
        <v>244</v>
      </c>
      <c r="F174" s="222" t="s">
        <v>245</v>
      </c>
      <c r="G174" s="222"/>
      <c r="H174" s="222"/>
      <c r="I174" s="222"/>
      <c r="J174" s="223" t="s">
        <v>155</v>
      </c>
      <c r="K174" s="224">
        <v>42</v>
      </c>
      <c r="L174" s="225">
        <v>0</v>
      </c>
      <c r="M174" s="226"/>
      <c r="N174" s="227">
        <f>ROUND(L174*K174,2)</f>
        <v>0</v>
      </c>
      <c r="O174" s="227"/>
      <c r="P174" s="227"/>
      <c r="Q174" s="227"/>
      <c r="R174" s="49"/>
      <c r="T174" s="228" t="s">
        <v>22</v>
      </c>
      <c r="U174" s="57" t="s">
        <v>41</v>
      </c>
      <c r="V174" s="48"/>
      <c r="W174" s="229">
        <f>V174*K174</f>
        <v>0</v>
      </c>
      <c r="X174" s="229">
        <v>0</v>
      </c>
      <c r="Y174" s="229">
        <f>X174*K174</f>
        <v>0</v>
      </c>
      <c r="Z174" s="229">
        <v>0</v>
      </c>
      <c r="AA174" s="230">
        <f>Z174*K174</f>
        <v>0</v>
      </c>
      <c r="AR174" s="23" t="s">
        <v>156</v>
      </c>
      <c r="AT174" s="23" t="s">
        <v>152</v>
      </c>
      <c r="AU174" s="23" t="s">
        <v>112</v>
      </c>
      <c r="AY174" s="23" t="s">
        <v>151</v>
      </c>
      <c r="BE174" s="143">
        <f>IF(U174="základní",N174,0)</f>
        <v>0</v>
      </c>
      <c r="BF174" s="143">
        <f>IF(U174="snížená",N174,0)</f>
        <v>0</v>
      </c>
      <c r="BG174" s="143">
        <f>IF(U174="zákl. přenesená",N174,0)</f>
        <v>0</v>
      </c>
      <c r="BH174" s="143">
        <f>IF(U174="sníž. přenesená",N174,0)</f>
        <v>0</v>
      </c>
      <c r="BI174" s="143">
        <f>IF(U174="nulová",N174,0)</f>
        <v>0</v>
      </c>
      <c r="BJ174" s="23" t="s">
        <v>84</v>
      </c>
      <c r="BK174" s="143">
        <f>ROUND(L174*K174,2)</f>
        <v>0</v>
      </c>
      <c r="BL174" s="23" t="s">
        <v>156</v>
      </c>
      <c r="BM174" s="23" t="s">
        <v>267</v>
      </c>
    </row>
    <row r="175" spans="2:65" s="1" customFormat="1" ht="25.5" customHeight="1">
      <c r="B175" s="47"/>
      <c r="C175" s="220" t="s">
        <v>275</v>
      </c>
      <c r="D175" s="220" t="s">
        <v>152</v>
      </c>
      <c r="E175" s="221" t="s">
        <v>248</v>
      </c>
      <c r="F175" s="222" t="s">
        <v>249</v>
      </c>
      <c r="G175" s="222"/>
      <c r="H175" s="222"/>
      <c r="I175" s="222"/>
      <c r="J175" s="223" t="s">
        <v>155</v>
      </c>
      <c r="K175" s="224">
        <v>10</v>
      </c>
      <c r="L175" s="225">
        <v>0</v>
      </c>
      <c r="M175" s="226"/>
      <c r="N175" s="227">
        <f>ROUND(L175*K175,2)</f>
        <v>0</v>
      </c>
      <c r="O175" s="227"/>
      <c r="P175" s="227"/>
      <c r="Q175" s="227"/>
      <c r="R175" s="49"/>
      <c r="T175" s="228" t="s">
        <v>22</v>
      </c>
      <c r="U175" s="57" t="s">
        <v>41</v>
      </c>
      <c r="V175" s="48"/>
      <c r="W175" s="229">
        <f>V175*K175</f>
        <v>0</v>
      </c>
      <c r="X175" s="229">
        <v>0</v>
      </c>
      <c r="Y175" s="229">
        <f>X175*K175</f>
        <v>0</v>
      </c>
      <c r="Z175" s="229">
        <v>0</v>
      </c>
      <c r="AA175" s="230">
        <f>Z175*K175</f>
        <v>0</v>
      </c>
      <c r="AR175" s="23" t="s">
        <v>156</v>
      </c>
      <c r="AT175" s="23" t="s">
        <v>152</v>
      </c>
      <c r="AU175" s="23" t="s">
        <v>112</v>
      </c>
      <c r="AY175" s="23" t="s">
        <v>151</v>
      </c>
      <c r="BE175" s="143">
        <f>IF(U175="základní",N175,0)</f>
        <v>0</v>
      </c>
      <c r="BF175" s="143">
        <f>IF(U175="snížená",N175,0)</f>
        <v>0</v>
      </c>
      <c r="BG175" s="143">
        <f>IF(U175="zákl. přenesená",N175,0)</f>
        <v>0</v>
      </c>
      <c r="BH175" s="143">
        <f>IF(U175="sníž. přenesená",N175,0)</f>
        <v>0</v>
      </c>
      <c r="BI175" s="143">
        <f>IF(U175="nulová",N175,0)</f>
        <v>0</v>
      </c>
      <c r="BJ175" s="23" t="s">
        <v>84</v>
      </c>
      <c r="BK175" s="143">
        <f>ROUND(L175*K175,2)</f>
        <v>0</v>
      </c>
      <c r="BL175" s="23" t="s">
        <v>156</v>
      </c>
      <c r="BM175" s="23" t="s">
        <v>271</v>
      </c>
    </row>
    <row r="176" spans="2:65" s="1" customFormat="1" ht="25.5" customHeight="1">
      <c r="B176" s="47"/>
      <c r="C176" s="220" t="s">
        <v>220</v>
      </c>
      <c r="D176" s="220" t="s">
        <v>152</v>
      </c>
      <c r="E176" s="221" t="s">
        <v>251</v>
      </c>
      <c r="F176" s="222" t="s">
        <v>252</v>
      </c>
      <c r="G176" s="222"/>
      <c r="H176" s="222"/>
      <c r="I176" s="222"/>
      <c r="J176" s="223" t="s">
        <v>155</v>
      </c>
      <c r="K176" s="224">
        <v>10</v>
      </c>
      <c r="L176" s="225">
        <v>0</v>
      </c>
      <c r="M176" s="226"/>
      <c r="N176" s="227">
        <f>ROUND(L176*K176,2)</f>
        <v>0</v>
      </c>
      <c r="O176" s="227"/>
      <c r="P176" s="227"/>
      <c r="Q176" s="227"/>
      <c r="R176" s="49"/>
      <c r="T176" s="228" t="s">
        <v>22</v>
      </c>
      <c r="U176" s="57" t="s">
        <v>41</v>
      </c>
      <c r="V176" s="48"/>
      <c r="W176" s="229">
        <f>V176*K176</f>
        <v>0</v>
      </c>
      <c r="X176" s="229">
        <v>0</v>
      </c>
      <c r="Y176" s="229">
        <f>X176*K176</f>
        <v>0</v>
      </c>
      <c r="Z176" s="229">
        <v>0</v>
      </c>
      <c r="AA176" s="230">
        <f>Z176*K176</f>
        <v>0</v>
      </c>
      <c r="AR176" s="23" t="s">
        <v>156</v>
      </c>
      <c r="AT176" s="23" t="s">
        <v>152</v>
      </c>
      <c r="AU176" s="23" t="s">
        <v>112</v>
      </c>
      <c r="AY176" s="23" t="s">
        <v>151</v>
      </c>
      <c r="BE176" s="143">
        <f>IF(U176="základní",N176,0)</f>
        <v>0</v>
      </c>
      <c r="BF176" s="143">
        <f>IF(U176="snížená",N176,0)</f>
        <v>0</v>
      </c>
      <c r="BG176" s="143">
        <f>IF(U176="zákl. přenesená",N176,0)</f>
        <v>0</v>
      </c>
      <c r="BH176" s="143">
        <f>IF(U176="sníž. přenesená",N176,0)</f>
        <v>0</v>
      </c>
      <c r="BI176" s="143">
        <f>IF(U176="nulová",N176,0)</f>
        <v>0</v>
      </c>
      <c r="BJ176" s="23" t="s">
        <v>84</v>
      </c>
      <c r="BK176" s="143">
        <f>ROUND(L176*K176,2)</f>
        <v>0</v>
      </c>
      <c r="BL176" s="23" t="s">
        <v>156</v>
      </c>
      <c r="BM176" s="23" t="s">
        <v>274</v>
      </c>
    </row>
    <row r="177" spans="2:63" s="9" customFormat="1" ht="29.85" customHeight="1">
      <c r="B177" s="207"/>
      <c r="C177" s="208"/>
      <c r="D177" s="217" t="s">
        <v>125</v>
      </c>
      <c r="E177" s="217"/>
      <c r="F177" s="217"/>
      <c r="G177" s="217"/>
      <c r="H177" s="217"/>
      <c r="I177" s="217"/>
      <c r="J177" s="217"/>
      <c r="K177" s="217"/>
      <c r="L177" s="217"/>
      <c r="M177" s="217"/>
      <c r="N177" s="251">
        <f>BK177</f>
        <v>0</v>
      </c>
      <c r="O177" s="252"/>
      <c r="P177" s="252"/>
      <c r="Q177" s="252"/>
      <c r="R177" s="210"/>
      <c r="T177" s="211"/>
      <c r="U177" s="208"/>
      <c r="V177" s="208"/>
      <c r="W177" s="212">
        <f>SUM(W178:W180)</f>
        <v>0</v>
      </c>
      <c r="X177" s="208"/>
      <c r="Y177" s="212">
        <f>SUM(Y178:Y180)</f>
        <v>0</v>
      </c>
      <c r="Z177" s="208"/>
      <c r="AA177" s="213">
        <f>SUM(AA178:AA180)</f>
        <v>0</v>
      </c>
      <c r="AR177" s="214" t="s">
        <v>84</v>
      </c>
      <c r="AT177" s="215" t="s">
        <v>75</v>
      </c>
      <c r="AU177" s="215" t="s">
        <v>84</v>
      </c>
      <c r="AY177" s="214" t="s">
        <v>151</v>
      </c>
      <c r="BK177" s="216">
        <f>SUM(BK178:BK180)</f>
        <v>0</v>
      </c>
    </row>
    <row r="178" spans="2:65" s="1" customFormat="1" ht="38.25" customHeight="1">
      <c r="B178" s="47"/>
      <c r="C178" s="220" t="s">
        <v>296</v>
      </c>
      <c r="D178" s="220" t="s">
        <v>152</v>
      </c>
      <c r="E178" s="221" t="s">
        <v>285</v>
      </c>
      <c r="F178" s="222" t="s">
        <v>286</v>
      </c>
      <c r="G178" s="222"/>
      <c r="H178" s="222"/>
      <c r="I178" s="222"/>
      <c r="J178" s="223" t="s">
        <v>287</v>
      </c>
      <c r="K178" s="224">
        <v>7.457</v>
      </c>
      <c r="L178" s="225">
        <v>0</v>
      </c>
      <c r="M178" s="226"/>
      <c r="N178" s="227">
        <f>ROUND(L178*K178,2)</f>
        <v>0</v>
      </c>
      <c r="O178" s="227"/>
      <c r="P178" s="227"/>
      <c r="Q178" s="227"/>
      <c r="R178" s="49"/>
      <c r="T178" s="228" t="s">
        <v>22</v>
      </c>
      <c r="U178" s="57" t="s">
        <v>41</v>
      </c>
      <c r="V178" s="48"/>
      <c r="W178" s="229">
        <f>V178*K178</f>
        <v>0</v>
      </c>
      <c r="X178" s="229">
        <v>0</v>
      </c>
      <c r="Y178" s="229">
        <f>X178*K178</f>
        <v>0</v>
      </c>
      <c r="Z178" s="229">
        <v>0</v>
      </c>
      <c r="AA178" s="230">
        <f>Z178*K178</f>
        <v>0</v>
      </c>
      <c r="AR178" s="23" t="s">
        <v>156</v>
      </c>
      <c r="AT178" s="23" t="s">
        <v>152</v>
      </c>
      <c r="AU178" s="23" t="s">
        <v>112</v>
      </c>
      <c r="AY178" s="23" t="s">
        <v>151</v>
      </c>
      <c r="BE178" s="143">
        <f>IF(U178="základní",N178,0)</f>
        <v>0</v>
      </c>
      <c r="BF178" s="143">
        <f>IF(U178="snížená",N178,0)</f>
        <v>0</v>
      </c>
      <c r="BG178" s="143">
        <f>IF(U178="zákl. přenesená",N178,0)</f>
        <v>0</v>
      </c>
      <c r="BH178" s="143">
        <f>IF(U178="sníž. přenesená",N178,0)</f>
        <v>0</v>
      </c>
      <c r="BI178" s="143">
        <f>IF(U178="nulová",N178,0)</f>
        <v>0</v>
      </c>
      <c r="BJ178" s="23" t="s">
        <v>84</v>
      </c>
      <c r="BK178" s="143">
        <f>ROUND(L178*K178,2)</f>
        <v>0</v>
      </c>
      <c r="BL178" s="23" t="s">
        <v>156</v>
      </c>
      <c r="BM178" s="23" t="s">
        <v>278</v>
      </c>
    </row>
    <row r="179" spans="2:65" s="1" customFormat="1" ht="25.5" customHeight="1">
      <c r="B179" s="47"/>
      <c r="C179" s="220" t="s">
        <v>246</v>
      </c>
      <c r="D179" s="220" t="s">
        <v>152</v>
      </c>
      <c r="E179" s="221" t="s">
        <v>290</v>
      </c>
      <c r="F179" s="222" t="s">
        <v>291</v>
      </c>
      <c r="G179" s="222"/>
      <c r="H179" s="222"/>
      <c r="I179" s="222"/>
      <c r="J179" s="223" t="s">
        <v>287</v>
      </c>
      <c r="K179" s="224">
        <v>7.457</v>
      </c>
      <c r="L179" s="225">
        <v>0</v>
      </c>
      <c r="M179" s="226"/>
      <c r="N179" s="227">
        <f>ROUND(L179*K179,2)</f>
        <v>0</v>
      </c>
      <c r="O179" s="227"/>
      <c r="P179" s="227"/>
      <c r="Q179" s="227"/>
      <c r="R179" s="49"/>
      <c r="T179" s="228" t="s">
        <v>22</v>
      </c>
      <c r="U179" s="57" t="s">
        <v>41</v>
      </c>
      <c r="V179" s="48"/>
      <c r="W179" s="229">
        <f>V179*K179</f>
        <v>0</v>
      </c>
      <c r="X179" s="229">
        <v>0</v>
      </c>
      <c r="Y179" s="229">
        <f>X179*K179</f>
        <v>0</v>
      </c>
      <c r="Z179" s="229">
        <v>0</v>
      </c>
      <c r="AA179" s="230">
        <f>Z179*K179</f>
        <v>0</v>
      </c>
      <c r="AR179" s="23" t="s">
        <v>156</v>
      </c>
      <c r="AT179" s="23" t="s">
        <v>152</v>
      </c>
      <c r="AU179" s="23" t="s">
        <v>112</v>
      </c>
      <c r="AY179" s="23" t="s">
        <v>151</v>
      </c>
      <c r="BE179" s="143">
        <f>IF(U179="základní",N179,0)</f>
        <v>0</v>
      </c>
      <c r="BF179" s="143">
        <f>IF(U179="snížená",N179,0)</f>
        <v>0</v>
      </c>
      <c r="BG179" s="143">
        <f>IF(U179="zákl. přenesená",N179,0)</f>
        <v>0</v>
      </c>
      <c r="BH179" s="143">
        <f>IF(U179="sníž. přenesená",N179,0)</f>
        <v>0</v>
      </c>
      <c r="BI179" s="143">
        <f>IF(U179="nulová",N179,0)</f>
        <v>0</v>
      </c>
      <c r="BJ179" s="23" t="s">
        <v>84</v>
      </c>
      <c r="BK179" s="143">
        <f>ROUND(L179*K179,2)</f>
        <v>0</v>
      </c>
      <c r="BL179" s="23" t="s">
        <v>156</v>
      </c>
      <c r="BM179" s="23" t="s">
        <v>281</v>
      </c>
    </row>
    <row r="180" spans="2:65" s="1" customFormat="1" ht="16.5" customHeight="1">
      <c r="B180" s="47"/>
      <c r="C180" s="220" t="s">
        <v>362</v>
      </c>
      <c r="D180" s="220" t="s">
        <v>152</v>
      </c>
      <c r="E180" s="221" t="s">
        <v>293</v>
      </c>
      <c r="F180" s="222" t="s">
        <v>294</v>
      </c>
      <c r="G180" s="222"/>
      <c r="H180" s="222"/>
      <c r="I180" s="222"/>
      <c r="J180" s="223" t="s">
        <v>287</v>
      </c>
      <c r="K180" s="224">
        <v>7.457</v>
      </c>
      <c r="L180" s="225">
        <v>0</v>
      </c>
      <c r="M180" s="226"/>
      <c r="N180" s="227">
        <f>ROUND(L180*K180,2)</f>
        <v>0</v>
      </c>
      <c r="O180" s="227"/>
      <c r="P180" s="227"/>
      <c r="Q180" s="227"/>
      <c r="R180" s="49"/>
      <c r="T180" s="228" t="s">
        <v>22</v>
      </c>
      <c r="U180" s="57" t="s">
        <v>41</v>
      </c>
      <c r="V180" s="48"/>
      <c r="W180" s="229">
        <f>V180*K180</f>
        <v>0</v>
      </c>
      <c r="X180" s="229">
        <v>0</v>
      </c>
      <c r="Y180" s="229">
        <f>X180*K180</f>
        <v>0</v>
      </c>
      <c r="Z180" s="229">
        <v>0</v>
      </c>
      <c r="AA180" s="230">
        <f>Z180*K180</f>
        <v>0</v>
      </c>
      <c r="AR180" s="23" t="s">
        <v>156</v>
      </c>
      <c r="AT180" s="23" t="s">
        <v>152</v>
      </c>
      <c r="AU180" s="23" t="s">
        <v>112</v>
      </c>
      <c r="AY180" s="23" t="s">
        <v>151</v>
      </c>
      <c r="BE180" s="143">
        <f>IF(U180="základní",N180,0)</f>
        <v>0</v>
      </c>
      <c r="BF180" s="143">
        <f>IF(U180="snížená",N180,0)</f>
        <v>0</v>
      </c>
      <c r="BG180" s="143">
        <f>IF(U180="zákl. přenesená",N180,0)</f>
        <v>0</v>
      </c>
      <c r="BH180" s="143">
        <f>IF(U180="sníž. přenesená",N180,0)</f>
        <v>0</v>
      </c>
      <c r="BI180" s="143">
        <f>IF(U180="nulová",N180,0)</f>
        <v>0</v>
      </c>
      <c r="BJ180" s="23" t="s">
        <v>84</v>
      </c>
      <c r="BK180" s="143">
        <f>ROUND(L180*K180,2)</f>
        <v>0</v>
      </c>
      <c r="BL180" s="23" t="s">
        <v>156</v>
      </c>
      <c r="BM180" s="23" t="s">
        <v>284</v>
      </c>
    </row>
    <row r="181" spans="2:63" s="9" customFormat="1" ht="29.85" customHeight="1">
      <c r="B181" s="207"/>
      <c r="C181" s="208"/>
      <c r="D181" s="217" t="s">
        <v>126</v>
      </c>
      <c r="E181" s="217"/>
      <c r="F181" s="217"/>
      <c r="G181" s="217"/>
      <c r="H181" s="217"/>
      <c r="I181" s="217"/>
      <c r="J181" s="217"/>
      <c r="K181" s="217"/>
      <c r="L181" s="217"/>
      <c r="M181" s="217"/>
      <c r="N181" s="251">
        <f>BK181</f>
        <v>0</v>
      </c>
      <c r="O181" s="252"/>
      <c r="P181" s="252"/>
      <c r="Q181" s="252"/>
      <c r="R181" s="210"/>
      <c r="T181" s="211"/>
      <c r="U181" s="208"/>
      <c r="V181" s="208"/>
      <c r="W181" s="212">
        <f>SUM(W182:W186)</f>
        <v>0</v>
      </c>
      <c r="X181" s="208"/>
      <c r="Y181" s="212">
        <f>SUM(Y182:Y186)</f>
        <v>0</v>
      </c>
      <c r="Z181" s="208"/>
      <c r="AA181" s="213">
        <f>SUM(AA182:AA186)</f>
        <v>0</v>
      </c>
      <c r="AR181" s="214" t="s">
        <v>84</v>
      </c>
      <c r="AT181" s="215" t="s">
        <v>75</v>
      </c>
      <c r="AU181" s="215" t="s">
        <v>84</v>
      </c>
      <c r="AY181" s="214" t="s">
        <v>151</v>
      </c>
      <c r="BK181" s="216">
        <f>SUM(BK182:BK186)</f>
        <v>0</v>
      </c>
    </row>
    <row r="182" spans="2:65" s="1" customFormat="1" ht="38.25" customHeight="1">
      <c r="B182" s="47"/>
      <c r="C182" s="220" t="s">
        <v>250</v>
      </c>
      <c r="D182" s="220" t="s">
        <v>152</v>
      </c>
      <c r="E182" s="221" t="s">
        <v>297</v>
      </c>
      <c r="F182" s="222" t="s">
        <v>298</v>
      </c>
      <c r="G182" s="222"/>
      <c r="H182" s="222"/>
      <c r="I182" s="222"/>
      <c r="J182" s="223" t="s">
        <v>287</v>
      </c>
      <c r="K182" s="224">
        <v>3.199</v>
      </c>
      <c r="L182" s="225">
        <v>0</v>
      </c>
      <c r="M182" s="226"/>
      <c r="N182" s="227">
        <f>ROUND(L182*K182,2)</f>
        <v>0</v>
      </c>
      <c r="O182" s="227"/>
      <c r="P182" s="227"/>
      <c r="Q182" s="227"/>
      <c r="R182" s="49"/>
      <c r="T182" s="228" t="s">
        <v>22</v>
      </c>
      <c r="U182" s="57" t="s">
        <v>41</v>
      </c>
      <c r="V182" s="48"/>
      <c r="W182" s="229">
        <f>V182*K182</f>
        <v>0</v>
      </c>
      <c r="X182" s="229">
        <v>0</v>
      </c>
      <c r="Y182" s="229">
        <f>X182*K182</f>
        <v>0</v>
      </c>
      <c r="Z182" s="229">
        <v>0</v>
      </c>
      <c r="AA182" s="230">
        <f>Z182*K182</f>
        <v>0</v>
      </c>
      <c r="AR182" s="23" t="s">
        <v>156</v>
      </c>
      <c r="AT182" s="23" t="s">
        <v>152</v>
      </c>
      <c r="AU182" s="23" t="s">
        <v>112</v>
      </c>
      <c r="AY182" s="23" t="s">
        <v>151</v>
      </c>
      <c r="BE182" s="143">
        <f>IF(U182="základní",N182,0)</f>
        <v>0</v>
      </c>
      <c r="BF182" s="143">
        <f>IF(U182="snížená",N182,0)</f>
        <v>0</v>
      </c>
      <c r="BG182" s="143">
        <f>IF(U182="zákl. přenesená",N182,0)</f>
        <v>0</v>
      </c>
      <c r="BH182" s="143">
        <f>IF(U182="sníž. přenesená",N182,0)</f>
        <v>0</v>
      </c>
      <c r="BI182" s="143">
        <f>IF(U182="nulová",N182,0)</f>
        <v>0</v>
      </c>
      <c r="BJ182" s="23" t="s">
        <v>84</v>
      </c>
      <c r="BK182" s="143">
        <f>ROUND(L182*K182,2)</f>
        <v>0</v>
      </c>
      <c r="BL182" s="23" t="s">
        <v>156</v>
      </c>
      <c r="BM182" s="23" t="s">
        <v>288</v>
      </c>
    </row>
    <row r="183" spans="2:51" s="12" customFormat="1" ht="25.5" customHeight="1">
      <c r="B183" s="253"/>
      <c r="C183" s="254"/>
      <c r="D183" s="254"/>
      <c r="E183" s="255" t="s">
        <v>22</v>
      </c>
      <c r="F183" s="256" t="s">
        <v>363</v>
      </c>
      <c r="G183" s="257"/>
      <c r="H183" s="257"/>
      <c r="I183" s="257"/>
      <c r="J183" s="254"/>
      <c r="K183" s="255" t="s">
        <v>22</v>
      </c>
      <c r="L183" s="254"/>
      <c r="M183" s="254"/>
      <c r="N183" s="254"/>
      <c r="O183" s="254"/>
      <c r="P183" s="254"/>
      <c r="Q183" s="254"/>
      <c r="R183" s="258"/>
      <c r="T183" s="259"/>
      <c r="U183" s="254"/>
      <c r="V183" s="254"/>
      <c r="W183" s="254"/>
      <c r="X183" s="254"/>
      <c r="Y183" s="254"/>
      <c r="Z183" s="254"/>
      <c r="AA183" s="260"/>
      <c r="AT183" s="261" t="s">
        <v>158</v>
      </c>
      <c r="AU183" s="261" t="s">
        <v>112</v>
      </c>
      <c r="AV183" s="12" t="s">
        <v>84</v>
      </c>
      <c r="AW183" s="12" t="s">
        <v>34</v>
      </c>
      <c r="AX183" s="12" t="s">
        <v>76</v>
      </c>
      <c r="AY183" s="261" t="s">
        <v>151</v>
      </c>
    </row>
    <row r="184" spans="2:51" s="10" customFormat="1" ht="16.5" customHeight="1">
      <c r="B184" s="231"/>
      <c r="C184" s="232"/>
      <c r="D184" s="232"/>
      <c r="E184" s="233" t="s">
        <v>22</v>
      </c>
      <c r="F184" s="241" t="s">
        <v>364</v>
      </c>
      <c r="G184" s="232"/>
      <c r="H184" s="232"/>
      <c r="I184" s="232"/>
      <c r="J184" s="232"/>
      <c r="K184" s="236">
        <v>3.199</v>
      </c>
      <c r="L184" s="232"/>
      <c r="M184" s="232"/>
      <c r="N184" s="232"/>
      <c r="O184" s="232"/>
      <c r="P184" s="232"/>
      <c r="Q184" s="232"/>
      <c r="R184" s="237"/>
      <c r="T184" s="238"/>
      <c r="U184" s="232"/>
      <c r="V184" s="232"/>
      <c r="W184" s="232"/>
      <c r="X184" s="232"/>
      <c r="Y184" s="232"/>
      <c r="Z184" s="232"/>
      <c r="AA184" s="239"/>
      <c r="AT184" s="240" t="s">
        <v>158</v>
      </c>
      <c r="AU184" s="240" t="s">
        <v>112</v>
      </c>
      <c r="AV184" s="10" t="s">
        <v>112</v>
      </c>
      <c r="AW184" s="10" t="s">
        <v>34</v>
      </c>
      <c r="AX184" s="10" t="s">
        <v>76</v>
      </c>
      <c r="AY184" s="240" t="s">
        <v>151</v>
      </c>
    </row>
    <row r="185" spans="2:51" s="11" customFormat="1" ht="16.5" customHeight="1">
      <c r="B185" s="242"/>
      <c r="C185" s="243"/>
      <c r="D185" s="243"/>
      <c r="E185" s="244" t="s">
        <v>22</v>
      </c>
      <c r="F185" s="245" t="s">
        <v>159</v>
      </c>
      <c r="G185" s="243"/>
      <c r="H185" s="243"/>
      <c r="I185" s="243"/>
      <c r="J185" s="243"/>
      <c r="K185" s="246">
        <v>3.199</v>
      </c>
      <c r="L185" s="243"/>
      <c r="M185" s="243"/>
      <c r="N185" s="243"/>
      <c r="O185" s="243"/>
      <c r="P185" s="243"/>
      <c r="Q185" s="243"/>
      <c r="R185" s="247"/>
      <c r="T185" s="248"/>
      <c r="U185" s="243"/>
      <c r="V185" s="243"/>
      <c r="W185" s="243"/>
      <c r="X185" s="243"/>
      <c r="Y185" s="243"/>
      <c r="Z185" s="243"/>
      <c r="AA185" s="249"/>
      <c r="AT185" s="250" t="s">
        <v>158</v>
      </c>
      <c r="AU185" s="250" t="s">
        <v>112</v>
      </c>
      <c r="AV185" s="11" t="s">
        <v>156</v>
      </c>
      <c r="AW185" s="11" t="s">
        <v>34</v>
      </c>
      <c r="AX185" s="11" t="s">
        <v>84</v>
      </c>
      <c r="AY185" s="250" t="s">
        <v>151</v>
      </c>
    </row>
    <row r="186" spans="2:65" s="1" customFormat="1" ht="25.5" customHeight="1">
      <c r="B186" s="47"/>
      <c r="C186" s="220" t="s">
        <v>365</v>
      </c>
      <c r="D186" s="220" t="s">
        <v>152</v>
      </c>
      <c r="E186" s="221" t="s">
        <v>337</v>
      </c>
      <c r="F186" s="222" t="s">
        <v>338</v>
      </c>
      <c r="G186" s="222"/>
      <c r="H186" s="222"/>
      <c r="I186" s="222"/>
      <c r="J186" s="223" t="s">
        <v>287</v>
      </c>
      <c r="K186" s="224">
        <v>3.082</v>
      </c>
      <c r="L186" s="225">
        <v>0</v>
      </c>
      <c r="M186" s="226"/>
      <c r="N186" s="227">
        <f>ROUND(L186*K186,2)</f>
        <v>0</v>
      </c>
      <c r="O186" s="227"/>
      <c r="P186" s="227"/>
      <c r="Q186" s="227"/>
      <c r="R186" s="49"/>
      <c r="T186" s="228" t="s">
        <v>22</v>
      </c>
      <c r="U186" s="57" t="s">
        <v>41</v>
      </c>
      <c r="V186" s="48"/>
      <c r="W186" s="229">
        <f>V186*K186</f>
        <v>0</v>
      </c>
      <c r="X186" s="229">
        <v>0</v>
      </c>
      <c r="Y186" s="229">
        <f>X186*K186</f>
        <v>0</v>
      </c>
      <c r="Z186" s="229">
        <v>0</v>
      </c>
      <c r="AA186" s="230">
        <f>Z186*K186</f>
        <v>0</v>
      </c>
      <c r="AR186" s="23" t="s">
        <v>156</v>
      </c>
      <c r="AT186" s="23" t="s">
        <v>152</v>
      </c>
      <c r="AU186" s="23" t="s">
        <v>112</v>
      </c>
      <c r="AY186" s="23" t="s">
        <v>151</v>
      </c>
      <c r="BE186" s="143">
        <f>IF(U186="základní",N186,0)</f>
        <v>0</v>
      </c>
      <c r="BF186" s="143">
        <f>IF(U186="snížená",N186,0)</f>
        <v>0</v>
      </c>
      <c r="BG186" s="143">
        <f>IF(U186="zákl. přenesená",N186,0)</f>
        <v>0</v>
      </c>
      <c r="BH186" s="143">
        <f>IF(U186="sníž. přenesená",N186,0)</f>
        <v>0</v>
      </c>
      <c r="BI186" s="143">
        <f>IF(U186="nulová",N186,0)</f>
        <v>0</v>
      </c>
      <c r="BJ186" s="23" t="s">
        <v>84</v>
      </c>
      <c r="BK186" s="143">
        <f>ROUND(L186*K186,2)</f>
        <v>0</v>
      </c>
      <c r="BL186" s="23" t="s">
        <v>156</v>
      </c>
      <c r="BM186" s="23" t="s">
        <v>292</v>
      </c>
    </row>
    <row r="187" spans="2:63" s="1" customFormat="1" ht="49.9" customHeight="1">
      <c r="B187" s="47"/>
      <c r="C187" s="48"/>
      <c r="D187" s="209" t="s">
        <v>300</v>
      </c>
      <c r="E187" s="48"/>
      <c r="F187" s="48"/>
      <c r="G187" s="48"/>
      <c r="H187" s="48"/>
      <c r="I187" s="48"/>
      <c r="J187" s="48"/>
      <c r="K187" s="48"/>
      <c r="L187" s="48"/>
      <c r="M187" s="48"/>
      <c r="N187" s="263">
        <f>BK187</f>
        <v>0</v>
      </c>
      <c r="O187" s="264"/>
      <c r="P187" s="264"/>
      <c r="Q187" s="264"/>
      <c r="R187" s="49"/>
      <c r="T187" s="191"/>
      <c r="U187" s="48"/>
      <c r="V187" s="48"/>
      <c r="W187" s="48"/>
      <c r="X187" s="48"/>
      <c r="Y187" s="48"/>
      <c r="Z187" s="48"/>
      <c r="AA187" s="101"/>
      <c r="AT187" s="23" t="s">
        <v>75</v>
      </c>
      <c r="AU187" s="23" t="s">
        <v>76</v>
      </c>
      <c r="AY187" s="23" t="s">
        <v>301</v>
      </c>
      <c r="BK187" s="143">
        <f>SUM(BK188:BK192)</f>
        <v>0</v>
      </c>
    </row>
    <row r="188" spans="2:63" s="1" customFormat="1" ht="22.3" customHeight="1">
      <c r="B188" s="47"/>
      <c r="C188" s="265" t="s">
        <v>22</v>
      </c>
      <c r="D188" s="265" t="s">
        <v>152</v>
      </c>
      <c r="E188" s="266" t="s">
        <v>22</v>
      </c>
      <c r="F188" s="267" t="s">
        <v>22</v>
      </c>
      <c r="G188" s="267"/>
      <c r="H188" s="267"/>
      <c r="I188" s="267"/>
      <c r="J188" s="268" t="s">
        <v>22</v>
      </c>
      <c r="K188" s="269"/>
      <c r="L188" s="225"/>
      <c r="M188" s="227"/>
      <c r="N188" s="227">
        <f>BK188</f>
        <v>0</v>
      </c>
      <c r="O188" s="227"/>
      <c r="P188" s="227"/>
      <c r="Q188" s="227"/>
      <c r="R188" s="49"/>
      <c r="T188" s="228" t="s">
        <v>22</v>
      </c>
      <c r="U188" s="270" t="s">
        <v>41</v>
      </c>
      <c r="V188" s="48"/>
      <c r="W188" s="48"/>
      <c r="X188" s="48"/>
      <c r="Y188" s="48"/>
      <c r="Z188" s="48"/>
      <c r="AA188" s="101"/>
      <c r="AT188" s="23" t="s">
        <v>301</v>
      </c>
      <c r="AU188" s="23" t="s">
        <v>84</v>
      </c>
      <c r="AY188" s="23" t="s">
        <v>301</v>
      </c>
      <c r="BE188" s="143">
        <f>IF(U188="základní",N188,0)</f>
        <v>0</v>
      </c>
      <c r="BF188" s="143">
        <f>IF(U188="snížená",N188,0)</f>
        <v>0</v>
      </c>
      <c r="BG188" s="143">
        <f>IF(U188="zákl. přenesená",N188,0)</f>
        <v>0</v>
      </c>
      <c r="BH188" s="143">
        <f>IF(U188="sníž. přenesená",N188,0)</f>
        <v>0</v>
      </c>
      <c r="BI188" s="143">
        <f>IF(U188="nulová",N188,0)</f>
        <v>0</v>
      </c>
      <c r="BJ188" s="23" t="s">
        <v>84</v>
      </c>
      <c r="BK188" s="143">
        <f>L188*K188</f>
        <v>0</v>
      </c>
    </row>
    <row r="189" spans="2:63" s="1" customFormat="1" ht="22.3" customHeight="1">
      <c r="B189" s="47"/>
      <c r="C189" s="265" t="s">
        <v>22</v>
      </c>
      <c r="D189" s="265" t="s">
        <v>152</v>
      </c>
      <c r="E189" s="266" t="s">
        <v>22</v>
      </c>
      <c r="F189" s="267" t="s">
        <v>22</v>
      </c>
      <c r="G189" s="267"/>
      <c r="H189" s="267"/>
      <c r="I189" s="267"/>
      <c r="J189" s="268" t="s">
        <v>22</v>
      </c>
      <c r="K189" s="269"/>
      <c r="L189" s="225"/>
      <c r="M189" s="227"/>
      <c r="N189" s="227">
        <f>BK189</f>
        <v>0</v>
      </c>
      <c r="O189" s="227"/>
      <c r="P189" s="227"/>
      <c r="Q189" s="227"/>
      <c r="R189" s="49"/>
      <c r="T189" s="228" t="s">
        <v>22</v>
      </c>
      <c r="U189" s="270" t="s">
        <v>41</v>
      </c>
      <c r="V189" s="48"/>
      <c r="W189" s="48"/>
      <c r="X189" s="48"/>
      <c r="Y189" s="48"/>
      <c r="Z189" s="48"/>
      <c r="AA189" s="101"/>
      <c r="AT189" s="23" t="s">
        <v>301</v>
      </c>
      <c r="AU189" s="23" t="s">
        <v>84</v>
      </c>
      <c r="AY189" s="23" t="s">
        <v>301</v>
      </c>
      <c r="BE189" s="143">
        <f>IF(U189="základní",N189,0)</f>
        <v>0</v>
      </c>
      <c r="BF189" s="143">
        <f>IF(U189="snížená",N189,0)</f>
        <v>0</v>
      </c>
      <c r="BG189" s="143">
        <f>IF(U189="zákl. přenesená",N189,0)</f>
        <v>0</v>
      </c>
      <c r="BH189" s="143">
        <f>IF(U189="sníž. přenesená",N189,0)</f>
        <v>0</v>
      </c>
      <c r="BI189" s="143">
        <f>IF(U189="nulová",N189,0)</f>
        <v>0</v>
      </c>
      <c r="BJ189" s="23" t="s">
        <v>84</v>
      </c>
      <c r="BK189" s="143">
        <f>L189*K189</f>
        <v>0</v>
      </c>
    </row>
    <row r="190" spans="2:63" s="1" customFormat="1" ht="22.3" customHeight="1">
      <c r="B190" s="47"/>
      <c r="C190" s="265" t="s">
        <v>22</v>
      </c>
      <c r="D190" s="265" t="s">
        <v>152</v>
      </c>
      <c r="E190" s="266" t="s">
        <v>22</v>
      </c>
      <c r="F190" s="267" t="s">
        <v>22</v>
      </c>
      <c r="G190" s="267"/>
      <c r="H190" s="267"/>
      <c r="I190" s="267"/>
      <c r="J190" s="268" t="s">
        <v>22</v>
      </c>
      <c r="K190" s="269"/>
      <c r="L190" s="225"/>
      <c r="M190" s="227"/>
      <c r="N190" s="227">
        <f>BK190</f>
        <v>0</v>
      </c>
      <c r="O190" s="227"/>
      <c r="P190" s="227"/>
      <c r="Q190" s="227"/>
      <c r="R190" s="49"/>
      <c r="T190" s="228" t="s">
        <v>22</v>
      </c>
      <c r="U190" s="270" t="s">
        <v>41</v>
      </c>
      <c r="V190" s="48"/>
      <c r="W190" s="48"/>
      <c r="X190" s="48"/>
      <c r="Y190" s="48"/>
      <c r="Z190" s="48"/>
      <c r="AA190" s="101"/>
      <c r="AT190" s="23" t="s">
        <v>301</v>
      </c>
      <c r="AU190" s="23" t="s">
        <v>84</v>
      </c>
      <c r="AY190" s="23" t="s">
        <v>301</v>
      </c>
      <c r="BE190" s="143">
        <f>IF(U190="základní",N190,0)</f>
        <v>0</v>
      </c>
      <c r="BF190" s="143">
        <f>IF(U190="snížená",N190,0)</f>
        <v>0</v>
      </c>
      <c r="BG190" s="143">
        <f>IF(U190="zákl. přenesená",N190,0)</f>
        <v>0</v>
      </c>
      <c r="BH190" s="143">
        <f>IF(U190="sníž. přenesená",N190,0)</f>
        <v>0</v>
      </c>
      <c r="BI190" s="143">
        <f>IF(U190="nulová",N190,0)</f>
        <v>0</v>
      </c>
      <c r="BJ190" s="23" t="s">
        <v>84</v>
      </c>
      <c r="BK190" s="143">
        <f>L190*K190</f>
        <v>0</v>
      </c>
    </row>
    <row r="191" spans="2:63" s="1" customFormat="1" ht="22.3" customHeight="1">
      <c r="B191" s="47"/>
      <c r="C191" s="265" t="s">
        <v>22</v>
      </c>
      <c r="D191" s="265" t="s">
        <v>152</v>
      </c>
      <c r="E191" s="266" t="s">
        <v>22</v>
      </c>
      <c r="F191" s="267" t="s">
        <v>22</v>
      </c>
      <c r="G191" s="267"/>
      <c r="H191" s="267"/>
      <c r="I191" s="267"/>
      <c r="J191" s="268" t="s">
        <v>22</v>
      </c>
      <c r="K191" s="269"/>
      <c r="L191" s="225"/>
      <c r="M191" s="227"/>
      <c r="N191" s="227">
        <f>BK191</f>
        <v>0</v>
      </c>
      <c r="O191" s="227"/>
      <c r="P191" s="227"/>
      <c r="Q191" s="227"/>
      <c r="R191" s="49"/>
      <c r="T191" s="228" t="s">
        <v>22</v>
      </c>
      <c r="U191" s="270" t="s">
        <v>41</v>
      </c>
      <c r="V191" s="48"/>
      <c r="W191" s="48"/>
      <c r="X191" s="48"/>
      <c r="Y191" s="48"/>
      <c r="Z191" s="48"/>
      <c r="AA191" s="101"/>
      <c r="AT191" s="23" t="s">
        <v>301</v>
      </c>
      <c r="AU191" s="23" t="s">
        <v>84</v>
      </c>
      <c r="AY191" s="23" t="s">
        <v>301</v>
      </c>
      <c r="BE191" s="143">
        <f>IF(U191="základní",N191,0)</f>
        <v>0</v>
      </c>
      <c r="BF191" s="143">
        <f>IF(U191="snížená",N191,0)</f>
        <v>0</v>
      </c>
      <c r="BG191" s="143">
        <f>IF(U191="zákl. přenesená",N191,0)</f>
        <v>0</v>
      </c>
      <c r="BH191" s="143">
        <f>IF(U191="sníž. přenesená",N191,0)</f>
        <v>0</v>
      </c>
      <c r="BI191" s="143">
        <f>IF(U191="nulová",N191,0)</f>
        <v>0</v>
      </c>
      <c r="BJ191" s="23" t="s">
        <v>84</v>
      </c>
      <c r="BK191" s="143">
        <f>L191*K191</f>
        <v>0</v>
      </c>
    </row>
    <row r="192" spans="2:63" s="1" customFormat="1" ht="22.3" customHeight="1">
      <c r="B192" s="47"/>
      <c r="C192" s="265" t="s">
        <v>22</v>
      </c>
      <c r="D192" s="265" t="s">
        <v>152</v>
      </c>
      <c r="E192" s="266" t="s">
        <v>22</v>
      </c>
      <c r="F192" s="267" t="s">
        <v>22</v>
      </c>
      <c r="G192" s="267"/>
      <c r="H192" s="267"/>
      <c r="I192" s="267"/>
      <c r="J192" s="268" t="s">
        <v>22</v>
      </c>
      <c r="K192" s="269"/>
      <c r="L192" s="225"/>
      <c r="M192" s="227"/>
      <c r="N192" s="227">
        <f>BK192</f>
        <v>0</v>
      </c>
      <c r="O192" s="227"/>
      <c r="P192" s="227"/>
      <c r="Q192" s="227"/>
      <c r="R192" s="49"/>
      <c r="T192" s="228" t="s">
        <v>22</v>
      </c>
      <c r="U192" s="270" t="s">
        <v>41</v>
      </c>
      <c r="V192" s="73"/>
      <c r="W192" s="73"/>
      <c r="X192" s="73"/>
      <c r="Y192" s="73"/>
      <c r="Z192" s="73"/>
      <c r="AA192" s="75"/>
      <c r="AT192" s="23" t="s">
        <v>301</v>
      </c>
      <c r="AU192" s="23" t="s">
        <v>84</v>
      </c>
      <c r="AY192" s="23" t="s">
        <v>301</v>
      </c>
      <c r="BE192" s="143">
        <f>IF(U192="základní",N192,0)</f>
        <v>0</v>
      </c>
      <c r="BF192" s="143">
        <f>IF(U192="snížená",N192,0)</f>
        <v>0</v>
      </c>
      <c r="BG192" s="143">
        <f>IF(U192="zákl. přenesená",N192,0)</f>
        <v>0</v>
      </c>
      <c r="BH192" s="143">
        <f>IF(U192="sníž. přenesená",N192,0)</f>
        <v>0</v>
      </c>
      <c r="BI192" s="143">
        <f>IF(U192="nulová",N192,0)</f>
        <v>0</v>
      </c>
      <c r="BJ192" s="23" t="s">
        <v>84</v>
      </c>
      <c r="BK192" s="143">
        <f>L192*K192</f>
        <v>0</v>
      </c>
    </row>
    <row r="193" spans="2:18" s="1" customFormat="1" ht="6.95" customHeight="1">
      <c r="B193" s="76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8"/>
    </row>
  </sheetData>
  <sheetProtection password="CC35" sheet="1" objects="1" scenarios="1" formatColumns="0" formatRows="0"/>
  <mergeCells count="224">
    <mergeCell ref="N190:Q190"/>
    <mergeCell ref="N186:Q186"/>
    <mergeCell ref="N188:Q188"/>
    <mergeCell ref="N189:Q189"/>
    <mergeCell ref="N191:Q191"/>
    <mergeCell ref="N192:Q192"/>
    <mergeCell ref="N177:Q177"/>
    <mergeCell ref="N181:Q181"/>
    <mergeCell ref="N187:Q187"/>
    <mergeCell ref="F179:I179"/>
    <mergeCell ref="F178:I178"/>
    <mergeCell ref="F180:I180"/>
    <mergeCell ref="F182:I182"/>
    <mergeCell ref="F183:I183"/>
    <mergeCell ref="F184:I184"/>
    <mergeCell ref="F185:I185"/>
    <mergeCell ref="F186:I186"/>
    <mergeCell ref="F188:I188"/>
    <mergeCell ref="F189:I189"/>
    <mergeCell ref="F190:I190"/>
    <mergeCell ref="F191:I191"/>
    <mergeCell ref="F192:I192"/>
    <mergeCell ref="L178:M178"/>
    <mergeCell ref="L176:M176"/>
    <mergeCell ref="L179:M179"/>
    <mergeCell ref="L180:M180"/>
    <mergeCell ref="L182:M182"/>
    <mergeCell ref="L186:M186"/>
    <mergeCell ref="L188:M188"/>
    <mergeCell ref="L189:M189"/>
    <mergeCell ref="L190:M190"/>
    <mergeCell ref="L191:M191"/>
    <mergeCell ref="L192:M192"/>
    <mergeCell ref="E24:L24"/>
    <mergeCell ref="S2:AC2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9:P79"/>
    <mergeCell ref="F78:P78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7:Q97"/>
    <mergeCell ref="N95:Q95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N103:Q103"/>
    <mergeCell ref="L105:Q105"/>
    <mergeCell ref="C111:Q111"/>
    <mergeCell ref="F113:P113"/>
    <mergeCell ref="F114:P114"/>
    <mergeCell ref="M116:P116"/>
    <mergeCell ref="M118:Q118"/>
    <mergeCell ref="M119:Q119"/>
    <mergeCell ref="F121:I121"/>
    <mergeCell ref="L121:M121"/>
    <mergeCell ref="N121:Q121"/>
    <mergeCell ref="N122:Q122"/>
    <mergeCell ref="N123:Q123"/>
    <mergeCell ref="F125:I125"/>
    <mergeCell ref="L125:M125"/>
    <mergeCell ref="N125:Q125"/>
    <mergeCell ref="F126:I126"/>
    <mergeCell ref="N124:Q124"/>
    <mergeCell ref="F127:I127"/>
    <mergeCell ref="F129:I129"/>
    <mergeCell ref="F128:I128"/>
    <mergeCell ref="N129:Q129"/>
    <mergeCell ref="N130:Q130"/>
    <mergeCell ref="N131:Q131"/>
    <mergeCell ref="N132:Q132"/>
    <mergeCell ref="N133:Q133"/>
    <mergeCell ref="N134:Q134"/>
    <mergeCell ref="N135:Q135"/>
    <mergeCell ref="F130:I130"/>
    <mergeCell ref="F133:I133"/>
    <mergeCell ref="F132:I132"/>
    <mergeCell ref="F131:I131"/>
    <mergeCell ref="F134:I134"/>
    <mergeCell ref="F135:I135"/>
    <mergeCell ref="F136:I136"/>
    <mergeCell ref="F137:I137"/>
    <mergeCell ref="F138:I138"/>
    <mergeCell ref="F139:I139"/>
    <mergeCell ref="F140:I140"/>
    <mergeCell ref="F141:I141"/>
    <mergeCell ref="F142:I142"/>
    <mergeCell ref="F143:I143"/>
    <mergeCell ref="F145:I145"/>
    <mergeCell ref="L129:M129"/>
    <mergeCell ref="L135:M135"/>
    <mergeCell ref="L130:M130"/>
    <mergeCell ref="L131:M131"/>
    <mergeCell ref="L132:M132"/>
    <mergeCell ref="L133:M133"/>
    <mergeCell ref="L134:M134"/>
    <mergeCell ref="L138:M138"/>
    <mergeCell ref="L139:M139"/>
    <mergeCell ref="L140:M140"/>
    <mergeCell ref="L141:M141"/>
    <mergeCell ref="L142:M142"/>
    <mergeCell ref="L143:M143"/>
    <mergeCell ref="L145:M145"/>
    <mergeCell ref="L147:M147"/>
    <mergeCell ref="F147:I147"/>
    <mergeCell ref="F148:I148"/>
    <mergeCell ref="F149:I149"/>
    <mergeCell ref="F150:I150"/>
    <mergeCell ref="F151:I151"/>
    <mergeCell ref="F152:I152"/>
    <mergeCell ref="F153:I153"/>
    <mergeCell ref="F154:I154"/>
    <mergeCell ref="F155:I155"/>
    <mergeCell ref="F156:I156"/>
    <mergeCell ref="F157:I157"/>
    <mergeCell ref="F158:I158"/>
    <mergeCell ref="F159:I159"/>
    <mergeCell ref="F160:I160"/>
    <mergeCell ref="F161:I161"/>
    <mergeCell ref="N165:Q165"/>
    <mergeCell ref="N162:Q162"/>
    <mergeCell ref="N163:Q163"/>
    <mergeCell ref="N164:Q164"/>
    <mergeCell ref="L153:M153"/>
    <mergeCell ref="L154:M154"/>
    <mergeCell ref="L158:M158"/>
    <mergeCell ref="L162:M162"/>
    <mergeCell ref="L163:M163"/>
    <mergeCell ref="L164:M164"/>
    <mergeCell ref="L165:M165"/>
    <mergeCell ref="L166:M166"/>
    <mergeCell ref="L167:M167"/>
    <mergeCell ref="L170:M170"/>
    <mergeCell ref="L171:M171"/>
    <mergeCell ref="L172:M172"/>
    <mergeCell ref="L173:M173"/>
    <mergeCell ref="L174:M174"/>
    <mergeCell ref="L175:M175"/>
    <mergeCell ref="F162:I162"/>
    <mergeCell ref="F163:I163"/>
    <mergeCell ref="F164:I164"/>
    <mergeCell ref="F165:I165"/>
    <mergeCell ref="F166:I166"/>
    <mergeCell ref="F167:I167"/>
    <mergeCell ref="F168:I168"/>
    <mergeCell ref="F169:I169"/>
    <mergeCell ref="F170:I170"/>
    <mergeCell ref="F171:I171"/>
    <mergeCell ref="F172:I172"/>
    <mergeCell ref="F173:I173"/>
    <mergeCell ref="F174:I174"/>
    <mergeCell ref="F175:I175"/>
    <mergeCell ref="F176:I176"/>
    <mergeCell ref="N166:Q166"/>
    <mergeCell ref="N167:Q167"/>
    <mergeCell ref="N170:Q170"/>
    <mergeCell ref="N171:Q171"/>
    <mergeCell ref="N172:Q172"/>
    <mergeCell ref="N173:Q173"/>
    <mergeCell ref="N174:Q174"/>
    <mergeCell ref="N175:Q175"/>
    <mergeCell ref="N176:Q176"/>
    <mergeCell ref="N178:Q178"/>
    <mergeCell ref="N179:Q179"/>
    <mergeCell ref="N180:Q180"/>
    <mergeCell ref="N182:Q182"/>
    <mergeCell ref="N138:Q138"/>
    <mergeCell ref="N145:Q145"/>
    <mergeCell ref="N139:Q139"/>
    <mergeCell ref="N140:Q140"/>
    <mergeCell ref="N141:Q141"/>
    <mergeCell ref="N142:Q142"/>
    <mergeCell ref="N143:Q143"/>
    <mergeCell ref="N147:Q147"/>
    <mergeCell ref="N153:Q153"/>
    <mergeCell ref="N154:Q154"/>
    <mergeCell ref="N158:Q158"/>
    <mergeCell ref="N144:Q144"/>
    <mergeCell ref="N146:Q146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</mergeCells>
  <dataValidations count="2">
    <dataValidation type="list" allowBlank="1" showInputMessage="1" showErrorMessage="1" error="Povoleny jsou hodnoty K, M." sqref="D188:D193">
      <formula1>"K, M"</formula1>
    </dataValidation>
    <dataValidation type="list" allowBlank="1" showInputMessage="1" showErrorMessage="1" error="Povoleny jsou hodnoty základní, snížená, zákl. přenesená, sníž. přenesená, nulová." sqref="U188:U193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1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Adam</dc:creator>
  <cp:keywords/>
  <dc:description/>
  <cp:lastModifiedBy>Miroslav Adam</cp:lastModifiedBy>
  <dcterms:created xsi:type="dcterms:W3CDTF">2018-09-27T11:41:55Z</dcterms:created>
  <dcterms:modified xsi:type="dcterms:W3CDTF">2018-09-27T11:42:00Z</dcterms:modified>
  <cp:category/>
  <cp:version/>
  <cp:contentType/>
  <cp:contentStatus/>
</cp:coreProperties>
</file>