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4a-2018 - Oprava cestní ..." sheetId="2" r:id="rId2"/>
  </sheets>
  <definedNames>
    <definedName name="_xlnm.Print_Area" localSheetId="0">'Rekapitulace stavby'!$C$4:$AP$70,'Rekapitulace stavby'!$C$76:$AP$96</definedName>
    <definedName name="_xlnm.Print_Area" localSheetId="1">'04a-2018 - Oprava cestní ...'!$C$4:$Q$70,'04a-2018 - Oprava cestní ...'!$C$76:$Q$106,'04a-2018 - Oprava cestní ...'!$C$112:$Q$177</definedName>
    <definedName name="_xlnm.Print_Titles" localSheetId="0">'Rekapitulace stavby'!$85:$85</definedName>
    <definedName name="_xlnm.Print_Titles" localSheetId="1">'04a-2018 - Oprava cestní ...'!$122:$122</definedName>
  </definedNames>
  <calcPr fullCalcOnLoad="1"/>
</workbook>
</file>

<file path=xl/sharedStrings.xml><?xml version="1.0" encoding="utf-8"?>
<sst xmlns="http://schemas.openxmlformats.org/spreadsheetml/2006/main" count="817" uniqueCount="221">
  <si>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</si>
  <si>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</si>
  <si>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</si>
  <si>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</si>
  <si>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</si>
  <si>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</si>
  <si>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</si>
  <si>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</si>
  <si>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</si>
  <si>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</si>
  <si>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</si>
  <si>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</si>
  <si>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</si>
  <si>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</si>
  <si>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</si>
  <si>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</si>
  <si>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</si>
  <si>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04-2018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</si>
  <si>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</si>
  <si>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</si>
  <si>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cestní sítě na městkým hřbitově v Chebu</t>
  </si>
  <si>
    <t>JKSO:</t>
  </si>
  <si>
    <t/>
  </si>
  <si>
    <t>CC-CZ:</t>
  </si>
  <si>
    <t>Místo:</t>
  </si>
  <si>
    <t>Cheb</t>
  </si>
  <si>
    <t>Datum:</t>
  </si>
  <si>
    <t>10. 9. 2018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</si>
  <si>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</si>
  <si>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</si>
  <si>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</si>
  <si>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</si>
  <si>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</si>
  <si>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</si>
  <si>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</si>
  <si>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</si>
  <si>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</si>
  <si>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</si>
  <si>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</si>
  <si>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</si>
  <si>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</si>
  <si>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</si>
  <si>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</si>
  <si>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</si>
  <si>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</si>
  <si>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</si>
  <si>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</si>
  <si>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</si>
  <si>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</si>
  <si>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</si>
  <si>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</si>
  <si>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</si>
  <si>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</si>
  <si>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</si>
  <si>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</si>
  <si>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</si>
  <si>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</si>
  <si>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</si>
  <si>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</si>
  <si>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</si>
  <si>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</si>
  <si>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</si>
  <si>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</si>
  <si>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</si>
  <si>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</si>
  <si>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</si>
  <si>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</si>
  <si>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</si>
  <si>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</si>
  <si>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</si>
  <si>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</si>
  <si>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</si>
  <si>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</si>
  <si>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</si>
  <si>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</si>
  <si>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</si>
  <si>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</si>
  <si>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</si>
  <si>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</si>
  <si>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</si>
  <si>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{bd84d7d9-fcee-4fc9-81c4-389fb45b0f0c}</t>
  </si>
  <si>
    <t>{00000000-0000-0000-0000-000000000000}</t>
  </si>
  <si>
    <t>/</t>
  </si>
  <si>
    <t>04a-2018</t>
  </si>
  <si>
    <t>1</t>
  </si>
  <si>
    <t>{f7914150-9840-4791-8003-63fc0bc58a29}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</si>
  <si>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</si>
  <si>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</si>
  <si>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</si>
  <si>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</si>
  <si>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</si>
  <si>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</si>
  <si>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</si>
  <si>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</si>
  <si>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</si>
  <si>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</si>
  <si>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</si>
  <si>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</si>
  <si>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</si>
  <si>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</si>
  <si>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</si>
  <si>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</si>
  <si>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</si>
  <si>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04a-2018 - Oprava cestní sítě na městkým hřbitově v Chebu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</si>
  <si>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</si>
  <si>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</si>
  <si>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</si>
  <si>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</si>
  <si>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</si>
  <si>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</si>
  <si>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</si>
  <si>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</si>
  <si>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</t>
  </si>
  <si>
    <t xml:space="preserve">      99 - Přesuny hmot a sutí</t>
  </si>
  <si>
    <t xml:space="preserve">    9 - Ostatní konstrukce a práce, bourání</t>
  </si>
  <si>
    <t>VRN - Vedlejší rozpočtové náklady</t>
  </si>
  <si>
    <t xml:space="preserve">    VRN2 - Příprava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</si>
  <si>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</si>
  <si>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</si>
  <si>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</si>
  <si>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</si>
  <si>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</si>
  <si>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</si>
  <si>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</si>
  <si>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</si>
  <si>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</si>
  <si>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</si>
  <si>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</si>
  <si>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</si>
  <si>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</si>
  <si>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</si>
  <si>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</si>
  <si>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</si>
  <si>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</si>
  <si>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</si>
  <si>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</si>
  <si>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</si>
  <si>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</si>
  <si>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</si>
  <si>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</si>
  <si>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</si>
  <si>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</si>
  <si>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</si>
  <si>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121112011</t>
  </si>
  <si>
    <t>Sejmutí ornice tl vrstvy do 150 mm ručně s odhozením do 3 m bez vodorovného přemístění</t>
  </si>
  <si>
    <t>m3</t>
  </si>
  <si>
    <t>4</t>
  </si>
  <si>
    <t>-430828293</t>
  </si>
  <si>
    <t>94*2*0,5*0,1</t>
  </si>
  <si>
    <t>VV</t>
  </si>
  <si>
    <t>Součet</t>
  </si>
  <si>
    <t>122201101</t>
  </si>
  <si>
    <t>Odkopávky a prokopávky nezapažené v hornině tř. 3 objem do 100 m3</t>
  </si>
  <si>
    <t>1006915925</t>
  </si>
  <si>
    <t>94*2,5*0,25</t>
  </si>
  <si>
    <t>3</t>
  </si>
  <si>
    <t>122201109</t>
  </si>
  <si>
    <t>Příplatek za lepivost u odkopávek v hornině tř. 1 až 3</t>
  </si>
  <si>
    <t>-301289991</t>
  </si>
  <si>
    <t>162701105</t>
  </si>
  <si>
    <t>Vodorovné přemístění do 10000 m výkopku/sypaniny z horniny tř. 1 až 4</t>
  </si>
  <si>
    <t>1181134626</t>
  </si>
  <si>
    <t>5</t>
  </si>
  <si>
    <t>171201201</t>
  </si>
  <si>
    <t>Uložení sypaniny na skládky</t>
  </si>
  <si>
    <t>519811266</t>
  </si>
  <si>
    <t>58,75</t>
  </si>
  <si>
    <t>6</t>
  </si>
  <si>
    <t>171201211</t>
  </si>
  <si>
    <t>Poplatek za uložení odpadu ze sypaniny na skládce (skládkovné)</t>
  </si>
  <si>
    <t>t</t>
  </si>
  <si>
    <t>-38141067</t>
  </si>
  <si>
    <t>58,75*2,2</t>
  </si>
  <si>
    <t>7</t>
  </si>
  <si>
    <t>181301101</t>
  </si>
  <si>
    <t>Rozprostření ornice tl vrstvy do 100 mm pl do 500 m2 v rovině nebo ve svahu do 1:5</t>
  </si>
  <si>
    <t>m2</t>
  </si>
  <si>
    <t>-1322916043</t>
  </si>
  <si>
    <t>94*1</t>
  </si>
  <si>
    <t>8</t>
  </si>
  <si>
    <t>181951102</t>
  </si>
  <si>
    <t>Úprava pláně v hornině tř. 1 až 4 se zhutněním</t>
  </si>
  <si>
    <t>-1428852906</t>
  </si>
  <si>
    <t>94*2,5</t>
  </si>
  <si>
    <t>9</t>
  </si>
  <si>
    <t>564952111</t>
  </si>
  <si>
    <t>Podklad z mechanicky zpevněného kameniva MZK tl 150 mm</t>
  </si>
  <si>
    <t>-1684119951</t>
  </si>
  <si>
    <t>10</t>
  </si>
  <si>
    <t>IP 2101</t>
  </si>
  <si>
    <t>Zhutněný mlat DDK fr. 0/4 tl 20 mm</t>
  </si>
  <si>
    <t>-961856285</t>
  </si>
  <si>
    <t>94*2,2</t>
  </si>
  <si>
    <t>12</t>
  </si>
  <si>
    <t>998225111</t>
  </si>
  <si>
    <t>Přesun hmot pro pozemní komunikace s krytem z kamene, monolitickým betonovým nebo živičným</t>
  </si>
  <si>
    <t>1113716119</t>
  </si>
  <si>
    <t>13</t>
  </si>
  <si>
    <t>916111113</t>
  </si>
  <si>
    <t>Osazení obruby z velkých kostek s boční opěrou do lože z betonu prostého</t>
  </si>
  <si>
    <t>m</t>
  </si>
  <si>
    <t>236060790</t>
  </si>
  <si>
    <t>94*2</t>
  </si>
  <si>
    <t>14</t>
  </si>
  <si>
    <t>M</t>
  </si>
  <si>
    <t>58381007</t>
  </si>
  <si>
    <t>kostka dlažební žula drobná 8/10</t>
  </si>
  <si>
    <t>-642331828</t>
  </si>
  <si>
    <t>94*0,5</t>
  </si>
  <si>
    <t>916991121</t>
  </si>
  <si>
    <t>Lože pod obrubníky, krajníky nebo obruby z dlažebních kostek z betonu prostého</t>
  </si>
  <si>
    <t>164950215</t>
  </si>
  <si>
    <t>188*0,15*0,3</t>
  </si>
  <si>
    <t>16</t>
  </si>
  <si>
    <t>020001000</t>
  </si>
  <si>
    <t>Příprava staveniště</t>
  </si>
  <si>
    <t>kpl</t>
  </si>
  <si>
    <t>1024</t>
  </si>
  <si>
    <t>1999468116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</si>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</sst>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166" fontId="31" fillId="0" borderId="17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  <protection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  <protection/>
    </xf>
    <xf numFmtId="0" fontId="26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6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36" fillId="0" borderId="25" xfId="0" applyFont="1" applyBorder="1" applyAlignment="1" applyProtection="1">
      <alignment horizontal="center" vertical="center"/>
      <protection/>
    </xf>
    <xf numFmtId="49" fontId="36" fillId="0" borderId="25" xfId="0" applyNumberFormat="1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center" vertical="center" wrapText="1"/>
      <protection/>
    </xf>
    <xf numFmtId="167" fontId="36" fillId="0" borderId="25" xfId="0" applyNumberFormat="1" applyFont="1" applyBorder="1" applyAlignment="1" applyProtection="1">
      <alignment vertical="center"/>
      <protection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/>
    </xf>
    <xf numFmtId="4" fontId="36" fillId="0" borderId="25" xfId="0" applyNumberFormat="1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spans="2:71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spans="2:71" ht="36.95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spans="2:71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spans="2:71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spans="2:71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spans="2:71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22</v>
      </c>
      <c r="AO10" s="31"/>
      <c r="AP10" s="31"/>
      <c r="AQ10" s="29"/>
      <c r="BE10" s="37"/>
      <c r="BS10" s="22" t="s">
        <v>9</v>
      </c>
    </row>
    <row r="11" spans="2:71" ht="18.45" customHeight="1">
      <c r="B11" s="26"/>
      <c r="C11" s="31"/>
      <c r="D11" s="31"/>
      <c r="E11" s="33" t="s">
        <v>30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31</v>
      </c>
      <c r="AL11" s="31"/>
      <c r="AM11" s="31"/>
      <c r="AN11" s="33" t="s">
        <v>22</v>
      </c>
      <c r="AO11" s="31"/>
      <c r="AP11" s="31"/>
      <c r="AQ11" s="29"/>
      <c r="BE11" s="37"/>
      <c r="BS11" s="22" t="s">
        <v>9</v>
      </c>
    </row>
    <row r="12" spans="2:71" ht="6.95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spans="2:71" ht="14.4" customHeight="1">
      <c r="B13" s="26"/>
      <c r="C13" s="31"/>
      <c r="D13" s="38" t="s">
        <v>32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33</v>
      </c>
      <c r="AO13" s="31"/>
      <c r="AP13" s="31"/>
      <c r="AQ13" s="29"/>
      <c r="BE13" s="37"/>
      <c r="BS13" s="22" t="s">
        <v>9</v>
      </c>
    </row>
    <row r="14" spans="2:71" ht="13.5">
      <c r="B14" s="26"/>
      <c r="C14" s="31"/>
      <c r="D14" s="31"/>
      <c r="E14" s="40" t="s">
        <v>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31"/>
      <c r="AM14" s="31"/>
      <c r="AN14" s="40" t="s">
        <v>33</v>
      </c>
      <c r="AO14" s="31"/>
      <c r="AP14" s="31"/>
      <c r="AQ14" s="29"/>
      <c r="BE14" s="37"/>
      <c r="BS14" s="22" t="s">
        <v>9</v>
      </c>
    </row>
    <row r="15" spans="2:71" ht="6.95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spans="2:71" ht="14.4" customHeight="1">
      <c r="B16" s="26"/>
      <c r="C16" s="31"/>
      <c r="D16" s="38" t="s">
        <v>34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22</v>
      </c>
      <c r="AO16" s="31"/>
      <c r="AP16" s="31"/>
      <c r="AQ16" s="29"/>
      <c r="BE16" s="37"/>
      <c r="BS16" s="22" t="s">
        <v>6</v>
      </c>
    </row>
    <row r="17" spans="2:71" ht="18.45" customHeight="1">
      <c r="B17" s="26"/>
      <c r="C17" s="31"/>
      <c r="D17" s="31"/>
      <c r="E17" s="33" t="s">
        <v>30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31</v>
      </c>
      <c r="AL17" s="31"/>
      <c r="AM17" s="31"/>
      <c r="AN17" s="33" t="s">
        <v>22</v>
      </c>
      <c r="AO17" s="31"/>
      <c r="AP17" s="31"/>
      <c r="AQ17" s="29"/>
      <c r="BE17" s="37"/>
      <c r="BS17" s="22" t="s">
        <v>35</v>
      </c>
    </row>
    <row r="18" spans="2:71" ht="6.95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spans="2:71" ht="14.4" customHeight="1">
      <c r="B19" s="26"/>
      <c r="C19" s="31"/>
      <c r="D19" s="38" t="s">
        <v>36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22</v>
      </c>
      <c r="AO19" s="31"/>
      <c r="AP19" s="31"/>
      <c r="AQ19" s="29"/>
      <c r="BE19" s="37"/>
      <c r="BS19" s="22" t="s">
        <v>9</v>
      </c>
    </row>
    <row r="20" spans="2:57" ht="18.45" customHeight="1">
      <c r="B20" s="26"/>
      <c r="C20" s="31"/>
      <c r="D20" s="31"/>
      <c r="E20" s="33" t="s">
        <v>30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31</v>
      </c>
      <c r="AL20" s="31"/>
      <c r="AM20" s="31"/>
      <c r="AN20" s="33" t="s">
        <v>22</v>
      </c>
      <c r="AO20" s="31"/>
      <c r="AP20" s="31"/>
      <c r="AQ20" s="29"/>
      <c r="BE20" s="37"/>
    </row>
    <row r="21" spans="2:57" ht="6.95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 spans="2:57" ht="13.5">
      <c r="B22" s="26"/>
      <c r="C22" s="31"/>
      <c r="D22" s="38" t="s">
        <v>37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spans="2:57" ht="16.5" customHeight="1">
      <c r="B23" s="26"/>
      <c r="C23" s="31"/>
      <c r="D23" s="31"/>
      <c r="E23" s="42" t="s">
        <v>22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spans="2:57" ht="6.95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spans="2:57" ht="6.95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spans="2:57" ht="14.4" customHeight="1">
      <c r="B26" s="26"/>
      <c r="C26" s="31"/>
      <c r="D26" s="44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spans="2:57" ht="14.4" customHeight="1">
      <c r="B27" s="26"/>
      <c r="C27" s="31"/>
      <c r="D27" s="44" t="s">
        <v>39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ROUND(AG90,2)</f>
        <v>0</v>
      </c>
      <c r="AL27" s="45"/>
      <c r="AM27" s="45"/>
      <c r="AN27" s="45"/>
      <c r="AO27" s="45"/>
      <c r="AP27" s="31"/>
      <c r="AQ27" s="29"/>
      <c r="BE27" s="37"/>
    </row>
    <row r="28" spans="2:57" s="1" customFormat="1" ht="6.95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pans="2:57" s="1" customFormat="1" ht="25.9" customHeight="1">
      <c r="B29" s="46"/>
      <c r="C29" s="47"/>
      <c r="D29" s="49" t="s">
        <v>40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pans="2:57" s="1" customFormat="1" ht="6.9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pans="2:57" s="2" customFormat="1" ht="14.4" customHeight="1">
      <c r="B31" s="52"/>
      <c r="C31" s="53"/>
      <c r="D31" s="54" t="s">
        <v>41</v>
      </c>
      <c r="E31" s="53"/>
      <c r="F31" s="54" t="s">
        <v>42</v>
      </c>
      <c r="G31" s="53"/>
      <c r="H31" s="53"/>
      <c r="I31" s="53"/>
      <c r="J31" s="53"/>
      <c r="K31" s="53"/>
      <c r="L31" s="55">
        <v>0.21</v>
      </c>
      <c r="M31" s="53"/>
      <c r="N31" s="53"/>
      <c r="O31" s="53"/>
      <c r="P31" s="53"/>
      <c r="Q31" s="53"/>
      <c r="R31" s="53"/>
      <c r="S31" s="53"/>
      <c r="T31" s="56" t="s">
        <v>43</v>
      </c>
      <c r="U31" s="53"/>
      <c r="V31" s="53"/>
      <c r="W31" s="57">
        <f>ROUND(AZ87+SUM(CD91:CD95),2)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ROUND(AV87+SUM(BY91:BY95),2)</f>
        <v>0</v>
      </c>
      <c r="AL31" s="53"/>
      <c r="AM31" s="53"/>
      <c r="AN31" s="53"/>
      <c r="AO31" s="53"/>
      <c r="AP31" s="53"/>
      <c r="AQ31" s="58"/>
      <c r="BE31" s="37"/>
    </row>
    <row r="32" spans="2:57" s="2" customFormat="1" ht="14.4" customHeight="1">
      <c r="B32" s="52"/>
      <c r="C32" s="53"/>
      <c r="D32" s="53"/>
      <c r="E32" s="53"/>
      <c r="F32" s="54" t="s">
        <v>44</v>
      </c>
      <c r="G32" s="53"/>
      <c r="H32" s="53"/>
      <c r="I32" s="53"/>
      <c r="J32" s="53"/>
      <c r="K32" s="53"/>
      <c r="L32" s="55">
        <v>0.15</v>
      </c>
      <c r="M32" s="53"/>
      <c r="N32" s="53"/>
      <c r="O32" s="53"/>
      <c r="P32" s="53"/>
      <c r="Q32" s="53"/>
      <c r="R32" s="53"/>
      <c r="S32" s="53"/>
      <c r="T32" s="56" t="s">
        <v>43</v>
      </c>
      <c r="U32" s="53"/>
      <c r="V32" s="53"/>
      <c r="W32" s="57">
        <f>ROUND(BA87+SUM(CE91:CE95),2)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ROUND(AW87+SUM(BZ91:BZ95),2)</f>
        <v>0</v>
      </c>
      <c r="AL32" s="53"/>
      <c r="AM32" s="53"/>
      <c r="AN32" s="53"/>
      <c r="AO32" s="53"/>
      <c r="AP32" s="53"/>
      <c r="AQ32" s="58"/>
      <c r="BE32" s="37"/>
    </row>
    <row r="33" spans="2:57" s="2" customFormat="1" ht="14.4" customHeight="1" hidden="1">
      <c r="B33" s="52"/>
      <c r="C33" s="53"/>
      <c r="D33" s="53"/>
      <c r="E33" s="53"/>
      <c r="F33" s="54" t="s">
        <v>45</v>
      </c>
      <c r="G33" s="53"/>
      <c r="H33" s="53"/>
      <c r="I33" s="53"/>
      <c r="J33" s="53"/>
      <c r="K33" s="53"/>
      <c r="L33" s="55">
        <v>0.21</v>
      </c>
      <c r="M33" s="53"/>
      <c r="N33" s="53"/>
      <c r="O33" s="53"/>
      <c r="P33" s="53"/>
      <c r="Q33" s="53"/>
      <c r="R33" s="53"/>
      <c r="S33" s="53"/>
      <c r="T33" s="56" t="s">
        <v>43</v>
      </c>
      <c r="U33" s="53"/>
      <c r="V33" s="53"/>
      <c r="W33" s="57">
        <f>ROUND(BB87+SUM(CF91:CF95),2)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spans="2:57" s="2" customFormat="1" ht="14.4" customHeight="1" hidden="1">
      <c r="B34" s="52"/>
      <c r="C34" s="53"/>
      <c r="D34" s="53"/>
      <c r="E34" s="53"/>
      <c r="F34" s="54" t="s">
        <v>46</v>
      </c>
      <c r="G34" s="53"/>
      <c r="H34" s="53"/>
      <c r="I34" s="53"/>
      <c r="J34" s="53"/>
      <c r="K34" s="53"/>
      <c r="L34" s="55">
        <v>0.15</v>
      </c>
      <c r="M34" s="53"/>
      <c r="N34" s="53"/>
      <c r="O34" s="53"/>
      <c r="P34" s="53"/>
      <c r="Q34" s="53"/>
      <c r="R34" s="53"/>
      <c r="S34" s="53"/>
      <c r="T34" s="56" t="s">
        <v>43</v>
      </c>
      <c r="U34" s="53"/>
      <c r="V34" s="53"/>
      <c r="W34" s="57">
        <f>ROUND(BC87+SUM(CG91:CG95),2)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spans="2:43" s="2" customFormat="1" ht="14.4" customHeight="1" hidden="1">
      <c r="B35" s="52"/>
      <c r="C35" s="53"/>
      <c r="D35" s="53"/>
      <c r="E35" s="53"/>
      <c r="F35" s="54" t="s">
        <v>47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43</v>
      </c>
      <c r="U35" s="53"/>
      <c r="V35" s="53"/>
      <c r="W35" s="57">
        <f>ROUND(BD87+SUM(CH91:CH95),2)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pans="2:43" s="1" customFormat="1" ht="6.95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2:43" s="1" customFormat="1" ht="25.9" customHeight="1">
      <c r="B37" s="46"/>
      <c r="C37" s="59"/>
      <c r="D37" s="60" t="s">
        <v>48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49</v>
      </c>
      <c r="U37" s="61"/>
      <c r="V37" s="61"/>
      <c r="W37" s="61"/>
      <c r="X37" s="63" t="s">
        <v>50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pans="2:43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2:43" ht="13.5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 spans="2:43" ht="13.5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 spans="2:43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 spans="2:43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 spans="2:43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 spans="2:43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 spans="2:43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 spans="2:43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 spans="2:43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 spans="2:43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pans="2:43" s="1" customFormat="1" ht="13.5">
      <c r="B49" s="46"/>
      <c r="C49" s="47"/>
      <c r="D49" s="66" t="s">
        <v>51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52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 spans="2:43" ht="13.5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 spans="2:43" ht="13.5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 spans="2:43" ht="13.5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 spans="2:43" ht="13.5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 spans="2:43" ht="13.5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 spans="2:43" ht="13.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 spans="2:43" ht="13.5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 spans="2:43" ht="13.5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pans="2:43" s="1" customFormat="1" ht="13.5">
      <c r="B58" s="46"/>
      <c r="C58" s="47"/>
      <c r="D58" s="71" t="s">
        <v>53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54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53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54</v>
      </c>
      <c r="AN58" s="72"/>
      <c r="AO58" s="74"/>
      <c r="AP58" s="47"/>
      <c r="AQ58" s="48"/>
    </row>
    <row r="59" spans="2:43" ht="13.5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pans="2:43" s="1" customFormat="1" ht="13.5">
      <c r="B60" s="46"/>
      <c r="C60" s="47"/>
      <c r="D60" s="66" t="s">
        <v>55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56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 spans="2:43" ht="13.5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 spans="2:43" ht="13.5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 spans="2:43" ht="13.5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 spans="2:43" ht="13.5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 spans="2:43" ht="13.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 spans="2:43" ht="13.5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 spans="2:43" ht="13.5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 spans="2:43" ht="13.5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pans="2:43" s="1" customFormat="1" ht="13.5">
      <c r="B69" s="46"/>
      <c r="C69" s="47"/>
      <c r="D69" s="71" t="s">
        <v>53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54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53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54</v>
      </c>
      <c r="AN69" s="72"/>
      <c r="AO69" s="74"/>
      <c r="AP69" s="47"/>
      <c r="AQ69" s="48"/>
    </row>
    <row r="70" spans="2:43" s="1" customFormat="1" ht="6.95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pans="2:43" s="1" customFormat="1" ht="6.95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pans="2:43" s="1" customFormat="1" ht="6.95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pans="2:43" s="1" customFormat="1" ht="36.95" customHeight="1">
      <c r="B76" s="46"/>
      <c r="C76" s="27" t="s">
        <v>57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pans="2:43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04-2018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pans="2:43" s="4" customFormat="1" ht="36.95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Oprava cestní sítě na městkým hřbitově v Chebu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pans="2:43" s="1" customFormat="1" ht="6.95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pans="2:43" s="1" customFormat="1" ht="13.5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Cheb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IF(AN8="","",AN8)</f>
        <v>10. 9. 2018</v>
      </c>
      <c r="AN80" s="47"/>
      <c r="AO80" s="47"/>
      <c r="AP80" s="47"/>
      <c r="AQ80" s="48"/>
    </row>
    <row r="81" spans="2:43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pans="2:56" s="1" customFormat="1" ht="13.5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IF(E11="","",E11)</f>
        <v xml:space="preserve"> 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34</v>
      </c>
      <c r="AJ82" s="47"/>
      <c r="AK82" s="47"/>
      <c r="AL82" s="47"/>
      <c r="AM82" s="82" t="str">
        <f>IF(E17="","",E17)</f>
        <v xml:space="preserve"> </v>
      </c>
      <c r="AN82" s="82"/>
      <c r="AO82" s="82"/>
      <c r="AP82" s="82"/>
      <c r="AQ82" s="48"/>
      <c r="AS82" s="91" t="s">
        <v>58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pans="2:56" s="1" customFormat="1" ht="13.5">
      <c r="B83" s="46"/>
      <c r="C83" s="38" t="s">
        <v>32</v>
      </c>
      <c r="D83" s="47"/>
      <c r="E83" s="47"/>
      <c r="F83" s="47"/>
      <c r="G83" s="47"/>
      <c r="H83" s="47"/>
      <c r="I83" s="47"/>
      <c r="J83" s="47"/>
      <c r="K83" s="47"/>
      <c r="L83" s="82" t="str">
        <f>IF(E14="Vyplň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36</v>
      </c>
      <c r="AJ83" s="47"/>
      <c r="AK83" s="47"/>
      <c r="AL83" s="47"/>
      <c r="AM83" s="82" t="str">
        <f>IF(E20="","",E20)</f>
        <v xml:space="preserve"> 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pans="2:56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pans="2:56" s="1" customFormat="1" ht="29.25" customHeight="1">
      <c r="B85" s="46"/>
      <c r="C85" s="101" t="s">
        <v>59</v>
      </c>
      <c r="D85" s="102"/>
      <c r="E85" s="102"/>
      <c r="F85" s="102"/>
      <c r="G85" s="102"/>
      <c r="H85" s="103"/>
      <c r="I85" s="104" t="s">
        <v>60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61</v>
      </c>
      <c r="AH85" s="102"/>
      <c r="AI85" s="102"/>
      <c r="AJ85" s="102"/>
      <c r="AK85" s="102"/>
      <c r="AL85" s="102"/>
      <c r="AM85" s="102"/>
      <c r="AN85" s="104" t="s">
        <v>62</v>
      </c>
      <c r="AO85" s="102"/>
      <c r="AP85" s="105"/>
      <c r="AQ85" s="48"/>
      <c r="AS85" s="106" t="s">
        <v>63</v>
      </c>
      <c r="AT85" s="107" t="s">
        <v>64</v>
      </c>
      <c r="AU85" s="107" t="s">
        <v>65</v>
      </c>
      <c r="AV85" s="107" t="s">
        <v>66</v>
      </c>
      <c r="AW85" s="107" t="s">
        <v>67</v>
      </c>
      <c r="AX85" s="107" t="s">
        <v>68</v>
      </c>
      <c r="AY85" s="107" t="s">
        <v>69</v>
      </c>
      <c r="AZ85" s="107" t="s">
        <v>70</v>
      </c>
      <c r="BA85" s="107" t="s">
        <v>71</v>
      </c>
      <c r="BB85" s="107" t="s">
        <v>72</v>
      </c>
      <c r="BC85" s="107" t="s">
        <v>73</v>
      </c>
      <c r="BD85" s="108" t="s">
        <v>74</v>
      </c>
    </row>
    <row r="86" spans="2:5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pans="2:76" s="4" customFormat="1" ht="32.4" customHeight="1">
      <c r="B87" s="84"/>
      <c r="C87" s="110" t="s">
        <v>75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ROUND(AS88,2)</f>
        <v>0</v>
      </c>
      <c r="AT87" s="115">
        <f>ROUND(SUM(AV87:AW87),2)</f>
        <v>0</v>
      </c>
      <c r="AU87" s="116">
        <f>ROUND(AU88,5)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ROUND(AZ88,2)</f>
        <v>0</v>
      </c>
      <c r="BA87" s="115">
        <f>ROUND(BA88,2)</f>
        <v>0</v>
      </c>
      <c r="BB87" s="115">
        <f>ROUND(BB88,2)</f>
        <v>0</v>
      </c>
      <c r="BC87" s="115">
        <f>ROUND(BC88,2)</f>
        <v>0</v>
      </c>
      <c r="BD87" s="117">
        <f>ROUND(BD88,2)</f>
        <v>0</v>
      </c>
      <c r="BS87" s="118" t="s">
        <v>76</v>
      </c>
      <c r="BT87" s="118" t="s">
        <v>77</v>
      </c>
      <c r="BU87" s="119" t="s">
        <v>78</v>
      </c>
      <c r="BV87" s="118" t="s">
        <v>79</v>
      </c>
      <c r="BW87" s="118" t="s">
        <v>80</v>
      </c>
      <c r="BX87" s="118" t="s">
        <v>81</v>
      </c>
    </row>
    <row r="88" spans="1:76" s="5" customFormat="1" ht="31.5" customHeight="1">
      <c r="A88" s="120" t="s">
        <v>82</v>
      </c>
      <c r="B88" s="121"/>
      <c r="C88" s="122"/>
      <c r="D88" s="123" t="s">
        <v>83</v>
      </c>
      <c r="E88" s="123"/>
      <c r="F88" s="123"/>
      <c r="G88" s="123"/>
      <c r="H88" s="123"/>
      <c r="I88" s="124"/>
      <c r="J88" s="123" t="s">
        <v>20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'04a-2018 - Oprava cestní ...'!M30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'04a-2018 - Oprava cestní ...'!M28</f>
        <v>0</v>
      </c>
      <c r="AT88" s="128">
        <f>ROUND(SUM(AV88:AW88),2)</f>
        <v>0</v>
      </c>
      <c r="AU88" s="129">
        <f>'04a-2018 - Oprava cestní ...'!W123</f>
        <v>0</v>
      </c>
      <c r="AV88" s="128">
        <f>'04a-2018 - Oprava cestní ...'!M32</f>
        <v>0</v>
      </c>
      <c r="AW88" s="128">
        <f>'04a-2018 - Oprava cestní ...'!M33</f>
        <v>0</v>
      </c>
      <c r="AX88" s="128">
        <f>'04a-2018 - Oprava cestní ...'!M34</f>
        <v>0</v>
      </c>
      <c r="AY88" s="128">
        <f>'04a-2018 - Oprava cestní ...'!M35</f>
        <v>0</v>
      </c>
      <c r="AZ88" s="128">
        <f>'04a-2018 - Oprava cestní ...'!H32</f>
        <v>0</v>
      </c>
      <c r="BA88" s="128">
        <f>'04a-2018 - Oprava cestní ...'!H33</f>
        <v>0</v>
      </c>
      <c r="BB88" s="128">
        <f>'04a-2018 - Oprava cestní ...'!H34</f>
        <v>0</v>
      </c>
      <c r="BC88" s="128">
        <f>'04a-2018 - Oprava cestní ...'!H35</f>
        <v>0</v>
      </c>
      <c r="BD88" s="130">
        <f>'04a-2018 - Oprava cestní ...'!H36</f>
        <v>0</v>
      </c>
      <c r="BT88" s="131" t="s">
        <v>84</v>
      </c>
      <c r="BV88" s="131" t="s">
        <v>79</v>
      </c>
      <c r="BW88" s="131" t="s">
        <v>85</v>
      </c>
      <c r="BX88" s="131" t="s">
        <v>80</v>
      </c>
    </row>
    <row r="89" spans="2:43" ht="13.5">
      <c r="B89" s="2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29"/>
    </row>
    <row r="90" spans="2:48" s="1" customFormat="1" ht="30" customHeight="1">
      <c r="B90" s="46"/>
      <c r="C90" s="110" t="s">
        <v>86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13">
        <f>ROUND(SUM(AG91:AG94),2)</f>
        <v>0</v>
      </c>
      <c r="AH90" s="113"/>
      <c r="AI90" s="113"/>
      <c r="AJ90" s="113"/>
      <c r="AK90" s="113"/>
      <c r="AL90" s="113"/>
      <c r="AM90" s="113"/>
      <c r="AN90" s="113">
        <f>ROUND(SUM(AN91:AN94),2)</f>
        <v>0</v>
      </c>
      <c r="AO90" s="113"/>
      <c r="AP90" s="113"/>
      <c r="AQ90" s="48"/>
      <c r="AS90" s="106" t="s">
        <v>87</v>
      </c>
      <c r="AT90" s="107" t="s">
        <v>88</v>
      </c>
      <c r="AU90" s="107" t="s">
        <v>41</v>
      </c>
      <c r="AV90" s="108" t="s">
        <v>64</v>
      </c>
    </row>
    <row r="91" spans="2:89" s="1" customFormat="1" ht="19.9" customHeight="1">
      <c r="B91" s="46"/>
      <c r="C91" s="47"/>
      <c r="D91" s="132" t="s">
        <v>89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33">
        <f>ROUND(AG87*AS91,2)</f>
        <v>0</v>
      </c>
      <c r="AH91" s="134"/>
      <c r="AI91" s="134"/>
      <c r="AJ91" s="134"/>
      <c r="AK91" s="134"/>
      <c r="AL91" s="134"/>
      <c r="AM91" s="134"/>
      <c r="AN91" s="134">
        <f>ROUND(AG91+AV91,2)</f>
        <v>0</v>
      </c>
      <c r="AO91" s="134"/>
      <c r="AP91" s="134"/>
      <c r="AQ91" s="48"/>
      <c r="AS91" s="135">
        <v>0</v>
      </c>
      <c r="AT91" s="136" t="s">
        <v>90</v>
      </c>
      <c r="AU91" s="136" t="s">
        <v>42</v>
      </c>
      <c r="AV91" s="137">
        <f>ROUND(IF(AU91="základní",AG91*L31,IF(AU91="snížená",AG91*L32,0)),2)</f>
        <v>0</v>
      </c>
      <c r="BV91" s="22" t="s">
        <v>91</v>
      </c>
      <c r="BY91" s="138">
        <f>IF(AU91="základní",AV91,0)</f>
        <v>0</v>
      </c>
      <c r="BZ91" s="138">
        <f>IF(AU91="snížená",AV91,0)</f>
        <v>0</v>
      </c>
      <c r="CA91" s="138">
        <v>0</v>
      </c>
      <c r="CB91" s="138">
        <v>0</v>
      </c>
      <c r="CC91" s="138">
        <v>0</v>
      </c>
      <c r="CD91" s="138">
        <f>IF(AU91="základní",AG91,0)</f>
        <v>0</v>
      </c>
      <c r="CE91" s="138">
        <f>IF(AU91="snížená",AG91,0)</f>
        <v>0</v>
      </c>
      <c r="CF91" s="138">
        <f>IF(AU91="zákl. přenesená",AG91,0)</f>
        <v>0</v>
      </c>
      <c r="CG91" s="138">
        <f>IF(AU91="sníž. přenesená",AG91,0)</f>
        <v>0</v>
      </c>
      <c r="CH91" s="138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2:89" s="1" customFormat="1" ht="19.9" customHeight="1">
      <c r="B92" s="46"/>
      <c r="C92" s="47"/>
      <c r="D92" s="139" t="s">
        <v>92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47"/>
      <c r="AD92" s="47"/>
      <c r="AE92" s="47"/>
      <c r="AF92" s="47"/>
      <c r="AG92" s="133">
        <f>AG87*AS92</f>
        <v>0</v>
      </c>
      <c r="AH92" s="134"/>
      <c r="AI92" s="134"/>
      <c r="AJ92" s="134"/>
      <c r="AK92" s="134"/>
      <c r="AL92" s="134"/>
      <c r="AM92" s="134"/>
      <c r="AN92" s="134">
        <f>AG92+AV92</f>
        <v>0</v>
      </c>
      <c r="AO92" s="134"/>
      <c r="AP92" s="134"/>
      <c r="AQ92" s="48"/>
      <c r="AS92" s="140">
        <v>0</v>
      </c>
      <c r="AT92" s="141" t="s">
        <v>90</v>
      </c>
      <c r="AU92" s="141" t="s">
        <v>42</v>
      </c>
      <c r="AV92" s="142">
        <f>ROUND(IF(AU92="nulová",0,IF(OR(AU92="základní",AU92="zákl. přenesená"),AG92*L31,AG92*L32)),2)</f>
        <v>0</v>
      </c>
      <c r="BV92" s="22" t="s">
        <v>93</v>
      </c>
      <c r="BY92" s="138">
        <f>IF(AU92="základní",AV92,0)</f>
        <v>0</v>
      </c>
      <c r="BZ92" s="138">
        <f>IF(AU92="snížená",AV92,0)</f>
        <v>0</v>
      </c>
      <c r="CA92" s="138">
        <f>IF(AU92="zákl. přenesená",AV92,0)</f>
        <v>0</v>
      </c>
      <c r="CB92" s="138">
        <f>IF(AU92="sníž. přenesená",AV92,0)</f>
        <v>0</v>
      </c>
      <c r="CC92" s="138">
        <f>IF(AU92="nulová",AV92,0)</f>
        <v>0</v>
      </c>
      <c r="CD92" s="138">
        <f>IF(AU92="základní",AG92,0)</f>
        <v>0</v>
      </c>
      <c r="CE92" s="138">
        <f>IF(AU92="snížená",AG92,0)</f>
        <v>0</v>
      </c>
      <c r="CF92" s="138">
        <f>IF(AU92="zákl. přenesená",AG92,0)</f>
        <v>0</v>
      </c>
      <c r="CG92" s="138">
        <f>IF(AU92="sníž. přenesená",AG92,0)</f>
        <v>0</v>
      </c>
      <c r="CH92" s="138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2:89" s="1" customFormat="1" ht="19.9" customHeight="1">
      <c r="B93" s="46"/>
      <c r="C93" s="47"/>
      <c r="D93" s="139" t="s">
        <v>92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47"/>
      <c r="AD93" s="47"/>
      <c r="AE93" s="47"/>
      <c r="AF93" s="47"/>
      <c r="AG93" s="133">
        <f>AG87*AS93</f>
        <v>0</v>
      </c>
      <c r="AH93" s="134"/>
      <c r="AI93" s="134"/>
      <c r="AJ93" s="134"/>
      <c r="AK93" s="134"/>
      <c r="AL93" s="134"/>
      <c r="AM93" s="134"/>
      <c r="AN93" s="134">
        <f>AG93+AV93</f>
        <v>0</v>
      </c>
      <c r="AO93" s="134"/>
      <c r="AP93" s="134"/>
      <c r="AQ93" s="48"/>
      <c r="AS93" s="140">
        <v>0</v>
      </c>
      <c r="AT93" s="141" t="s">
        <v>90</v>
      </c>
      <c r="AU93" s="141" t="s">
        <v>42</v>
      </c>
      <c r="AV93" s="142">
        <f>ROUND(IF(AU93="nulová",0,IF(OR(AU93="základní",AU93="zákl. přenesená"),AG93*L31,AG93*L32)),2)</f>
        <v>0</v>
      </c>
      <c r="BV93" s="22" t="s">
        <v>93</v>
      </c>
      <c r="BY93" s="138">
        <f>IF(AU93="základní",AV93,0)</f>
        <v>0</v>
      </c>
      <c r="BZ93" s="138">
        <f>IF(AU93="snížená",AV93,0)</f>
        <v>0</v>
      </c>
      <c r="CA93" s="138">
        <f>IF(AU93="zákl. přenesená",AV93,0)</f>
        <v>0</v>
      </c>
      <c r="CB93" s="138">
        <f>IF(AU93="sníž. přenesená",AV93,0)</f>
        <v>0</v>
      </c>
      <c r="CC93" s="138">
        <f>IF(AU93="nulová",AV93,0)</f>
        <v>0</v>
      </c>
      <c r="CD93" s="138">
        <f>IF(AU93="základní",AG93,0)</f>
        <v>0</v>
      </c>
      <c r="CE93" s="138">
        <f>IF(AU93="snížená",AG93,0)</f>
        <v>0</v>
      </c>
      <c r="CF93" s="138">
        <f>IF(AU93="zákl. přenesená",AG93,0)</f>
        <v>0</v>
      </c>
      <c r="CG93" s="138">
        <f>IF(AU93="sníž. přenesená",AG93,0)</f>
        <v>0</v>
      </c>
      <c r="CH93" s="138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2:89" s="1" customFormat="1" ht="19.9" customHeight="1">
      <c r="B94" s="46"/>
      <c r="C94" s="47"/>
      <c r="D94" s="139" t="s">
        <v>92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47"/>
      <c r="AD94" s="47"/>
      <c r="AE94" s="47"/>
      <c r="AF94" s="47"/>
      <c r="AG94" s="133">
        <f>AG87*AS94</f>
        <v>0</v>
      </c>
      <c r="AH94" s="134"/>
      <c r="AI94" s="134"/>
      <c r="AJ94" s="134"/>
      <c r="AK94" s="134"/>
      <c r="AL94" s="134"/>
      <c r="AM94" s="134"/>
      <c r="AN94" s="134">
        <f>AG94+AV94</f>
        <v>0</v>
      </c>
      <c r="AO94" s="134"/>
      <c r="AP94" s="134"/>
      <c r="AQ94" s="48"/>
      <c r="AS94" s="143">
        <v>0</v>
      </c>
      <c r="AT94" s="144" t="s">
        <v>90</v>
      </c>
      <c r="AU94" s="144" t="s">
        <v>42</v>
      </c>
      <c r="AV94" s="145">
        <f>ROUND(IF(AU94="nulová",0,IF(OR(AU94="základní",AU94="zákl. přenesená"),AG94*L31,AG94*L32)),2)</f>
        <v>0</v>
      </c>
      <c r="BV94" s="22" t="s">
        <v>93</v>
      </c>
      <c r="BY94" s="138">
        <f>IF(AU94="základní",AV94,0)</f>
        <v>0</v>
      </c>
      <c r="BZ94" s="138">
        <f>IF(AU94="snížená",AV94,0)</f>
        <v>0</v>
      </c>
      <c r="CA94" s="138">
        <f>IF(AU94="zákl. přenesená",AV94,0)</f>
        <v>0</v>
      </c>
      <c r="CB94" s="138">
        <f>IF(AU94="sníž. přenesená",AV94,0)</f>
        <v>0</v>
      </c>
      <c r="CC94" s="138">
        <f>IF(AU94="nulová",AV94,0)</f>
        <v>0</v>
      </c>
      <c r="CD94" s="138">
        <f>IF(AU94="základní",AG94,0)</f>
        <v>0</v>
      </c>
      <c r="CE94" s="138">
        <f>IF(AU94="snížená",AG94,0)</f>
        <v>0</v>
      </c>
      <c r="CF94" s="138">
        <f>IF(AU94="zákl. přenesená",AG94,0)</f>
        <v>0</v>
      </c>
      <c r="CG94" s="138">
        <f>IF(AU94="sníž. přenesená",AG94,0)</f>
        <v>0</v>
      </c>
      <c r="CH94" s="138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2:43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pans="2:43" s="1" customFormat="1" ht="30" customHeight="1">
      <c r="B96" s="46"/>
      <c r="C96" s="146" t="s">
        <v>94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8">
        <f>ROUND(AG87+AG90,2)</f>
        <v>0</v>
      </c>
      <c r="AH96" s="148"/>
      <c r="AI96" s="148"/>
      <c r="AJ96" s="148"/>
      <c r="AK96" s="148"/>
      <c r="AL96" s="148"/>
      <c r="AM96" s="148"/>
      <c r="AN96" s="148">
        <f>AN87+AN90</f>
        <v>0</v>
      </c>
      <c r="AO96" s="148"/>
      <c r="AP96" s="148"/>
      <c r="AQ96" s="48"/>
    </row>
    <row r="97" spans="2:43" s="1" customFormat="1" ht="6.95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sheetProtection password="CC35" sheet="1" objects="1" scenarios="1" formatColumns="0" formatRows="0"/>
  <mergeCells count="58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G94:AM94"/>
    <mergeCell ref="AG91:AM91"/>
    <mergeCell ref="AN91:AP91"/>
    <mergeCell ref="AG92:AM92"/>
    <mergeCell ref="AN92:AP92"/>
    <mergeCell ref="AG93:AM93"/>
    <mergeCell ref="AN93:AP93"/>
    <mergeCell ref="AN94:AP94"/>
    <mergeCell ref="AG90:AM90"/>
    <mergeCell ref="AN90:AP90"/>
    <mergeCell ref="AG96:AM96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D88:H88"/>
    <mergeCell ref="J88:AF88"/>
    <mergeCell ref="D92:AB92"/>
    <mergeCell ref="D93:AB93"/>
    <mergeCell ref="D94:AB94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87:AP8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4a-2018 - Oprava cestní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9"/>
      <c r="B1" s="13"/>
      <c r="C1" s="13"/>
      <c r="D1" s="14" t="s">
        <v>1</v>
      </c>
      <c r="E1" s="13"/>
      <c r="F1" s="15" t="s">
        <v>95</v>
      </c>
      <c r="G1" s="15"/>
      <c r="H1" s="150" t="s">
        <v>96</v>
      </c>
      <c r="I1" s="150"/>
      <c r="J1" s="150"/>
      <c r="K1" s="150"/>
      <c r="L1" s="15" t="s">
        <v>97</v>
      </c>
      <c r="M1" s="13"/>
      <c r="N1" s="13"/>
      <c r="O1" s="14" t="s">
        <v>98</v>
      </c>
      <c r="P1" s="13"/>
      <c r="Q1" s="13"/>
      <c r="R1" s="13"/>
      <c r="S1" s="15" t="s">
        <v>99</v>
      </c>
      <c r="T1" s="15"/>
      <c r="U1" s="149"/>
      <c r="V1" s="14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1" t="s">
        <v>8</v>
      </c>
      <c r="AT2" s="22" t="s">
        <v>85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100</v>
      </c>
    </row>
    <row r="4" spans="2:46" ht="36.95" customHeight="1">
      <c r="B4" s="26"/>
      <c r="C4" s="27" t="s">
        <v>101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spans="2:18" ht="6.95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spans="2:18" ht="25.4" customHeight="1">
      <c r="B6" s="26"/>
      <c r="C6" s="31"/>
      <c r="D6" s="38" t="s">
        <v>19</v>
      </c>
      <c r="E6" s="31"/>
      <c r="F6" s="151" t="str">
        <f>'Rekapitulace stavby'!K6</f>
        <v>Oprava cestní sítě na městkým hřbitově v Chebu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pans="2:18" s="1" customFormat="1" ht="32.85" customHeight="1">
      <c r="B7" s="46"/>
      <c r="C7" s="47"/>
      <c r="D7" s="35" t="s">
        <v>102</v>
      </c>
      <c r="E7" s="47"/>
      <c r="F7" s="36" t="s">
        <v>103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2:1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pans="2:18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2" t="str">
        <f>'Rekapitulace stavby'!AN8</f>
        <v>10. 9. 2018</v>
      </c>
      <c r="P9" s="90"/>
      <c r="Q9" s="47"/>
      <c r="R9" s="48"/>
    </row>
    <row r="10" spans="2:18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2:18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tr">
        <f>IF('Rekapitulace stavby'!AN10="","",'Rekapitulace stavby'!AN10)</f>
        <v/>
      </c>
      <c r="P11" s="33"/>
      <c r="Q11" s="47"/>
      <c r="R11" s="48"/>
    </row>
    <row r="12" spans="2:18" s="1" customFormat="1" ht="18" customHeight="1">
      <c r="B12" s="46"/>
      <c r="C12" s="47"/>
      <c r="D12" s="47"/>
      <c r="E12" s="33" t="str">
        <f>IF('Rekapitulace stavby'!E11="","",'Rekapitulace stavby'!E11)</f>
        <v xml:space="preserve"> 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tr">
        <f>IF('Rekapitulace stavby'!AN11="","",'Rekapitulace stavby'!AN11)</f>
        <v/>
      </c>
      <c r="P12" s="33"/>
      <c r="Q12" s="47"/>
      <c r="R12" s="48"/>
    </row>
    <row r="13" spans="2:18" s="1" customFormat="1" ht="6.9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2:18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pans="2:18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3"/>
      <c r="G15" s="153"/>
      <c r="H15" s="153"/>
      <c r="I15" s="153"/>
      <c r="J15" s="153"/>
      <c r="K15" s="153"/>
      <c r="L15" s="153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pans="2:18" s="1" customFormat="1" ht="6.95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pans="2:18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tr">
        <f>IF('Rekapitulace stavby'!AN16="","",'Rekapitulace stavby'!AN16)</f>
        <v/>
      </c>
      <c r="P17" s="33"/>
      <c r="Q17" s="47"/>
      <c r="R17" s="48"/>
    </row>
    <row r="18" spans="2:18" s="1" customFormat="1" ht="18" customHeight="1">
      <c r="B18" s="46"/>
      <c r="C18" s="47"/>
      <c r="D18" s="47"/>
      <c r="E18" s="33" t="str">
        <f>IF('Rekapitulace stavby'!E17="","",'Rekapitulace stavby'!E17)</f>
        <v xml:space="preserve"> 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tr">
        <f>IF('Rekapitulace stavby'!AN17="","",'Rekapitulace stavby'!AN17)</f>
        <v/>
      </c>
      <c r="P18" s="33"/>
      <c r="Q18" s="47"/>
      <c r="R18" s="48"/>
    </row>
    <row r="19" spans="2:18" s="1" customFormat="1" ht="6.9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18" s="1" customFormat="1" ht="14.4" customHeight="1">
      <c r="B20" s="46"/>
      <c r="C20" s="47"/>
      <c r="D20" s="38" t="s">
        <v>36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tr">
        <f>IF('Rekapitulace stavby'!AN19="","",'Rekapitulace stavby'!AN19)</f>
        <v/>
      </c>
      <c r="P20" s="33"/>
      <c r="Q20" s="47"/>
      <c r="R20" s="48"/>
    </row>
    <row r="21" spans="2:18" s="1" customFormat="1" ht="18" customHeight="1">
      <c r="B21" s="46"/>
      <c r="C21" s="47"/>
      <c r="D21" s="47"/>
      <c r="E21" s="33" t="str">
        <f>IF('Rekapitulace stavby'!E20="","",'Rekapitulace stavby'!E20)</f>
        <v xml:space="preserve"> 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tr">
        <f>IF('Rekapitulace stavby'!AN20="","",'Rekapitulace stavby'!AN20)</f>
        <v/>
      </c>
      <c r="P21" s="33"/>
      <c r="Q21" s="47"/>
      <c r="R21" s="48"/>
    </row>
    <row r="22" spans="2:18" s="1" customFormat="1" ht="6.9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s="1" customFormat="1" ht="14.4" customHeight="1">
      <c r="B23" s="46"/>
      <c r="C23" s="47"/>
      <c r="D23" s="38" t="s">
        <v>37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2:18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pans="2:18" s="1" customFormat="1" ht="6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2:18" s="1" customFormat="1" ht="6.95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pans="2:18" s="1" customFormat="1" ht="14.4" customHeight="1">
      <c r="B27" s="46"/>
      <c r="C27" s="47"/>
      <c r="D27" s="154" t="s">
        <v>104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pans="2:18" s="1" customFormat="1" ht="14.4" customHeight="1">
      <c r="B28" s="46"/>
      <c r="C28" s="47"/>
      <c r="D28" s="44" t="s">
        <v>89</v>
      </c>
      <c r="E28" s="47"/>
      <c r="F28" s="47"/>
      <c r="G28" s="47"/>
      <c r="H28" s="47"/>
      <c r="I28" s="47"/>
      <c r="J28" s="47"/>
      <c r="K28" s="47"/>
      <c r="L28" s="47"/>
      <c r="M28" s="45">
        <f>N98</f>
        <v>0</v>
      </c>
      <c r="N28" s="45"/>
      <c r="O28" s="45"/>
      <c r="P28" s="45"/>
      <c r="Q28" s="47"/>
      <c r="R28" s="48"/>
    </row>
    <row r="29" spans="2:18" s="1" customFormat="1" ht="6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2:18" s="1" customFormat="1" ht="25.4" customHeight="1">
      <c r="B30" s="46"/>
      <c r="C30" s="47"/>
      <c r="D30" s="155" t="s">
        <v>40</v>
      </c>
      <c r="E30" s="47"/>
      <c r="F30" s="47"/>
      <c r="G30" s="47"/>
      <c r="H30" s="47"/>
      <c r="I30" s="47"/>
      <c r="J30" s="47"/>
      <c r="K30" s="47"/>
      <c r="L30" s="47"/>
      <c r="M30" s="156">
        <f>ROUND(M27+M28,2)</f>
        <v>0</v>
      </c>
      <c r="N30" s="47"/>
      <c r="O30" s="47"/>
      <c r="P30" s="47"/>
      <c r="Q30" s="47"/>
      <c r="R30" s="48"/>
    </row>
    <row r="31" spans="2:18" s="1" customFormat="1" ht="6.95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pans="2:18" s="1" customFormat="1" ht="14.4" customHeight="1">
      <c r="B32" s="46"/>
      <c r="C32" s="47"/>
      <c r="D32" s="54" t="s">
        <v>41</v>
      </c>
      <c r="E32" s="54" t="s">
        <v>42</v>
      </c>
      <c r="F32" s="55">
        <v>0.21</v>
      </c>
      <c r="G32" s="157" t="s">
        <v>43</v>
      </c>
      <c r="H32" s="158">
        <f>ROUND((((SUM(BE98:BE105)+SUM(BE123:BE171))+SUM(BE173:BE177))),2)</f>
        <v>0</v>
      </c>
      <c r="I32" s="47"/>
      <c r="J32" s="47"/>
      <c r="K32" s="47"/>
      <c r="L32" s="47"/>
      <c r="M32" s="158">
        <f>ROUND(((ROUND((SUM(BE98:BE105)+SUM(BE123:BE171)),2)*F32)+SUM(BE173:BE177)*F32),2)</f>
        <v>0</v>
      </c>
      <c r="N32" s="47"/>
      <c r="O32" s="47"/>
      <c r="P32" s="47"/>
      <c r="Q32" s="47"/>
      <c r="R32" s="48"/>
    </row>
    <row r="33" spans="2:18" s="1" customFormat="1" ht="14.4" customHeight="1">
      <c r="B33" s="46"/>
      <c r="C33" s="47"/>
      <c r="D33" s="47"/>
      <c r="E33" s="54" t="s">
        <v>44</v>
      </c>
      <c r="F33" s="55">
        <v>0.15</v>
      </c>
      <c r="G33" s="157" t="s">
        <v>43</v>
      </c>
      <c r="H33" s="158">
        <f>ROUND((((SUM(BF98:BF105)+SUM(BF123:BF171))+SUM(BF173:BF177))),2)</f>
        <v>0</v>
      </c>
      <c r="I33" s="47"/>
      <c r="J33" s="47"/>
      <c r="K33" s="47"/>
      <c r="L33" s="47"/>
      <c r="M33" s="158">
        <f>ROUND(((ROUND((SUM(BF98:BF105)+SUM(BF123:BF171)),2)*F33)+SUM(BF173:BF177)*F33),2)</f>
        <v>0</v>
      </c>
      <c r="N33" s="47"/>
      <c r="O33" s="47"/>
      <c r="P33" s="47"/>
      <c r="Q33" s="47"/>
      <c r="R33" s="48"/>
    </row>
    <row r="34" spans="2:18" s="1" customFormat="1" ht="14.4" customHeight="1" hidden="1">
      <c r="B34" s="46"/>
      <c r="C34" s="47"/>
      <c r="D34" s="47"/>
      <c r="E34" s="54" t="s">
        <v>45</v>
      </c>
      <c r="F34" s="55">
        <v>0.21</v>
      </c>
      <c r="G34" s="157" t="s">
        <v>43</v>
      </c>
      <c r="H34" s="158">
        <f>ROUND((((SUM(BG98:BG105)+SUM(BG123:BG171))+SUM(BG173:BG177))),2)</f>
        <v>0</v>
      </c>
      <c r="I34" s="47"/>
      <c r="J34" s="47"/>
      <c r="K34" s="47"/>
      <c r="L34" s="47"/>
      <c r="M34" s="158">
        <v>0</v>
      </c>
      <c r="N34" s="47"/>
      <c r="O34" s="47"/>
      <c r="P34" s="47"/>
      <c r="Q34" s="47"/>
      <c r="R34" s="48"/>
    </row>
    <row r="35" spans="2:18" s="1" customFormat="1" ht="14.4" customHeight="1" hidden="1">
      <c r="B35" s="46"/>
      <c r="C35" s="47"/>
      <c r="D35" s="47"/>
      <c r="E35" s="54" t="s">
        <v>46</v>
      </c>
      <c r="F35" s="55">
        <v>0.15</v>
      </c>
      <c r="G35" s="157" t="s">
        <v>43</v>
      </c>
      <c r="H35" s="158">
        <f>ROUND((((SUM(BH98:BH105)+SUM(BH123:BH171))+SUM(BH173:BH177))),2)</f>
        <v>0</v>
      </c>
      <c r="I35" s="47"/>
      <c r="J35" s="47"/>
      <c r="K35" s="47"/>
      <c r="L35" s="47"/>
      <c r="M35" s="158">
        <v>0</v>
      </c>
      <c r="N35" s="47"/>
      <c r="O35" s="47"/>
      <c r="P35" s="47"/>
      <c r="Q35" s="47"/>
      <c r="R35" s="48"/>
    </row>
    <row r="36" spans="2:18" s="1" customFormat="1" ht="14.4" customHeight="1" hidden="1">
      <c r="B36" s="46"/>
      <c r="C36" s="47"/>
      <c r="D36" s="47"/>
      <c r="E36" s="54" t="s">
        <v>47</v>
      </c>
      <c r="F36" s="55">
        <v>0</v>
      </c>
      <c r="G36" s="157" t="s">
        <v>43</v>
      </c>
      <c r="H36" s="158">
        <f>ROUND((((SUM(BI98:BI105)+SUM(BI123:BI171))+SUM(BI173:BI177))),2)</f>
        <v>0</v>
      </c>
      <c r="I36" s="47"/>
      <c r="J36" s="47"/>
      <c r="K36" s="47"/>
      <c r="L36" s="47"/>
      <c r="M36" s="158">
        <v>0</v>
      </c>
      <c r="N36" s="47"/>
      <c r="O36" s="47"/>
      <c r="P36" s="47"/>
      <c r="Q36" s="47"/>
      <c r="R36" s="48"/>
    </row>
    <row r="37" spans="2:18" s="1" customFormat="1" ht="6.95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2:18" s="1" customFormat="1" ht="25.4" customHeight="1">
      <c r="B38" s="46"/>
      <c r="C38" s="147"/>
      <c r="D38" s="159" t="s">
        <v>48</v>
      </c>
      <c r="E38" s="103"/>
      <c r="F38" s="103"/>
      <c r="G38" s="160" t="s">
        <v>49</v>
      </c>
      <c r="H38" s="161" t="s">
        <v>50</v>
      </c>
      <c r="I38" s="103"/>
      <c r="J38" s="103"/>
      <c r="K38" s="103"/>
      <c r="L38" s="162">
        <f>SUM(M30:M36)</f>
        <v>0</v>
      </c>
      <c r="M38" s="162"/>
      <c r="N38" s="162"/>
      <c r="O38" s="162"/>
      <c r="P38" s="163"/>
      <c r="Q38" s="147"/>
      <c r="R38" s="48"/>
    </row>
    <row r="39" spans="2:18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2:18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2:18" ht="13.5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9"/>
    </row>
    <row r="42" spans="2:18" ht="13.5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 spans="2:18" ht="13.5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 spans="2:18" ht="13.5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 spans="2:18" ht="13.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 spans="2:18" ht="13.5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 spans="2:18" ht="13.5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 spans="2:18" ht="13.5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 spans="2:18" ht="13.5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pans="2:18" s="1" customFormat="1" ht="13.5">
      <c r="B50" s="46"/>
      <c r="C50" s="47"/>
      <c r="D50" s="66" t="s">
        <v>51</v>
      </c>
      <c r="E50" s="67"/>
      <c r="F50" s="67"/>
      <c r="G50" s="67"/>
      <c r="H50" s="68"/>
      <c r="I50" s="47"/>
      <c r="J50" s="66" t="s">
        <v>52</v>
      </c>
      <c r="K50" s="67"/>
      <c r="L50" s="67"/>
      <c r="M50" s="67"/>
      <c r="N50" s="67"/>
      <c r="O50" s="67"/>
      <c r="P50" s="68"/>
      <c r="Q50" s="47"/>
      <c r="R50" s="48"/>
    </row>
    <row r="51" spans="2:18" ht="13.5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 spans="2:18" ht="13.5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 spans="2:18" ht="13.5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 spans="2:18" ht="13.5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 spans="2:18" ht="13.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 spans="2:18" ht="13.5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 spans="2:18" ht="13.5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 spans="2:18" ht="13.5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pans="2:18" s="1" customFormat="1" ht="13.5">
      <c r="B59" s="46"/>
      <c r="C59" s="47"/>
      <c r="D59" s="71" t="s">
        <v>53</v>
      </c>
      <c r="E59" s="72"/>
      <c r="F59" s="72"/>
      <c r="G59" s="73" t="s">
        <v>54</v>
      </c>
      <c r="H59" s="74"/>
      <c r="I59" s="47"/>
      <c r="J59" s="71" t="s">
        <v>53</v>
      </c>
      <c r="K59" s="72"/>
      <c r="L59" s="72"/>
      <c r="M59" s="72"/>
      <c r="N59" s="73" t="s">
        <v>54</v>
      </c>
      <c r="O59" s="72"/>
      <c r="P59" s="74"/>
      <c r="Q59" s="47"/>
      <c r="R59" s="48"/>
    </row>
    <row r="60" spans="2:18" ht="13.5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pans="2:18" s="1" customFormat="1" ht="13.5">
      <c r="B61" s="46"/>
      <c r="C61" s="47"/>
      <c r="D61" s="66" t="s">
        <v>55</v>
      </c>
      <c r="E61" s="67"/>
      <c r="F61" s="67"/>
      <c r="G61" s="67"/>
      <c r="H61" s="68"/>
      <c r="I61" s="47"/>
      <c r="J61" s="66" t="s">
        <v>56</v>
      </c>
      <c r="K61" s="67"/>
      <c r="L61" s="67"/>
      <c r="M61" s="67"/>
      <c r="N61" s="67"/>
      <c r="O61" s="67"/>
      <c r="P61" s="68"/>
      <c r="Q61" s="47"/>
      <c r="R61" s="48"/>
    </row>
    <row r="62" spans="2:18" ht="13.5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 spans="2:18" ht="13.5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 spans="2:18" ht="13.5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 spans="2:18" ht="13.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 spans="2:18" ht="13.5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 spans="2:18" ht="13.5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 spans="2:18" ht="13.5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 spans="2:18" ht="13.5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pans="2:18" s="1" customFormat="1" ht="13.5">
      <c r="B70" s="46"/>
      <c r="C70" s="47"/>
      <c r="D70" s="71" t="s">
        <v>53</v>
      </c>
      <c r="E70" s="72"/>
      <c r="F70" s="72"/>
      <c r="G70" s="73" t="s">
        <v>54</v>
      </c>
      <c r="H70" s="74"/>
      <c r="I70" s="47"/>
      <c r="J70" s="71" t="s">
        <v>53</v>
      </c>
      <c r="K70" s="72"/>
      <c r="L70" s="72"/>
      <c r="M70" s="72"/>
      <c r="N70" s="73" t="s">
        <v>54</v>
      </c>
      <c r="O70" s="72"/>
      <c r="P70" s="74"/>
      <c r="Q70" s="47"/>
      <c r="R70" s="48"/>
    </row>
    <row r="71" spans="2:18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pans="2:18" s="1" customFormat="1" ht="6.95" customHeight="1"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/>
    </row>
    <row r="76" spans="2:21" s="1" customFormat="1" ht="36.95" customHeight="1">
      <c r="B76" s="46"/>
      <c r="C76" s="27" t="s">
        <v>105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67"/>
      <c r="U76" s="167"/>
    </row>
    <row r="77" spans="2:21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67"/>
      <c r="U77" s="167"/>
    </row>
    <row r="78" spans="2:21" s="1" customFormat="1" ht="30" customHeight="1">
      <c r="B78" s="46"/>
      <c r="C78" s="38" t="s">
        <v>19</v>
      </c>
      <c r="D78" s="47"/>
      <c r="E78" s="47"/>
      <c r="F78" s="151" t="str">
        <f>F6</f>
        <v>Oprava cestní sítě na městkým hřbitově v Chebu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67"/>
      <c r="U78" s="167"/>
    </row>
    <row r="79" spans="2:21" s="1" customFormat="1" ht="36.95" customHeight="1">
      <c r="B79" s="46"/>
      <c r="C79" s="85" t="s">
        <v>102</v>
      </c>
      <c r="D79" s="47"/>
      <c r="E79" s="47"/>
      <c r="F79" s="87" t="str">
        <f>F7</f>
        <v>04a-2018 - Oprava cestní sítě na městkým hřbitově v Chebu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67"/>
      <c r="U79" s="167"/>
    </row>
    <row r="80" spans="2:21" s="1" customFormat="1" ht="6.95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67"/>
      <c r="U80" s="167"/>
    </row>
    <row r="81" spans="2:21" s="1" customFormat="1" ht="18" customHeight="1">
      <c r="B81" s="46"/>
      <c r="C81" s="38" t="s">
        <v>24</v>
      </c>
      <c r="D81" s="47"/>
      <c r="E81" s="47"/>
      <c r="F81" s="33" t="str">
        <f>F9</f>
        <v>Cheb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10. 9. 2018</v>
      </c>
      <c r="N81" s="90"/>
      <c r="O81" s="90"/>
      <c r="P81" s="90"/>
      <c r="Q81" s="47"/>
      <c r="R81" s="48"/>
      <c r="T81" s="167"/>
      <c r="U81" s="167"/>
    </row>
    <row r="82" spans="2:21" s="1" customFormat="1" ht="6.95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67"/>
      <c r="U82" s="167"/>
    </row>
    <row r="83" spans="2:21" s="1" customFormat="1" ht="13.5">
      <c r="B83" s="46"/>
      <c r="C83" s="38" t="s">
        <v>28</v>
      </c>
      <c r="D83" s="47"/>
      <c r="E83" s="47"/>
      <c r="F83" s="33" t="str">
        <f>E12</f>
        <v xml:space="preserve"> 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 </v>
      </c>
      <c r="N83" s="33"/>
      <c r="O83" s="33"/>
      <c r="P83" s="33"/>
      <c r="Q83" s="33"/>
      <c r="R83" s="48"/>
      <c r="T83" s="167"/>
      <c r="U83" s="167"/>
    </row>
    <row r="84" spans="2:21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36</v>
      </c>
      <c r="L84" s="47"/>
      <c r="M84" s="33" t="str">
        <f>E21</f>
        <v xml:space="preserve"> </v>
      </c>
      <c r="N84" s="33"/>
      <c r="O84" s="33"/>
      <c r="P84" s="33"/>
      <c r="Q84" s="33"/>
      <c r="R84" s="48"/>
      <c r="T84" s="167"/>
      <c r="U84" s="167"/>
    </row>
    <row r="85" spans="2:21" s="1" customFormat="1" ht="10.3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67"/>
      <c r="U85" s="167"/>
    </row>
    <row r="86" spans="2:21" s="1" customFormat="1" ht="29.25" customHeight="1">
      <c r="B86" s="46"/>
      <c r="C86" s="168" t="s">
        <v>106</v>
      </c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68" t="s">
        <v>107</v>
      </c>
      <c r="O86" s="147"/>
      <c r="P86" s="147"/>
      <c r="Q86" s="147"/>
      <c r="R86" s="48"/>
      <c r="T86" s="167"/>
      <c r="U86" s="167"/>
    </row>
    <row r="87" spans="2:21" s="1" customFormat="1" ht="10.3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67"/>
      <c r="U87" s="167"/>
    </row>
    <row r="88" spans="2:47" s="1" customFormat="1" ht="29.25" customHeight="1">
      <c r="B88" s="46"/>
      <c r="C88" s="169" t="s">
        <v>108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N123</f>
        <v>0</v>
      </c>
      <c r="O88" s="170"/>
      <c r="P88" s="170"/>
      <c r="Q88" s="170"/>
      <c r="R88" s="48"/>
      <c r="T88" s="167"/>
      <c r="U88" s="167"/>
      <c r="AU88" s="22" t="s">
        <v>109</v>
      </c>
    </row>
    <row r="89" spans="2:21" s="6" customFormat="1" ht="24.95" customHeight="1">
      <c r="B89" s="171"/>
      <c r="C89" s="172"/>
      <c r="D89" s="173" t="s">
        <v>110</v>
      </c>
      <c r="E89" s="172"/>
      <c r="F89" s="172"/>
      <c r="G89" s="172"/>
      <c r="H89" s="172"/>
      <c r="I89" s="172"/>
      <c r="J89" s="172"/>
      <c r="K89" s="172"/>
      <c r="L89" s="172"/>
      <c r="M89" s="172"/>
      <c r="N89" s="174">
        <f>N124</f>
        <v>0</v>
      </c>
      <c r="O89" s="172"/>
      <c r="P89" s="172"/>
      <c r="Q89" s="172"/>
      <c r="R89" s="175"/>
      <c r="T89" s="176"/>
      <c r="U89" s="176"/>
    </row>
    <row r="90" spans="2:21" s="7" customFormat="1" ht="19.9" customHeight="1">
      <c r="B90" s="177"/>
      <c r="C90" s="178"/>
      <c r="D90" s="132" t="s">
        <v>111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34">
        <f>N125</f>
        <v>0</v>
      </c>
      <c r="O90" s="178"/>
      <c r="P90" s="178"/>
      <c r="Q90" s="178"/>
      <c r="R90" s="179"/>
      <c r="T90" s="180"/>
      <c r="U90" s="180"/>
    </row>
    <row r="91" spans="2:21" s="7" customFormat="1" ht="19.9" customHeight="1">
      <c r="B91" s="177"/>
      <c r="C91" s="178"/>
      <c r="D91" s="132" t="s">
        <v>112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34">
        <f>N150</f>
        <v>0</v>
      </c>
      <c r="O91" s="178"/>
      <c r="P91" s="178"/>
      <c r="Q91" s="178"/>
      <c r="R91" s="179"/>
      <c r="T91" s="180"/>
      <c r="U91" s="180"/>
    </row>
    <row r="92" spans="2:21" s="7" customFormat="1" ht="14.85" customHeight="1">
      <c r="B92" s="177"/>
      <c r="C92" s="178"/>
      <c r="D92" s="132" t="s">
        <v>113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34">
        <f>N157</f>
        <v>0</v>
      </c>
      <c r="O92" s="178"/>
      <c r="P92" s="178"/>
      <c r="Q92" s="178"/>
      <c r="R92" s="179"/>
      <c r="T92" s="180"/>
      <c r="U92" s="180"/>
    </row>
    <row r="93" spans="2:21" s="7" customFormat="1" ht="19.9" customHeight="1">
      <c r="B93" s="177"/>
      <c r="C93" s="178"/>
      <c r="D93" s="132" t="s">
        <v>114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34">
        <f>N159</f>
        <v>0</v>
      </c>
      <c r="O93" s="178"/>
      <c r="P93" s="178"/>
      <c r="Q93" s="178"/>
      <c r="R93" s="179"/>
      <c r="T93" s="180"/>
      <c r="U93" s="180"/>
    </row>
    <row r="94" spans="2:21" s="6" customFormat="1" ht="24.95" customHeight="1">
      <c r="B94" s="171"/>
      <c r="C94" s="172"/>
      <c r="D94" s="173" t="s">
        <v>115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N169</f>
        <v>0</v>
      </c>
      <c r="O94" s="172"/>
      <c r="P94" s="172"/>
      <c r="Q94" s="172"/>
      <c r="R94" s="175"/>
      <c r="T94" s="176"/>
      <c r="U94" s="176"/>
    </row>
    <row r="95" spans="2:21" s="7" customFormat="1" ht="19.9" customHeight="1">
      <c r="B95" s="177"/>
      <c r="C95" s="178"/>
      <c r="D95" s="132" t="s">
        <v>116</v>
      </c>
      <c r="E95" s="178"/>
      <c r="F95" s="178"/>
      <c r="G95" s="178"/>
      <c r="H95" s="178"/>
      <c r="I95" s="178"/>
      <c r="J95" s="178"/>
      <c r="K95" s="178"/>
      <c r="L95" s="178"/>
      <c r="M95" s="178"/>
      <c r="N95" s="134">
        <f>N170</f>
        <v>0</v>
      </c>
      <c r="O95" s="178"/>
      <c r="P95" s="178"/>
      <c r="Q95" s="178"/>
      <c r="R95" s="179"/>
      <c r="T95" s="180"/>
      <c r="U95" s="180"/>
    </row>
    <row r="96" spans="2:21" s="6" customFormat="1" ht="21.8" customHeight="1">
      <c r="B96" s="171"/>
      <c r="C96" s="172"/>
      <c r="D96" s="173" t="s">
        <v>117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81">
        <f>N172</f>
        <v>0</v>
      </c>
      <c r="O96" s="172"/>
      <c r="P96" s="172"/>
      <c r="Q96" s="172"/>
      <c r="R96" s="175"/>
      <c r="T96" s="176"/>
      <c r="U96" s="176"/>
    </row>
    <row r="97" spans="2:21" s="1" customFormat="1" ht="21.8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8"/>
      <c r="T97" s="167"/>
      <c r="U97" s="167"/>
    </row>
    <row r="98" spans="2:21" s="1" customFormat="1" ht="29.25" customHeight="1">
      <c r="B98" s="46"/>
      <c r="C98" s="169" t="s">
        <v>118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170">
        <f>ROUND(N99+N100+N101+N102+N103+N104,2)</f>
        <v>0</v>
      </c>
      <c r="O98" s="182"/>
      <c r="P98" s="182"/>
      <c r="Q98" s="182"/>
      <c r="R98" s="48"/>
      <c r="T98" s="183"/>
      <c r="U98" s="184" t="s">
        <v>41</v>
      </c>
    </row>
    <row r="99" spans="2:65" s="1" customFormat="1" ht="18" customHeight="1">
      <c r="B99" s="46"/>
      <c r="C99" s="47"/>
      <c r="D99" s="139" t="s">
        <v>119</v>
      </c>
      <c r="E99" s="132"/>
      <c r="F99" s="132"/>
      <c r="G99" s="132"/>
      <c r="H99" s="132"/>
      <c r="I99" s="47"/>
      <c r="J99" s="47"/>
      <c r="K99" s="47"/>
      <c r="L99" s="47"/>
      <c r="M99" s="47"/>
      <c r="N99" s="133">
        <f>ROUND(N88*T99,2)</f>
        <v>0</v>
      </c>
      <c r="O99" s="134"/>
      <c r="P99" s="134"/>
      <c r="Q99" s="134"/>
      <c r="R99" s="48"/>
      <c r="S99" s="185"/>
      <c r="T99" s="186"/>
      <c r="U99" s="187" t="s">
        <v>42</v>
      </c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8" t="s">
        <v>120</v>
      </c>
      <c r="AZ99" s="185"/>
      <c r="BA99" s="185"/>
      <c r="BB99" s="185"/>
      <c r="BC99" s="185"/>
      <c r="BD99" s="185"/>
      <c r="BE99" s="189">
        <f>IF(U99="základní",N99,0)</f>
        <v>0</v>
      </c>
      <c r="BF99" s="189">
        <f>IF(U99="snížená",N99,0)</f>
        <v>0</v>
      </c>
      <c r="BG99" s="189">
        <f>IF(U99="zákl. přenesená",N99,0)</f>
        <v>0</v>
      </c>
      <c r="BH99" s="189">
        <f>IF(U99="sníž. přenesená",N99,0)</f>
        <v>0</v>
      </c>
      <c r="BI99" s="189">
        <f>IF(U99="nulová",N99,0)</f>
        <v>0</v>
      </c>
      <c r="BJ99" s="188" t="s">
        <v>84</v>
      </c>
      <c r="BK99" s="185"/>
      <c r="BL99" s="185"/>
      <c r="BM99" s="185"/>
    </row>
    <row r="100" spans="2:65" s="1" customFormat="1" ht="18" customHeight="1">
      <c r="B100" s="46"/>
      <c r="C100" s="47"/>
      <c r="D100" s="139" t="s">
        <v>121</v>
      </c>
      <c r="E100" s="132"/>
      <c r="F100" s="132"/>
      <c r="G100" s="132"/>
      <c r="H100" s="132"/>
      <c r="I100" s="47"/>
      <c r="J100" s="47"/>
      <c r="K100" s="47"/>
      <c r="L100" s="47"/>
      <c r="M100" s="47"/>
      <c r="N100" s="133">
        <f>ROUND(N88*T100,2)</f>
        <v>0</v>
      </c>
      <c r="O100" s="134"/>
      <c r="P100" s="134"/>
      <c r="Q100" s="134"/>
      <c r="R100" s="48"/>
      <c r="S100" s="185"/>
      <c r="T100" s="186"/>
      <c r="U100" s="187" t="s">
        <v>42</v>
      </c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8" t="s">
        <v>120</v>
      </c>
      <c r="AZ100" s="185"/>
      <c r="BA100" s="185"/>
      <c r="BB100" s="185"/>
      <c r="BC100" s="185"/>
      <c r="BD100" s="185"/>
      <c r="BE100" s="189">
        <f>IF(U100="základní",N100,0)</f>
        <v>0</v>
      </c>
      <c r="BF100" s="189">
        <f>IF(U100="snížená",N100,0)</f>
        <v>0</v>
      </c>
      <c r="BG100" s="189">
        <f>IF(U100="zákl. přenesená",N100,0)</f>
        <v>0</v>
      </c>
      <c r="BH100" s="189">
        <f>IF(U100="sníž. přenesená",N100,0)</f>
        <v>0</v>
      </c>
      <c r="BI100" s="189">
        <f>IF(U100="nulová",N100,0)</f>
        <v>0</v>
      </c>
      <c r="BJ100" s="188" t="s">
        <v>84</v>
      </c>
      <c r="BK100" s="185"/>
      <c r="BL100" s="185"/>
      <c r="BM100" s="185"/>
    </row>
    <row r="101" spans="2:65" s="1" customFormat="1" ht="18" customHeight="1">
      <c r="B101" s="46"/>
      <c r="C101" s="47"/>
      <c r="D101" s="139" t="s">
        <v>122</v>
      </c>
      <c r="E101" s="132"/>
      <c r="F101" s="132"/>
      <c r="G101" s="132"/>
      <c r="H101" s="132"/>
      <c r="I101" s="47"/>
      <c r="J101" s="47"/>
      <c r="K101" s="47"/>
      <c r="L101" s="47"/>
      <c r="M101" s="47"/>
      <c r="N101" s="133">
        <f>ROUND(N88*T101,2)</f>
        <v>0</v>
      </c>
      <c r="O101" s="134"/>
      <c r="P101" s="134"/>
      <c r="Q101" s="134"/>
      <c r="R101" s="48"/>
      <c r="S101" s="185"/>
      <c r="T101" s="186"/>
      <c r="U101" s="187" t="s">
        <v>42</v>
      </c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8" t="s">
        <v>120</v>
      </c>
      <c r="AZ101" s="185"/>
      <c r="BA101" s="185"/>
      <c r="BB101" s="185"/>
      <c r="BC101" s="185"/>
      <c r="BD101" s="185"/>
      <c r="BE101" s="189">
        <f>IF(U101="základní",N101,0)</f>
        <v>0</v>
      </c>
      <c r="BF101" s="189">
        <f>IF(U101="snížená",N101,0)</f>
        <v>0</v>
      </c>
      <c r="BG101" s="189">
        <f>IF(U101="zákl. přenesená",N101,0)</f>
        <v>0</v>
      </c>
      <c r="BH101" s="189">
        <f>IF(U101="sníž. přenesená",N101,0)</f>
        <v>0</v>
      </c>
      <c r="BI101" s="189">
        <f>IF(U101="nulová",N101,0)</f>
        <v>0</v>
      </c>
      <c r="BJ101" s="188" t="s">
        <v>84</v>
      </c>
      <c r="BK101" s="185"/>
      <c r="BL101" s="185"/>
      <c r="BM101" s="185"/>
    </row>
    <row r="102" spans="2:65" s="1" customFormat="1" ht="18" customHeight="1">
      <c r="B102" s="46"/>
      <c r="C102" s="47"/>
      <c r="D102" s="139" t="s">
        <v>123</v>
      </c>
      <c r="E102" s="132"/>
      <c r="F102" s="132"/>
      <c r="G102" s="132"/>
      <c r="H102" s="132"/>
      <c r="I102" s="47"/>
      <c r="J102" s="47"/>
      <c r="K102" s="47"/>
      <c r="L102" s="47"/>
      <c r="M102" s="47"/>
      <c r="N102" s="133">
        <f>ROUND(N88*T102,2)</f>
        <v>0</v>
      </c>
      <c r="O102" s="134"/>
      <c r="P102" s="134"/>
      <c r="Q102" s="134"/>
      <c r="R102" s="48"/>
      <c r="S102" s="185"/>
      <c r="T102" s="186"/>
      <c r="U102" s="187" t="s">
        <v>42</v>
      </c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8" t="s">
        <v>120</v>
      </c>
      <c r="AZ102" s="185"/>
      <c r="BA102" s="185"/>
      <c r="BB102" s="185"/>
      <c r="BC102" s="185"/>
      <c r="BD102" s="185"/>
      <c r="BE102" s="189">
        <f>IF(U102="základní",N102,0)</f>
        <v>0</v>
      </c>
      <c r="BF102" s="189">
        <f>IF(U102="snížená",N102,0)</f>
        <v>0</v>
      </c>
      <c r="BG102" s="189">
        <f>IF(U102="zákl. přenesená",N102,0)</f>
        <v>0</v>
      </c>
      <c r="BH102" s="189">
        <f>IF(U102="sníž. přenesená",N102,0)</f>
        <v>0</v>
      </c>
      <c r="BI102" s="189">
        <f>IF(U102="nulová",N102,0)</f>
        <v>0</v>
      </c>
      <c r="BJ102" s="188" t="s">
        <v>84</v>
      </c>
      <c r="BK102" s="185"/>
      <c r="BL102" s="185"/>
      <c r="BM102" s="185"/>
    </row>
    <row r="103" spans="2:65" s="1" customFormat="1" ht="18" customHeight="1">
      <c r="B103" s="46"/>
      <c r="C103" s="47"/>
      <c r="D103" s="139" t="s">
        <v>124</v>
      </c>
      <c r="E103" s="132"/>
      <c r="F103" s="132"/>
      <c r="G103" s="132"/>
      <c r="H103" s="132"/>
      <c r="I103" s="47"/>
      <c r="J103" s="47"/>
      <c r="K103" s="47"/>
      <c r="L103" s="47"/>
      <c r="M103" s="47"/>
      <c r="N103" s="133">
        <f>ROUND(N88*T103,2)</f>
        <v>0</v>
      </c>
      <c r="O103" s="134"/>
      <c r="P103" s="134"/>
      <c r="Q103" s="134"/>
      <c r="R103" s="48"/>
      <c r="S103" s="185"/>
      <c r="T103" s="186"/>
      <c r="U103" s="187" t="s">
        <v>42</v>
      </c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8" t="s">
        <v>120</v>
      </c>
      <c r="AZ103" s="185"/>
      <c r="BA103" s="185"/>
      <c r="BB103" s="185"/>
      <c r="BC103" s="185"/>
      <c r="BD103" s="185"/>
      <c r="BE103" s="189">
        <f>IF(U103="základní",N103,0)</f>
        <v>0</v>
      </c>
      <c r="BF103" s="189">
        <f>IF(U103="snížená",N103,0)</f>
        <v>0</v>
      </c>
      <c r="BG103" s="189">
        <f>IF(U103="zákl. přenesená",N103,0)</f>
        <v>0</v>
      </c>
      <c r="BH103" s="189">
        <f>IF(U103="sníž. přenesená",N103,0)</f>
        <v>0</v>
      </c>
      <c r="BI103" s="189">
        <f>IF(U103="nulová",N103,0)</f>
        <v>0</v>
      </c>
      <c r="BJ103" s="188" t="s">
        <v>84</v>
      </c>
      <c r="BK103" s="185"/>
      <c r="BL103" s="185"/>
      <c r="BM103" s="185"/>
    </row>
    <row r="104" spans="2:65" s="1" customFormat="1" ht="18" customHeight="1">
      <c r="B104" s="46"/>
      <c r="C104" s="47"/>
      <c r="D104" s="132" t="s">
        <v>125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133">
        <f>ROUND(N88*T104,2)</f>
        <v>0</v>
      </c>
      <c r="O104" s="134"/>
      <c r="P104" s="134"/>
      <c r="Q104" s="134"/>
      <c r="R104" s="48"/>
      <c r="S104" s="185"/>
      <c r="T104" s="190"/>
      <c r="U104" s="191" t="s">
        <v>42</v>
      </c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8" t="s">
        <v>126</v>
      </c>
      <c r="AZ104" s="185"/>
      <c r="BA104" s="185"/>
      <c r="BB104" s="185"/>
      <c r="BC104" s="185"/>
      <c r="BD104" s="185"/>
      <c r="BE104" s="189">
        <f>IF(U104="základní",N104,0)</f>
        <v>0</v>
      </c>
      <c r="BF104" s="189">
        <f>IF(U104="snížená",N104,0)</f>
        <v>0</v>
      </c>
      <c r="BG104" s="189">
        <f>IF(U104="zákl. přenesená",N104,0)</f>
        <v>0</v>
      </c>
      <c r="BH104" s="189">
        <f>IF(U104="sníž. přenesená",N104,0)</f>
        <v>0</v>
      </c>
      <c r="BI104" s="189">
        <f>IF(U104="nulová",N104,0)</f>
        <v>0</v>
      </c>
      <c r="BJ104" s="188" t="s">
        <v>84</v>
      </c>
      <c r="BK104" s="185"/>
      <c r="BL104" s="185"/>
      <c r="BM104" s="185"/>
    </row>
    <row r="105" spans="2:21" s="1" customFormat="1" ht="13.5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167"/>
      <c r="U105" s="167"/>
    </row>
    <row r="106" spans="2:21" s="1" customFormat="1" ht="29.25" customHeight="1">
      <c r="B106" s="46"/>
      <c r="C106" s="146" t="s">
        <v>94</v>
      </c>
      <c r="D106" s="147"/>
      <c r="E106" s="147"/>
      <c r="F106" s="147"/>
      <c r="G106" s="147"/>
      <c r="H106" s="147"/>
      <c r="I106" s="147"/>
      <c r="J106" s="147"/>
      <c r="K106" s="147"/>
      <c r="L106" s="148">
        <f>ROUND(SUM(N88+N98),2)</f>
        <v>0</v>
      </c>
      <c r="M106" s="148"/>
      <c r="N106" s="148"/>
      <c r="O106" s="148"/>
      <c r="P106" s="148"/>
      <c r="Q106" s="148"/>
      <c r="R106" s="48"/>
      <c r="T106" s="167"/>
      <c r="U106" s="167"/>
    </row>
    <row r="107" spans="2:21" s="1" customFormat="1" ht="6.95" customHeight="1"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7"/>
      <c r="T107" s="167"/>
      <c r="U107" s="167"/>
    </row>
    <row r="111" spans="2:18" s="1" customFormat="1" ht="6.95" customHeight="1"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2:18" s="1" customFormat="1" ht="36.95" customHeight="1">
      <c r="B112" s="46"/>
      <c r="C112" s="27" t="s">
        <v>127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pans="2:18" s="1" customFormat="1" ht="6.95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pans="2:18" s="1" customFormat="1" ht="30" customHeight="1">
      <c r="B114" s="46"/>
      <c r="C114" s="38" t="s">
        <v>19</v>
      </c>
      <c r="D114" s="47"/>
      <c r="E114" s="47"/>
      <c r="F114" s="151" t="str">
        <f>F6</f>
        <v>Oprava cestní sítě na městkým hřbitově v Chebu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47"/>
      <c r="R114" s="48"/>
    </row>
    <row r="115" spans="2:18" s="1" customFormat="1" ht="36.95" customHeight="1">
      <c r="B115" s="46"/>
      <c r="C115" s="85" t="s">
        <v>102</v>
      </c>
      <c r="D115" s="47"/>
      <c r="E115" s="47"/>
      <c r="F115" s="87" t="str">
        <f>F7</f>
        <v>04a-2018 - Oprava cestní sítě na městkým hřbitově v Chebu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1" customFormat="1" ht="18" customHeight="1">
      <c r="B117" s="46"/>
      <c r="C117" s="38" t="s">
        <v>24</v>
      </c>
      <c r="D117" s="47"/>
      <c r="E117" s="47"/>
      <c r="F117" s="33" t="str">
        <f>F9</f>
        <v>Cheb</v>
      </c>
      <c r="G117" s="47"/>
      <c r="H117" s="47"/>
      <c r="I117" s="47"/>
      <c r="J117" s="47"/>
      <c r="K117" s="38" t="s">
        <v>26</v>
      </c>
      <c r="L117" s="47"/>
      <c r="M117" s="90" t="str">
        <f>IF(O9="","",O9)</f>
        <v>10. 9. 2018</v>
      </c>
      <c r="N117" s="90"/>
      <c r="O117" s="90"/>
      <c r="P117" s="90"/>
      <c r="Q117" s="47"/>
      <c r="R117" s="48"/>
    </row>
    <row r="118" spans="2:18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pans="2:18" s="1" customFormat="1" ht="13.5">
      <c r="B119" s="46"/>
      <c r="C119" s="38" t="s">
        <v>28</v>
      </c>
      <c r="D119" s="47"/>
      <c r="E119" s="47"/>
      <c r="F119" s="33" t="str">
        <f>E12</f>
        <v xml:space="preserve"> </v>
      </c>
      <c r="G119" s="47"/>
      <c r="H119" s="47"/>
      <c r="I119" s="47"/>
      <c r="J119" s="47"/>
      <c r="K119" s="38" t="s">
        <v>34</v>
      </c>
      <c r="L119" s="47"/>
      <c r="M119" s="33" t="str">
        <f>E18</f>
        <v xml:space="preserve"> </v>
      </c>
      <c r="N119" s="33"/>
      <c r="O119" s="33"/>
      <c r="P119" s="33"/>
      <c r="Q119" s="33"/>
      <c r="R119" s="48"/>
    </row>
    <row r="120" spans="2:18" s="1" customFormat="1" ht="14.4" customHeight="1">
      <c r="B120" s="46"/>
      <c r="C120" s="38" t="s">
        <v>32</v>
      </c>
      <c r="D120" s="47"/>
      <c r="E120" s="47"/>
      <c r="F120" s="33" t="str">
        <f>IF(E15="","",E15)</f>
        <v>Vyplň údaj</v>
      </c>
      <c r="G120" s="47"/>
      <c r="H120" s="47"/>
      <c r="I120" s="47"/>
      <c r="J120" s="47"/>
      <c r="K120" s="38" t="s">
        <v>36</v>
      </c>
      <c r="L120" s="47"/>
      <c r="M120" s="33" t="str">
        <f>E21</f>
        <v xml:space="preserve"> </v>
      </c>
      <c r="N120" s="33"/>
      <c r="O120" s="33"/>
      <c r="P120" s="33"/>
      <c r="Q120" s="33"/>
      <c r="R120" s="48"/>
    </row>
    <row r="121" spans="2:18" s="1" customFormat="1" ht="10.3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</row>
    <row r="122" spans="2:27" s="8" customFormat="1" ht="29.25" customHeight="1">
      <c r="B122" s="192"/>
      <c r="C122" s="193" t="s">
        <v>128</v>
      </c>
      <c r="D122" s="194" t="s">
        <v>129</v>
      </c>
      <c r="E122" s="194" t="s">
        <v>59</v>
      </c>
      <c r="F122" s="194" t="s">
        <v>130</v>
      </c>
      <c r="G122" s="194"/>
      <c r="H122" s="194"/>
      <c r="I122" s="194"/>
      <c r="J122" s="194" t="s">
        <v>131</v>
      </c>
      <c r="K122" s="194" t="s">
        <v>132</v>
      </c>
      <c r="L122" s="194" t="s">
        <v>133</v>
      </c>
      <c r="M122" s="194"/>
      <c r="N122" s="194" t="s">
        <v>107</v>
      </c>
      <c r="O122" s="194"/>
      <c r="P122" s="194"/>
      <c r="Q122" s="195"/>
      <c r="R122" s="196"/>
      <c r="T122" s="106" t="s">
        <v>134</v>
      </c>
      <c r="U122" s="107" t="s">
        <v>41</v>
      </c>
      <c r="V122" s="107" t="s">
        <v>135</v>
      </c>
      <c r="W122" s="107" t="s">
        <v>136</v>
      </c>
      <c r="X122" s="107" t="s">
        <v>137</v>
      </c>
      <c r="Y122" s="107" t="s">
        <v>138</v>
      </c>
      <c r="Z122" s="107" t="s">
        <v>139</v>
      </c>
      <c r="AA122" s="108" t="s">
        <v>140</v>
      </c>
    </row>
    <row r="123" spans="2:63" s="1" customFormat="1" ht="29.25" customHeight="1">
      <c r="B123" s="46"/>
      <c r="C123" s="110" t="s">
        <v>104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197">
        <f>BK123</f>
        <v>0</v>
      </c>
      <c r="O123" s="198"/>
      <c r="P123" s="198"/>
      <c r="Q123" s="198"/>
      <c r="R123" s="48"/>
      <c r="T123" s="109"/>
      <c r="U123" s="67"/>
      <c r="V123" s="67"/>
      <c r="W123" s="199">
        <f>W124+W169+W172</f>
        <v>0</v>
      </c>
      <c r="X123" s="67"/>
      <c r="Y123" s="199">
        <f>Y124+Y169+Y172</f>
        <v>50.1800764</v>
      </c>
      <c r="Z123" s="67"/>
      <c r="AA123" s="200">
        <f>AA124+AA169+AA172</f>
        <v>0</v>
      </c>
      <c r="AT123" s="22" t="s">
        <v>76</v>
      </c>
      <c r="AU123" s="22" t="s">
        <v>109</v>
      </c>
      <c r="BK123" s="201">
        <f>BK124+BK169+BK172</f>
        <v>0</v>
      </c>
    </row>
    <row r="124" spans="2:63" s="9" customFormat="1" ht="37.4" customHeight="1">
      <c r="B124" s="202"/>
      <c r="C124" s="203"/>
      <c r="D124" s="204" t="s">
        <v>110</v>
      </c>
      <c r="E124" s="204"/>
      <c r="F124" s="204"/>
      <c r="G124" s="204"/>
      <c r="H124" s="204"/>
      <c r="I124" s="204"/>
      <c r="J124" s="204"/>
      <c r="K124" s="204"/>
      <c r="L124" s="204"/>
      <c r="M124" s="204"/>
      <c r="N124" s="181">
        <f>BK124</f>
        <v>0</v>
      </c>
      <c r="O124" s="174"/>
      <c r="P124" s="174"/>
      <c r="Q124" s="174"/>
      <c r="R124" s="205"/>
      <c r="T124" s="206"/>
      <c r="U124" s="203"/>
      <c r="V124" s="203"/>
      <c r="W124" s="207">
        <f>W125+W150+W159</f>
        <v>0</v>
      </c>
      <c r="X124" s="203"/>
      <c r="Y124" s="207">
        <f>Y125+Y150+Y159</f>
        <v>50.1800764</v>
      </c>
      <c r="Z124" s="203"/>
      <c r="AA124" s="208">
        <f>AA125+AA150+AA159</f>
        <v>0</v>
      </c>
      <c r="AR124" s="209" t="s">
        <v>84</v>
      </c>
      <c r="AT124" s="210" t="s">
        <v>76</v>
      </c>
      <c r="AU124" s="210" t="s">
        <v>77</v>
      </c>
      <c r="AY124" s="209" t="s">
        <v>141</v>
      </c>
      <c r="BK124" s="211">
        <f>BK125+BK150+BK159</f>
        <v>0</v>
      </c>
    </row>
    <row r="125" spans="2:63" s="9" customFormat="1" ht="19.9" customHeight="1">
      <c r="B125" s="202"/>
      <c r="C125" s="203"/>
      <c r="D125" s="212" t="s">
        <v>111</v>
      </c>
      <c r="E125" s="212"/>
      <c r="F125" s="212"/>
      <c r="G125" s="212"/>
      <c r="H125" s="212"/>
      <c r="I125" s="212"/>
      <c r="J125" s="212"/>
      <c r="K125" s="212"/>
      <c r="L125" s="212"/>
      <c r="M125" s="212"/>
      <c r="N125" s="213">
        <f>BK125</f>
        <v>0</v>
      </c>
      <c r="O125" s="214"/>
      <c r="P125" s="214"/>
      <c r="Q125" s="214"/>
      <c r="R125" s="205"/>
      <c r="T125" s="206"/>
      <c r="U125" s="203"/>
      <c r="V125" s="203"/>
      <c r="W125" s="207">
        <f>SUM(W126:W149)</f>
        <v>0</v>
      </c>
      <c r="X125" s="203"/>
      <c r="Y125" s="207">
        <f>SUM(Y126:Y149)</f>
        <v>0</v>
      </c>
      <c r="Z125" s="203"/>
      <c r="AA125" s="208">
        <f>SUM(AA126:AA149)</f>
        <v>0</v>
      </c>
      <c r="AR125" s="209" t="s">
        <v>84</v>
      </c>
      <c r="AT125" s="210" t="s">
        <v>76</v>
      </c>
      <c r="AU125" s="210" t="s">
        <v>84</v>
      </c>
      <c r="AY125" s="209" t="s">
        <v>141</v>
      </c>
      <c r="BK125" s="211">
        <f>SUM(BK126:BK149)</f>
        <v>0</v>
      </c>
    </row>
    <row r="126" spans="2:65" s="1" customFormat="1" ht="38.25" customHeight="1">
      <c r="B126" s="46"/>
      <c r="C126" s="215" t="s">
        <v>84</v>
      </c>
      <c r="D126" s="215" t="s">
        <v>142</v>
      </c>
      <c r="E126" s="216" t="s">
        <v>143</v>
      </c>
      <c r="F126" s="217" t="s">
        <v>144</v>
      </c>
      <c r="G126" s="217"/>
      <c r="H126" s="217"/>
      <c r="I126" s="217"/>
      <c r="J126" s="218" t="s">
        <v>145</v>
      </c>
      <c r="K126" s="219">
        <v>9.4</v>
      </c>
      <c r="L126" s="220">
        <v>0</v>
      </c>
      <c r="M126" s="221"/>
      <c r="N126" s="222">
        <f>ROUND(L126*K126,2)</f>
        <v>0</v>
      </c>
      <c r="O126" s="222"/>
      <c r="P126" s="222"/>
      <c r="Q126" s="222"/>
      <c r="R126" s="48"/>
      <c r="T126" s="223" t="s">
        <v>22</v>
      </c>
      <c r="U126" s="56" t="s">
        <v>42</v>
      </c>
      <c r="V126" s="47"/>
      <c r="W126" s="224">
        <f>V126*K126</f>
        <v>0</v>
      </c>
      <c r="X126" s="224">
        <v>0</v>
      </c>
      <c r="Y126" s="224">
        <f>X126*K126</f>
        <v>0</v>
      </c>
      <c r="Z126" s="224">
        <v>0</v>
      </c>
      <c r="AA126" s="225">
        <f>Z126*K126</f>
        <v>0</v>
      </c>
      <c r="AR126" s="22" t="s">
        <v>146</v>
      </c>
      <c r="AT126" s="22" t="s">
        <v>142</v>
      </c>
      <c r="AU126" s="22" t="s">
        <v>100</v>
      </c>
      <c r="AY126" s="22" t="s">
        <v>141</v>
      </c>
      <c r="BE126" s="138">
        <f>IF(U126="základní",N126,0)</f>
        <v>0</v>
      </c>
      <c r="BF126" s="138">
        <f>IF(U126="snížená",N126,0)</f>
        <v>0</v>
      </c>
      <c r="BG126" s="138">
        <f>IF(U126="zákl. přenesená",N126,0)</f>
        <v>0</v>
      </c>
      <c r="BH126" s="138">
        <f>IF(U126="sníž. přenesená",N126,0)</f>
        <v>0</v>
      </c>
      <c r="BI126" s="138">
        <f>IF(U126="nulová",N126,0)</f>
        <v>0</v>
      </c>
      <c r="BJ126" s="22" t="s">
        <v>84</v>
      </c>
      <c r="BK126" s="138">
        <f>ROUND(L126*K126,2)</f>
        <v>0</v>
      </c>
      <c r="BL126" s="22" t="s">
        <v>146</v>
      </c>
      <c r="BM126" s="22" t="s">
        <v>147</v>
      </c>
    </row>
    <row r="127" spans="2:51" s="10" customFormat="1" ht="16.5" customHeight="1">
      <c r="B127" s="226"/>
      <c r="C127" s="227"/>
      <c r="D127" s="227"/>
      <c r="E127" s="228" t="s">
        <v>22</v>
      </c>
      <c r="F127" s="229" t="s">
        <v>148</v>
      </c>
      <c r="G127" s="230"/>
      <c r="H127" s="230"/>
      <c r="I127" s="230"/>
      <c r="J127" s="227"/>
      <c r="K127" s="231">
        <v>9.4</v>
      </c>
      <c r="L127" s="227"/>
      <c r="M127" s="227"/>
      <c r="N127" s="227"/>
      <c r="O127" s="227"/>
      <c r="P127" s="227"/>
      <c r="Q127" s="227"/>
      <c r="R127" s="232"/>
      <c r="T127" s="233"/>
      <c r="U127" s="227"/>
      <c r="V127" s="227"/>
      <c r="W127" s="227"/>
      <c r="X127" s="227"/>
      <c r="Y127" s="227"/>
      <c r="Z127" s="227"/>
      <c r="AA127" s="234"/>
      <c r="AT127" s="235" t="s">
        <v>149</v>
      </c>
      <c r="AU127" s="235" t="s">
        <v>100</v>
      </c>
      <c r="AV127" s="10" t="s">
        <v>100</v>
      </c>
      <c r="AW127" s="10" t="s">
        <v>35</v>
      </c>
      <c r="AX127" s="10" t="s">
        <v>77</v>
      </c>
      <c r="AY127" s="235" t="s">
        <v>141</v>
      </c>
    </row>
    <row r="128" spans="2:51" s="11" customFormat="1" ht="16.5" customHeight="1">
      <c r="B128" s="236"/>
      <c r="C128" s="237"/>
      <c r="D128" s="237"/>
      <c r="E128" s="238" t="s">
        <v>22</v>
      </c>
      <c r="F128" s="239" t="s">
        <v>150</v>
      </c>
      <c r="G128" s="237"/>
      <c r="H128" s="237"/>
      <c r="I128" s="237"/>
      <c r="J128" s="237"/>
      <c r="K128" s="240">
        <v>9.4</v>
      </c>
      <c r="L128" s="237"/>
      <c r="M128" s="237"/>
      <c r="N128" s="237"/>
      <c r="O128" s="237"/>
      <c r="P128" s="237"/>
      <c r="Q128" s="237"/>
      <c r="R128" s="241"/>
      <c r="T128" s="242"/>
      <c r="U128" s="237"/>
      <c r="V128" s="237"/>
      <c r="W128" s="237"/>
      <c r="X128" s="237"/>
      <c r="Y128" s="237"/>
      <c r="Z128" s="237"/>
      <c r="AA128" s="243"/>
      <c r="AT128" s="244" t="s">
        <v>149</v>
      </c>
      <c r="AU128" s="244" t="s">
        <v>100</v>
      </c>
      <c r="AV128" s="11" t="s">
        <v>146</v>
      </c>
      <c r="AW128" s="11" t="s">
        <v>35</v>
      </c>
      <c r="AX128" s="11" t="s">
        <v>84</v>
      </c>
      <c r="AY128" s="244" t="s">
        <v>141</v>
      </c>
    </row>
    <row r="129" spans="2:65" s="1" customFormat="1" ht="25.5" customHeight="1">
      <c r="B129" s="46"/>
      <c r="C129" s="215" t="s">
        <v>100</v>
      </c>
      <c r="D129" s="215" t="s">
        <v>142</v>
      </c>
      <c r="E129" s="216" t="s">
        <v>151</v>
      </c>
      <c r="F129" s="217" t="s">
        <v>152</v>
      </c>
      <c r="G129" s="217"/>
      <c r="H129" s="217"/>
      <c r="I129" s="217"/>
      <c r="J129" s="218" t="s">
        <v>145</v>
      </c>
      <c r="K129" s="219">
        <v>58.75</v>
      </c>
      <c r="L129" s="220">
        <v>0</v>
      </c>
      <c r="M129" s="221"/>
      <c r="N129" s="222">
        <f>ROUND(L129*K129,2)</f>
        <v>0</v>
      </c>
      <c r="O129" s="222"/>
      <c r="P129" s="222"/>
      <c r="Q129" s="222"/>
      <c r="R129" s="48"/>
      <c r="T129" s="223" t="s">
        <v>22</v>
      </c>
      <c r="U129" s="56" t="s">
        <v>42</v>
      </c>
      <c r="V129" s="47"/>
      <c r="W129" s="224">
        <f>V129*K129</f>
        <v>0</v>
      </c>
      <c r="X129" s="224">
        <v>0</v>
      </c>
      <c r="Y129" s="224">
        <f>X129*K129</f>
        <v>0</v>
      </c>
      <c r="Z129" s="224">
        <v>0</v>
      </c>
      <c r="AA129" s="225">
        <f>Z129*K129</f>
        <v>0</v>
      </c>
      <c r="AR129" s="22" t="s">
        <v>146</v>
      </c>
      <c r="AT129" s="22" t="s">
        <v>142</v>
      </c>
      <c r="AU129" s="22" t="s">
        <v>100</v>
      </c>
      <c r="AY129" s="22" t="s">
        <v>141</v>
      </c>
      <c r="BE129" s="138">
        <f>IF(U129="základní",N129,0)</f>
        <v>0</v>
      </c>
      <c r="BF129" s="138">
        <f>IF(U129="snížená",N129,0)</f>
        <v>0</v>
      </c>
      <c r="BG129" s="138">
        <f>IF(U129="zákl. přenesená",N129,0)</f>
        <v>0</v>
      </c>
      <c r="BH129" s="138">
        <f>IF(U129="sníž. přenesená",N129,0)</f>
        <v>0</v>
      </c>
      <c r="BI129" s="138">
        <f>IF(U129="nulová",N129,0)</f>
        <v>0</v>
      </c>
      <c r="BJ129" s="22" t="s">
        <v>84</v>
      </c>
      <c r="BK129" s="138">
        <f>ROUND(L129*K129,2)</f>
        <v>0</v>
      </c>
      <c r="BL129" s="22" t="s">
        <v>146</v>
      </c>
      <c r="BM129" s="22" t="s">
        <v>153</v>
      </c>
    </row>
    <row r="130" spans="2:51" s="10" customFormat="1" ht="16.5" customHeight="1">
      <c r="B130" s="226"/>
      <c r="C130" s="227"/>
      <c r="D130" s="227"/>
      <c r="E130" s="228" t="s">
        <v>22</v>
      </c>
      <c r="F130" s="229" t="s">
        <v>154</v>
      </c>
      <c r="G130" s="230"/>
      <c r="H130" s="230"/>
      <c r="I130" s="230"/>
      <c r="J130" s="227"/>
      <c r="K130" s="231">
        <v>58.75</v>
      </c>
      <c r="L130" s="227"/>
      <c r="M130" s="227"/>
      <c r="N130" s="227"/>
      <c r="O130" s="227"/>
      <c r="P130" s="227"/>
      <c r="Q130" s="227"/>
      <c r="R130" s="232"/>
      <c r="T130" s="233"/>
      <c r="U130" s="227"/>
      <c r="V130" s="227"/>
      <c r="W130" s="227"/>
      <c r="X130" s="227"/>
      <c r="Y130" s="227"/>
      <c r="Z130" s="227"/>
      <c r="AA130" s="234"/>
      <c r="AT130" s="235" t="s">
        <v>149</v>
      </c>
      <c r="AU130" s="235" t="s">
        <v>100</v>
      </c>
      <c r="AV130" s="10" t="s">
        <v>100</v>
      </c>
      <c r="AW130" s="10" t="s">
        <v>35</v>
      </c>
      <c r="AX130" s="10" t="s">
        <v>77</v>
      </c>
      <c r="AY130" s="235" t="s">
        <v>141</v>
      </c>
    </row>
    <row r="131" spans="2:51" s="11" customFormat="1" ht="16.5" customHeight="1">
      <c r="B131" s="236"/>
      <c r="C131" s="237"/>
      <c r="D131" s="237"/>
      <c r="E131" s="238" t="s">
        <v>22</v>
      </c>
      <c r="F131" s="239" t="s">
        <v>150</v>
      </c>
      <c r="G131" s="237"/>
      <c r="H131" s="237"/>
      <c r="I131" s="237"/>
      <c r="J131" s="237"/>
      <c r="K131" s="240">
        <v>58.75</v>
      </c>
      <c r="L131" s="237"/>
      <c r="M131" s="237"/>
      <c r="N131" s="237"/>
      <c r="O131" s="237"/>
      <c r="P131" s="237"/>
      <c r="Q131" s="237"/>
      <c r="R131" s="241"/>
      <c r="T131" s="242"/>
      <c r="U131" s="237"/>
      <c r="V131" s="237"/>
      <c r="W131" s="237"/>
      <c r="X131" s="237"/>
      <c r="Y131" s="237"/>
      <c r="Z131" s="237"/>
      <c r="AA131" s="243"/>
      <c r="AT131" s="244" t="s">
        <v>149</v>
      </c>
      <c r="AU131" s="244" t="s">
        <v>100</v>
      </c>
      <c r="AV131" s="11" t="s">
        <v>146</v>
      </c>
      <c r="AW131" s="11" t="s">
        <v>35</v>
      </c>
      <c r="AX131" s="11" t="s">
        <v>84</v>
      </c>
      <c r="AY131" s="244" t="s">
        <v>141</v>
      </c>
    </row>
    <row r="132" spans="2:65" s="1" customFormat="1" ht="25.5" customHeight="1">
      <c r="B132" s="46"/>
      <c r="C132" s="215" t="s">
        <v>155</v>
      </c>
      <c r="D132" s="215" t="s">
        <v>142</v>
      </c>
      <c r="E132" s="216" t="s">
        <v>156</v>
      </c>
      <c r="F132" s="217" t="s">
        <v>157</v>
      </c>
      <c r="G132" s="217"/>
      <c r="H132" s="217"/>
      <c r="I132" s="217"/>
      <c r="J132" s="218" t="s">
        <v>145</v>
      </c>
      <c r="K132" s="219">
        <v>58.75</v>
      </c>
      <c r="L132" s="220">
        <v>0</v>
      </c>
      <c r="M132" s="221"/>
      <c r="N132" s="222">
        <f>ROUND(L132*K132,2)</f>
        <v>0</v>
      </c>
      <c r="O132" s="222"/>
      <c r="P132" s="222"/>
      <c r="Q132" s="222"/>
      <c r="R132" s="48"/>
      <c r="T132" s="223" t="s">
        <v>22</v>
      </c>
      <c r="U132" s="56" t="s">
        <v>42</v>
      </c>
      <c r="V132" s="47"/>
      <c r="W132" s="224">
        <f>V132*K132</f>
        <v>0</v>
      </c>
      <c r="X132" s="224">
        <v>0</v>
      </c>
      <c r="Y132" s="224">
        <f>X132*K132</f>
        <v>0</v>
      </c>
      <c r="Z132" s="224">
        <v>0</v>
      </c>
      <c r="AA132" s="225">
        <f>Z132*K132</f>
        <v>0</v>
      </c>
      <c r="AR132" s="22" t="s">
        <v>146</v>
      </c>
      <c r="AT132" s="22" t="s">
        <v>142</v>
      </c>
      <c r="AU132" s="22" t="s">
        <v>100</v>
      </c>
      <c r="AY132" s="22" t="s">
        <v>141</v>
      </c>
      <c r="BE132" s="138">
        <f>IF(U132="základní",N132,0)</f>
        <v>0</v>
      </c>
      <c r="BF132" s="138">
        <f>IF(U132="snížená",N132,0)</f>
        <v>0</v>
      </c>
      <c r="BG132" s="138">
        <f>IF(U132="zákl. přenesená",N132,0)</f>
        <v>0</v>
      </c>
      <c r="BH132" s="138">
        <f>IF(U132="sníž. přenesená",N132,0)</f>
        <v>0</v>
      </c>
      <c r="BI132" s="138">
        <f>IF(U132="nulová",N132,0)</f>
        <v>0</v>
      </c>
      <c r="BJ132" s="22" t="s">
        <v>84</v>
      </c>
      <c r="BK132" s="138">
        <f>ROUND(L132*K132,2)</f>
        <v>0</v>
      </c>
      <c r="BL132" s="22" t="s">
        <v>146</v>
      </c>
      <c r="BM132" s="22" t="s">
        <v>158</v>
      </c>
    </row>
    <row r="133" spans="2:51" s="10" customFormat="1" ht="16.5" customHeight="1">
      <c r="B133" s="226"/>
      <c r="C133" s="227"/>
      <c r="D133" s="227"/>
      <c r="E133" s="228" t="s">
        <v>22</v>
      </c>
      <c r="F133" s="229" t="s">
        <v>154</v>
      </c>
      <c r="G133" s="230"/>
      <c r="H133" s="230"/>
      <c r="I133" s="230"/>
      <c r="J133" s="227"/>
      <c r="K133" s="231">
        <v>58.75</v>
      </c>
      <c r="L133" s="227"/>
      <c r="M133" s="227"/>
      <c r="N133" s="227"/>
      <c r="O133" s="227"/>
      <c r="P133" s="227"/>
      <c r="Q133" s="227"/>
      <c r="R133" s="232"/>
      <c r="T133" s="233"/>
      <c r="U133" s="227"/>
      <c r="V133" s="227"/>
      <c r="W133" s="227"/>
      <c r="X133" s="227"/>
      <c r="Y133" s="227"/>
      <c r="Z133" s="227"/>
      <c r="AA133" s="234"/>
      <c r="AT133" s="235" t="s">
        <v>149</v>
      </c>
      <c r="AU133" s="235" t="s">
        <v>100</v>
      </c>
      <c r="AV133" s="10" t="s">
        <v>100</v>
      </c>
      <c r="AW133" s="10" t="s">
        <v>35</v>
      </c>
      <c r="AX133" s="10" t="s">
        <v>77</v>
      </c>
      <c r="AY133" s="235" t="s">
        <v>141</v>
      </c>
    </row>
    <row r="134" spans="2:51" s="11" customFormat="1" ht="16.5" customHeight="1">
      <c r="B134" s="236"/>
      <c r="C134" s="237"/>
      <c r="D134" s="237"/>
      <c r="E134" s="238" t="s">
        <v>22</v>
      </c>
      <c r="F134" s="239" t="s">
        <v>150</v>
      </c>
      <c r="G134" s="237"/>
      <c r="H134" s="237"/>
      <c r="I134" s="237"/>
      <c r="J134" s="237"/>
      <c r="K134" s="240">
        <v>58.75</v>
      </c>
      <c r="L134" s="237"/>
      <c r="M134" s="237"/>
      <c r="N134" s="237"/>
      <c r="O134" s="237"/>
      <c r="P134" s="237"/>
      <c r="Q134" s="237"/>
      <c r="R134" s="241"/>
      <c r="T134" s="242"/>
      <c r="U134" s="237"/>
      <c r="V134" s="237"/>
      <c r="W134" s="237"/>
      <c r="X134" s="237"/>
      <c r="Y134" s="237"/>
      <c r="Z134" s="237"/>
      <c r="AA134" s="243"/>
      <c r="AT134" s="244" t="s">
        <v>149</v>
      </c>
      <c r="AU134" s="244" t="s">
        <v>100</v>
      </c>
      <c r="AV134" s="11" t="s">
        <v>146</v>
      </c>
      <c r="AW134" s="11" t="s">
        <v>35</v>
      </c>
      <c r="AX134" s="11" t="s">
        <v>84</v>
      </c>
      <c r="AY134" s="244" t="s">
        <v>141</v>
      </c>
    </row>
    <row r="135" spans="2:65" s="1" customFormat="1" ht="25.5" customHeight="1">
      <c r="B135" s="46"/>
      <c r="C135" s="215" t="s">
        <v>146</v>
      </c>
      <c r="D135" s="215" t="s">
        <v>142</v>
      </c>
      <c r="E135" s="216" t="s">
        <v>159</v>
      </c>
      <c r="F135" s="217" t="s">
        <v>160</v>
      </c>
      <c r="G135" s="217"/>
      <c r="H135" s="217"/>
      <c r="I135" s="217"/>
      <c r="J135" s="218" t="s">
        <v>145</v>
      </c>
      <c r="K135" s="219">
        <v>58.75</v>
      </c>
      <c r="L135" s="220">
        <v>0</v>
      </c>
      <c r="M135" s="221"/>
      <c r="N135" s="222">
        <f>ROUND(L135*K135,2)</f>
        <v>0</v>
      </c>
      <c r="O135" s="222"/>
      <c r="P135" s="222"/>
      <c r="Q135" s="222"/>
      <c r="R135" s="48"/>
      <c r="T135" s="223" t="s">
        <v>22</v>
      </c>
      <c r="U135" s="56" t="s">
        <v>42</v>
      </c>
      <c r="V135" s="47"/>
      <c r="W135" s="224">
        <f>V135*K135</f>
        <v>0</v>
      </c>
      <c r="X135" s="224">
        <v>0</v>
      </c>
      <c r="Y135" s="224">
        <f>X135*K135</f>
        <v>0</v>
      </c>
      <c r="Z135" s="224">
        <v>0</v>
      </c>
      <c r="AA135" s="225">
        <f>Z135*K135</f>
        <v>0</v>
      </c>
      <c r="AR135" s="22" t="s">
        <v>146</v>
      </c>
      <c r="AT135" s="22" t="s">
        <v>142</v>
      </c>
      <c r="AU135" s="22" t="s">
        <v>100</v>
      </c>
      <c r="AY135" s="22" t="s">
        <v>141</v>
      </c>
      <c r="BE135" s="138">
        <f>IF(U135="základní",N135,0)</f>
        <v>0</v>
      </c>
      <c r="BF135" s="138">
        <f>IF(U135="snížená",N135,0)</f>
        <v>0</v>
      </c>
      <c r="BG135" s="138">
        <f>IF(U135="zákl. přenesená",N135,0)</f>
        <v>0</v>
      </c>
      <c r="BH135" s="138">
        <f>IF(U135="sníž. přenesená",N135,0)</f>
        <v>0</v>
      </c>
      <c r="BI135" s="138">
        <f>IF(U135="nulová",N135,0)</f>
        <v>0</v>
      </c>
      <c r="BJ135" s="22" t="s">
        <v>84</v>
      </c>
      <c r="BK135" s="138">
        <f>ROUND(L135*K135,2)</f>
        <v>0</v>
      </c>
      <c r="BL135" s="22" t="s">
        <v>146</v>
      </c>
      <c r="BM135" s="22" t="s">
        <v>161</v>
      </c>
    </row>
    <row r="136" spans="2:51" s="10" customFormat="1" ht="16.5" customHeight="1">
      <c r="B136" s="226"/>
      <c r="C136" s="227"/>
      <c r="D136" s="227"/>
      <c r="E136" s="228" t="s">
        <v>22</v>
      </c>
      <c r="F136" s="229" t="s">
        <v>154</v>
      </c>
      <c r="G136" s="230"/>
      <c r="H136" s="230"/>
      <c r="I136" s="230"/>
      <c r="J136" s="227"/>
      <c r="K136" s="231">
        <v>58.75</v>
      </c>
      <c r="L136" s="227"/>
      <c r="M136" s="227"/>
      <c r="N136" s="227"/>
      <c r="O136" s="227"/>
      <c r="P136" s="227"/>
      <c r="Q136" s="227"/>
      <c r="R136" s="232"/>
      <c r="T136" s="233"/>
      <c r="U136" s="227"/>
      <c r="V136" s="227"/>
      <c r="W136" s="227"/>
      <c r="X136" s="227"/>
      <c r="Y136" s="227"/>
      <c r="Z136" s="227"/>
      <c r="AA136" s="234"/>
      <c r="AT136" s="235" t="s">
        <v>149</v>
      </c>
      <c r="AU136" s="235" t="s">
        <v>100</v>
      </c>
      <c r="AV136" s="10" t="s">
        <v>100</v>
      </c>
      <c r="AW136" s="10" t="s">
        <v>35</v>
      </c>
      <c r="AX136" s="10" t="s">
        <v>77</v>
      </c>
      <c r="AY136" s="235" t="s">
        <v>141</v>
      </c>
    </row>
    <row r="137" spans="2:51" s="11" customFormat="1" ht="16.5" customHeight="1">
      <c r="B137" s="236"/>
      <c r="C137" s="237"/>
      <c r="D137" s="237"/>
      <c r="E137" s="238" t="s">
        <v>22</v>
      </c>
      <c r="F137" s="239" t="s">
        <v>150</v>
      </c>
      <c r="G137" s="237"/>
      <c r="H137" s="237"/>
      <c r="I137" s="237"/>
      <c r="J137" s="237"/>
      <c r="K137" s="240">
        <v>58.75</v>
      </c>
      <c r="L137" s="237"/>
      <c r="M137" s="237"/>
      <c r="N137" s="237"/>
      <c r="O137" s="237"/>
      <c r="P137" s="237"/>
      <c r="Q137" s="237"/>
      <c r="R137" s="241"/>
      <c r="T137" s="242"/>
      <c r="U137" s="237"/>
      <c r="V137" s="237"/>
      <c r="W137" s="237"/>
      <c r="X137" s="237"/>
      <c r="Y137" s="237"/>
      <c r="Z137" s="237"/>
      <c r="AA137" s="243"/>
      <c r="AT137" s="244" t="s">
        <v>149</v>
      </c>
      <c r="AU137" s="244" t="s">
        <v>100</v>
      </c>
      <c r="AV137" s="11" t="s">
        <v>146</v>
      </c>
      <c r="AW137" s="11" t="s">
        <v>35</v>
      </c>
      <c r="AX137" s="11" t="s">
        <v>84</v>
      </c>
      <c r="AY137" s="244" t="s">
        <v>141</v>
      </c>
    </row>
    <row r="138" spans="2:65" s="1" customFormat="1" ht="16.5" customHeight="1">
      <c r="B138" s="46"/>
      <c r="C138" s="215" t="s">
        <v>162</v>
      </c>
      <c r="D138" s="215" t="s">
        <v>142</v>
      </c>
      <c r="E138" s="216" t="s">
        <v>163</v>
      </c>
      <c r="F138" s="217" t="s">
        <v>164</v>
      </c>
      <c r="G138" s="217"/>
      <c r="H138" s="217"/>
      <c r="I138" s="217"/>
      <c r="J138" s="218" t="s">
        <v>145</v>
      </c>
      <c r="K138" s="219">
        <v>58.75</v>
      </c>
      <c r="L138" s="220">
        <v>0</v>
      </c>
      <c r="M138" s="221"/>
      <c r="N138" s="222">
        <f>ROUND(L138*K138,2)</f>
        <v>0</v>
      </c>
      <c r="O138" s="222"/>
      <c r="P138" s="222"/>
      <c r="Q138" s="222"/>
      <c r="R138" s="48"/>
      <c r="T138" s="223" t="s">
        <v>22</v>
      </c>
      <c r="U138" s="56" t="s">
        <v>42</v>
      </c>
      <c r="V138" s="47"/>
      <c r="W138" s="224">
        <f>V138*K138</f>
        <v>0</v>
      </c>
      <c r="X138" s="224">
        <v>0</v>
      </c>
      <c r="Y138" s="224">
        <f>X138*K138</f>
        <v>0</v>
      </c>
      <c r="Z138" s="224">
        <v>0</v>
      </c>
      <c r="AA138" s="225">
        <f>Z138*K138</f>
        <v>0</v>
      </c>
      <c r="AR138" s="22" t="s">
        <v>146</v>
      </c>
      <c r="AT138" s="22" t="s">
        <v>142</v>
      </c>
      <c r="AU138" s="22" t="s">
        <v>100</v>
      </c>
      <c r="AY138" s="22" t="s">
        <v>141</v>
      </c>
      <c r="BE138" s="138">
        <f>IF(U138="základní",N138,0)</f>
        <v>0</v>
      </c>
      <c r="BF138" s="138">
        <f>IF(U138="snížená",N138,0)</f>
        <v>0</v>
      </c>
      <c r="BG138" s="138">
        <f>IF(U138="zákl. přenesená",N138,0)</f>
        <v>0</v>
      </c>
      <c r="BH138" s="138">
        <f>IF(U138="sníž. přenesená",N138,0)</f>
        <v>0</v>
      </c>
      <c r="BI138" s="138">
        <f>IF(U138="nulová",N138,0)</f>
        <v>0</v>
      </c>
      <c r="BJ138" s="22" t="s">
        <v>84</v>
      </c>
      <c r="BK138" s="138">
        <f>ROUND(L138*K138,2)</f>
        <v>0</v>
      </c>
      <c r="BL138" s="22" t="s">
        <v>146</v>
      </c>
      <c r="BM138" s="22" t="s">
        <v>165</v>
      </c>
    </row>
    <row r="139" spans="2:51" s="10" customFormat="1" ht="16.5" customHeight="1">
      <c r="B139" s="226"/>
      <c r="C139" s="227"/>
      <c r="D139" s="227"/>
      <c r="E139" s="228" t="s">
        <v>22</v>
      </c>
      <c r="F139" s="229" t="s">
        <v>166</v>
      </c>
      <c r="G139" s="230"/>
      <c r="H139" s="230"/>
      <c r="I139" s="230"/>
      <c r="J139" s="227"/>
      <c r="K139" s="231">
        <v>58.75</v>
      </c>
      <c r="L139" s="227"/>
      <c r="M139" s="227"/>
      <c r="N139" s="227"/>
      <c r="O139" s="227"/>
      <c r="P139" s="227"/>
      <c r="Q139" s="227"/>
      <c r="R139" s="232"/>
      <c r="T139" s="233"/>
      <c r="U139" s="227"/>
      <c r="V139" s="227"/>
      <c r="W139" s="227"/>
      <c r="X139" s="227"/>
      <c r="Y139" s="227"/>
      <c r="Z139" s="227"/>
      <c r="AA139" s="234"/>
      <c r="AT139" s="235" t="s">
        <v>149</v>
      </c>
      <c r="AU139" s="235" t="s">
        <v>100</v>
      </c>
      <c r="AV139" s="10" t="s">
        <v>100</v>
      </c>
      <c r="AW139" s="10" t="s">
        <v>35</v>
      </c>
      <c r="AX139" s="10" t="s">
        <v>77</v>
      </c>
      <c r="AY139" s="235" t="s">
        <v>141</v>
      </c>
    </row>
    <row r="140" spans="2:51" s="11" customFormat="1" ht="16.5" customHeight="1">
      <c r="B140" s="236"/>
      <c r="C140" s="237"/>
      <c r="D140" s="237"/>
      <c r="E140" s="238" t="s">
        <v>22</v>
      </c>
      <c r="F140" s="239" t="s">
        <v>150</v>
      </c>
      <c r="G140" s="237"/>
      <c r="H140" s="237"/>
      <c r="I140" s="237"/>
      <c r="J140" s="237"/>
      <c r="K140" s="240">
        <v>58.75</v>
      </c>
      <c r="L140" s="237"/>
      <c r="M140" s="237"/>
      <c r="N140" s="237"/>
      <c r="O140" s="237"/>
      <c r="P140" s="237"/>
      <c r="Q140" s="237"/>
      <c r="R140" s="241"/>
      <c r="T140" s="242"/>
      <c r="U140" s="237"/>
      <c r="V140" s="237"/>
      <c r="W140" s="237"/>
      <c r="X140" s="237"/>
      <c r="Y140" s="237"/>
      <c r="Z140" s="237"/>
      <c r="AA140" s="243"/>
      <c r="AT140" s="244" t="s">
        <v>149</v>
      </c>
      <c r="AU140" s="244" t="s">
        <v>100</v>
      </c>
      <c r="AV140" s="11" t="s">
        <v>146</v>
      </c>
      <c r="AW140" s="11" t="s">
        <v>35</v>
      </c>
      <c r="AX140" s="11" t="s">
        <v>84</v>
      </c>
      <c r="AY140" s="244" t="s">
        <v>141</v>
      </c>
    </row>
    <row r="141" spans="2:65" s="1" customFormat="1" ht="25.5" customHeight="1">
      <c r="B141" s="46"/>
      <c r="C141" s="215" t="s">
        <v>167</v>
      </c>
      <c r="D141" s="215" t="s">
        <v>142</v>
      </c>
      <c r="E141" s="216" t="s">
        <v>168</v>
      </c>
      <c r="F141" s="217" t="s">
        <v>169</v>
      </c>
      <c r="G141" s="217"/>
      <c r="H141" s="217"/>
      <c r="I141" s="217"/>
      <c r="J141" s="218" t="s">
        <v>170</v>
      </c>
      <c r="K141" s="219">
        <v>129.25</v>
      </c>
      <c r="L141" s="220">
        <v>0</v>
      </c>
      <c r="M141" s="221"/>
      <c r="N141" s="222">
        <f>ROUND(L141*K141,2)</f>
        <v>0</v>
      </c>
      <c r="O141" s="222"/>
      <c r="P141" s="222"/>
      <c r="Q141" s="222"/>
      <c r="R141" s="48"/>
      <c r="T141" s="223" t="s">
        <v>22</v>
      </c>
      <c r="U141" s="56" t="s">
        <v>42</v>
      </c>
      <c r="V141" s="47"/>
      <c r="W141" s="224">
        <f>V141*K141</f>
        <v>0</v>
      </c>
      <c r="X141" s="224">
        <v>0</v>
      </c>
      <c r="Y141" s="224">
        <f>X141*K141</f>
        <v>0</v>
      </c>
      <c r="Z141" s="224">
        <v>0</v>
      </c>
      <c r="AA141" s="225">
        <f>Z141*K141</f>
        <v>0</v>
      </c>
      <c r="AR141" s="22" t="s">
        <v>146</v>
      </c>
      <c r="AT141" s="22" t="s">
        <v>142</v>
      </c>
      <c r="AU141" s="22" t="s">
        <v>100</v>
      </c>
      <c r="AY141" s="22" t="s">
        <v>141</v>
      </c>
      <c r="BE141" s="138">
        <f>IF(U141="základní",N141,0)</f>
        <v>0</v>
      </c>
      <c r="BF141" s="138">
        <f>IF(U141="snížená",N141,0)</f>
        <v>0</v>
      </c>
      <c r="BG141" s="138">
        <f>IF(U141="zákl. přenesená",N141,0)</f>
        <v>0</v>
      </c>
      <c r="BH141" s="138">
        <f>IF(U141="sníž. přenesená",N141,0)</f>
        <v>0</v>
      </c>
      <c r="BI141" s="138">
        <f>IF(U141="nulová",N141,0)</f>
        <v>0</v>
      </c>
      <c r="BJ141" s="22" t="s">
        <v>84</v>
      </c>
      <c r="BK141" s="138">
        <f>ROUND(L141*K141,2)</f>
        <v>0</v>
      </c>
      <c r="BL141" s="22" t="s">
        <v>146</v>
      </c>
      <c r="BM141" s="22" t="s">
        <v>171</v>
      </c>
    </row>
    <row r="142" spans="2:51" s="10" customFormat="1" ht="16.5" customHeight="1">
      <c r="B142" s="226"/>
      <c r="C142" s="227"/>
      <c r="D142" s="227"/>
      <c r="E142" s="228" t="s">
        <v>22</v>
      </c>
      <c r="F142" s="229" t="s">
        <v>172</v>
      </c>
      <c r="G142" s="230"/>
      <c r="H142" s="230"/>
      <c r="I142" s="230"/>
      <c r="J142" s="227"/>
      <c r="K142" s="231">
        <v>129.25</v>
      </c>
      <c r="L142" s="227"/>
      <c r="M142" s="227"/>
      <c r="N142" s="227"/>
      <c r="O142" s="227"/>
      <c r="P142" s="227"/>
      <c r="Q142" s="227"/>
      <c r="R142" s="232"/>
      <c r="T142" s="233"/>
      <c r="U142" s="227"/>
      <c r="V142" s="227"/>
      <c r="W142" s="227"/>
      <c r="X142" s="227"/>
      <c r="Y142" s="227"/>
      <c r="Z142" s="227"/>
      <c r="AA142" s="234"/>
      <c r="AT142" s="235" t="s">
        <v>149</v>
      </c>
      <c r="AU142" s="235" t="s">
        <v>100</v>
      </c>
      <c r="AV142" s="10" t="s">
        <v>100</v>
      </c>
      <c r="AW142" s="10" t="s">
        <v>35</v>
      </c>
      <c r="AX142" s="10" t="s">
        <v>77</v>
      </c>
      <c r="AY142" s="235" t="s">
        <v>141</v>
      </c>
    </row>
    <row r="143" spans="2:51" s="11" customFormat="1" ht="16.5" customHeight="1">
      <c r="B143" s="236"/>
      <c r="C143" s="237"/>
      <c r="D143" s="237"/>
      <c r="E143" s="238" t="s">
        <v>22</v>
      </c>
      <c r="F143" s="239" t="s">
        <v>150</v>
      </c>
      <c r="G143" s="237"/>
      <c r="H143" s="237"/>
      <c r="I143" s="237"/>
      <c r="J143" s="237"/>
      <c r="K143" s="240">
        <v>129.25</v>
      </c>
      <c r="L143" s="237"/>
      <c r="M143" s="237"/>
      <c r="N143" s="237"/>
      <c r="O143" s="237"/>
      <c r="P143" s="237"/>
      <c r="Q143" s="237"/>
      <c r="R143" s="241"/>
      <c r="T143" s="242"/>
      <c r="U143" s="237"/>
      <c r="V143" s="237"/>
      <c r="W143" s="237"/>
      <c r="X143" s="237"/>
      <c r="Y143" s="237"/>
      <c r="Z143" s="237"/>
      <c r="AA143" s="243"/>
      <c r="AT143" s="244" t="s">
        <v>149</v>
      </c>
      <c r="AU143" s="244" t="s">
        <v>100</v>
      </c>
      <c r="AV143" s="11" t="s">
        <v>146</v>
      </c>
      <c r="AW143" s="11" t="s">
        <v>35</v>
      </c>
      <c r="AX143" s="11" t="s">
        <v>84</v>
      </c>
      <c r="AY143" s="244" t="s">
        <v>141</v>
      </c>
    </row>
    <row r="144" spans="2:65" s="1" customFormat="1" ht="38.25" customHeight="1">
      <c r="B144" s="46"/>
      <c r="C144" s="215" t="s">
        <v>173</v>
      </c>
      <c r="D144" s="215" t="s">
        <v>142</v>
      </c>
      <c r="E144" s="216" t="s">
        <v>174</v>
      </c>
      <c r="F144" s="217" t="s">
        <v>175</v>
      </c>
      <c r="G144" s="217"/>
      <c r="H144" s="217"/>
      <c r="I144" s="217"/>
      <c r="J144" s="218" t="s">
        <v>176</v>
      </c>
      <c r="K144" s="219">
        <v>94</v>
      </c>
      <c r="L144" s="220">
        <v>0</v>
      </c>
      <c r="M144" s="221"/>
      <c r="N144" s="222">
        <f>ROUND(L144*K144,2)</f>
        <v>0</v>
      </c>
      <c r="O144" s="222"/>
      <c r="P144" s="222"/>
      <c r="Q144" s="222"/>
      <c r="R144" s="48"/>
      <c r="T144" s="223" t="s">
        <v>22</v>
      </c>
      <c r="U144" s="56" t="s">
        <v>42</v>
      </c>
      <c r="V144" s="47"/>
      <c r="W144" s="224">
        <f>V144*K144</f>
        <v>0</v>
      </c>
      <c r="X144" s="224">
        <v>0</v>
      </c>
      <c r="Y144" s="224">
        <f>X144*K144</f>
        <v>0</v>
      </c>
      <c r="Z144" s="224">
        <v>0</v>
      </c>
      <c r="AA144" s="225">
        <f>Z144*K144</f>
        <v>0</v>
      </c>
      <c r="AR144" s="22" t="s">
        <v>146</v>
      </c>
      <c r="AT144" s="22" t="s">
        <v>142</v>
      </c>
      <c r="AU144" s="22" t="s">
        <v>100</v>
      </c>
      <c r="AY144" s="22" t="s">
        <v>141</v>
      </c>
      <c r="BE144" s="138">
        <f>IF(U144="základní",N144,0)</f>
        <v>0</v>
      </c>
      <c r="BF144" s="138">
        <f>IF(U144="snížená",N144,0)</f>
        <v>0</v>
      </c>
      <c r="BG144" s="138">
        <f>IF(U144="zákl. přenesená",N144,0)</f>
        <v>0</v>
      </c>
      <c r="BH144" s="138">
        <f>IF(U144="sníž. přenesená",N144,0)</f>
        <v>0</v>
      </c>
      <c r="BI144" s="138">
        <f>IF(U144="nulová",N144,0)</f>
        <v>0</v>
      </c>
      <c r="BJ144" s="22" t="s">
        <v>84</v>
      </c>
      <c r="BK144" s="138">
        <f>ROUND(L144*K144,2)</f>
        <v>0</v>
      </c>
      <c r="BL144" s="22" t="s">
        <v>146</v>
      </c>
      <c r="BM144" s="22" t="s">
        <v>177</v>
      </c>
    </row>
    <row r="145" spans="2:51" s="10" customFormat="1" ht="16.5" customHeight="1">
      <c r="B145" s="226"/>
      <c r="C145" s="227"/>
      <c r="D145" s="227"/>
      <c r="E145" s="228" t="s">
        <v>22</v>
      </c>
      <c r="F145" s="229" t="s">
        <v>178</v>
      </c>
      <c r="G145" s="230"/>
      <c r="H145" s="230"/>
      <c r="I145" s="230"/>
      <c r="J145" s="227"/>
      <c r="K145" s="231">
        <v>94</v>
      </c>
      <c r="L145" s="227"/>
      <c r="M145" s="227"/>
      <c r="N145" s="227"/>
      <c r="O145" s="227"/>
      <c r="P145" s="227"/>
      <c r="Q145" s="227"/>
      <c r="R145" s="232"/>
      <c r="T145" s="233"/>
      <c r="U145" s="227"/>
      <c r="V145" s="227"/>
      <c r="W145" s="227"/>
      <c r="X145" s="227"/>
      <c r="Y145" s="227"/>
      <c r="Z145" s="227"/>
      <c r="AA145" s="234"/>
      <c r="AT145" s="235" t="s">
        <v>149</v>
      </c>
      <c r="AU145" s="235" t="s">
        <v>100</v>
      </c>
      <c r="AV145" s="10" t="s">
        <v>100</v>
      </c>
      <c r="AW145" s="10" t="s">
        <v>35</v>
      </c>
      <c r="AX145" s="10" t="s">
        <v>77</v>
      </c>
      <c r="AY145" s="235" t="s">
        <v>141</v>
      </c>
    </row>
    <row r="146" spans="2:51" s="11" customFormat="1" ht="16.5" customHeight="1">
      <c r="B146" s="236"/>
      <c r="C146" s="237"/>
      <c r="D146" s="237"/>
      <c r="E146" s="238" t="s">
        <v>22</v>
      </c>
      <c r="F146" s="239" t="s">
        <v>150</v>
      </c>
      <c r="G146" s="237"/>
      <c r="H146" s="237"/>
      <c r="I146" s="237"/>
      <c r="J146" s="237"/>
      <c r="K146" s="240">
        <v>94</v>
      </c>
      <c r="L146" s="237"/>
      <c r="M146" s="237"/>
      <c r="N146" s="237"/>
      <c r="O146" s="237"/>
      <c r="P146" s="237"/>
      <c r="Q146" s="237"/>
      <c r="R146" s="241"/>
      <c r="T146" s="242"/>
      <c r="U146" s="237"/>
      <c r="V146" s="237"/>
      <c r="W146" s="237"/>
      <c r="X146" s="237"/>
      <c r="Y146" s="237"/>
      <c r="Z146" s="237"/>
      <c r="AA146" s="243"/>
      <c r="AT146" s="244" t="s">
        <v>149</v>
      </c>
      <c r="AU146" s="244" t="s">
        <v>100</v>
      </c>
      <c r="AV146" s="11" t="s">
        <v>146</v>
      </c>
      <c r="AW146" s="11" t="s">
        <v>35</v>
      </c>
      <c r="AX146" s="11" t="s">
        <v>84</v>
      </c>
      <c r="AY146" s="244" t="s">
        <v>141</v>
      </c>
    </row>
    <row r="147" spans="2:65" s="1" customFormat="1" ht="25.5" customHeight="1">
      <c r="B147" s="46"/>
      <c r="C147" s="215" t="s">
        <v>179</v>
      </c>
      <c r="D147" s="215" t="s">
        <v>142</v>
      </c>
      <c r="E147" s="216" t="s">
        <v>180</v>
      </c>
      <c r="F147" s="217" t="s">
        <v>181</v>
      </c>
      <c r="G147" s="217"/>
      <c r="H147" s="217"/>
      <c r="I147" s="217"/>
      <c r="J147" s="218" t="s">
        <v>176</v>
      </c>
      <c r="K147" s="219">
        <v>235</v>
      </c>
      <c r="L147" s="220">
        <v>0</v>
      </c>
      <c r="M147" s="221"/>
      <c r="N147" s="222">
        <f>ROUND(L147*K147,2)</f>
        <v>0</v>
      </c>
      <c r="O147" s="222"/>
      <c r="P147" s="222"/>
      <c r="Q147" s="222"/>
      <c r="R147" s="48"/>
      <c r="T147" s="223" t="s">
        <v>22</v>
      </c>
      <c r="U147" s="56" t="s">
        <v>42</v>
      </c>
      <c r="V147" s="47"/>
      <c r="W147" s="224">
        <f>V147*K147</f>
        <v>0</v>
      </c>
      <c r="X147" s="224">
        <v>0</v>
      </c>
      <c r="Y147" s="224">
        <f>X147*K147</f>
        <v>0</v>
      </c>
      <c r="Z147" s="224">
        <v>0</v>
      </c>
      <c r="AA147" s="225">
        <f>Z147*K147</f>
        <v>0</v>
      </c>
      <c r="AR147" s="22" t="s">
        <v>146</v>
      </c>
      <c r="AT147" s="22" t="s">
        <v>142</v>
      </c>
      <c r="AU147" s="22" t="s">
        <v>100</v>
      </c>
      <c r="AY147" s="22" t="s">
        <v>141</v>
      </c>
      <c r="BE147" s="138">
        <f>IF(U147="základní",N147,0)</f>
        <v>0</v>
      </c>
      <c r="BF147" s="138">
        <f>IF(U147="snížená",N147,0)</f>
        <v>0</v>
      </c>
      <c r="BG147" s="138">
        <f>IF(U147="zákl. přenesená",N147,0)</f>
        <v>0</v>
      </c>
      <c r="BH147" s="138">
        <f>IF(U147="sníž. přenesená",N147,0)</f>
        <v>0</v>
      </c>
      <c r="BI147" s="138">
        <f>IF(U147="nulová",N147,0)</f>
        <v>0</v>
      </c>
      <c r="BJ147" s="22" t="s">
        <v>84</v>
      </c>
      <c r="BK147" s="138">
        <f>ROUND(L147*K147,2)</f>
        <v>0</v>
      </c>
      <c r="BL147" s="22" t="s">
        <v>146</v>
      </c>
      <c r="BM147" s="22" t="s">
        <v>182</v>
      </c>
    </row>
    <row r="148" spans="2:51" s="10" customFormat="1" ht="16.5" customHeight="1">
      <c r="B148" s="226"/>
      <c r="C148" s="227"/>
      <c r="D148" s="227"/>
      <c r="E148" s="228" t="s">
        <v>22</v>
      </c>
      <c r="F148" s="229" t="s">
        <v>183</v>
      </c>
      <c r="G148" s="230"/>
      <c r="H148" s="230"/>
      <c r="I148" s="230"/>
      <c r="J148" s="227"/>
      <c r="K148" s="231">
        <v>235</v>
      </c>
      <c r="L148" s="227"/>
      <c r="M148" s="227"/>
      <c r="N148" s="227"/>
      <c r="O148" s="227"/>
      <c r="P148" s="227"/>
      <c r="Q148" s="227"/>
      <c r="R148" s="232"/>
      <c r="T148" s="233"/>
      <c r="U148" s="227"/>
      <c r="V148" s="227"/>
      <c r="W148" s="227"/>
      <c r="X148" s="227"/>
      <c r="Y148" s="227"/>
      <c r="Z148" s="227"/>
      <c r="AA148" s="234"/>
      <c r="AT148" s="235" t="s">
        <v>149</v>
      </c>
      <c r="AU148" s="235" t="s">
        <v>100</v>
      </c>
      <c r="AV148" s="10" t="s">
        <v>100</v>
      </c>
      <c r="AW148" s="10" t="s">
        <v>35</v>
      </c>
      <c r="AX148" s="10" t="s">
        <v>77</v>
      </c>
      <c r="AY148" s="235" t="s">
        <v>141</v>
      </c>
    </row>
    <row r="149" spans="2:51" s="11" customFormat="1" ht="16.5" customHeight="1">
      <c r="B149" s="236"/>
      <c r="C149" s="237"/>
      <c r="D149" s="237"/>
      <c r="E149" s="238" t="s">
        <v>22</v>
      </c>
      <c r="F149" s="239" t="s">
        <v>150</v>
      </c>
      <c r="G149" s="237"/>
      <c r="H149" s="237"/>
      <c r="I149" s="237"/>
      <c r="J149" s="237"/>
      <c r="K149" s="240">
        <v>235</v>
      </c>
      <c r="L149" s="237"/>
      <c r="M149" s="237"/>
      <c r="N149" s="237"/>
      <c r="O149" s="237"/>
      <c r="P149" s="237"/>
      <c r="Q149" s="237"/>
      <c r="R149" s="241"/>
      <c r="T149" s="242"/>
      <c r="U149" s="237"/>
      <c r="V149" s="237"/>
      <c r="W149" s="237"/>
      <c r="X149" s="237"/>
      <c r="Y149" s="237"/>
      <c r="Z149" s="237"/>
      <c r="AA149" s="243"/>
      <c r="AT149" s="244" t="s">
        <v>149</v>
      </c>
      <c r="AU149" s="244" t="s">
        <v>100</v>
      </c>
      <c r="AV149" s="11" t="s">
        <v>146</v>
      </c>
      <c r="AW149" s="11" t="s">
        <v>35</v>
      </c>
      <c r="AX149" s="11" t="s">
        <v>84</v>
      </c>
      <c r="AY149" s="244" t="s">
        <v>141</v>
      </c>
    </row>
    <row r="150" spans="2:63" s="9" customFormat="1" ht="29.85" customHeight="1">
      <c r="B150" s="202"/>
      <c r="C150" s="203"/>
      <c r="D150" s="212" t="s">
        <v>112</v>
      </c>
      <c r="E150" s="212"/>
      <c r="F150" s="212"/>
      <c r="G150" s="212"/>
      <c r="H150" s="212"/>
      <c r="I150" s="212"/>
      <c r="J150" s="212"/>
      <c r="K150" s="212"/>
      <c r="L150" s="212"/>
      <c r="M150" s="212"/>
      <c r="N150" s="213">
        <f>BK150</f>
        <v>0</v>
      </c>
      <c r="O150" s="214"/>
      <c r="P150" s="214"/>
      <c r="Q150" s="214"/>
      <c r="R150" s="205"/>
      <c r="T150" s="206"/>
      <c r="U150" s="203"/>
      <c r="V150" s="203"/>
      <c r="W150" s="207">
        <f>W151+SUM(W152:W157)</f>
        <v>0</v>
      </c>
      <c r="X150" s="203"/>
      <c r="Y150" s="207">
        <f>Y151+SUM(Y152:Y157)</f>
        <v>0</v>
      </c>
      <c r="Z150" s="203"/>
      <c r="AA150" s="208">
        <f>AA151+SUM(AA152:AA157)</f>
        <v>0</v>
      </c>
      <c r="AR150" s="209" t="s">
        <v>84</v>
      </c>
      <c r="AT150" s="210" t="s">
        <v>76</v>
      </c>
      <c r="AU150" s="210" t="s">
        <v>84</v>
      </c>
      <c r="AY150" s="209" t="s">
        <v>141</v>
      </c>
      <c r="BK150" s="211">
        <f>BK151+SUM(BK152:BK157)</f>
        <v>0</v>
      </c>
    </row>
    <row r="151" spans="2:65" s="1" customFormat="1" ht="25.5" customHeight="1">
      <c r="B151" s="46"/>
      <c r="C151" s="215" t="s">
        <v>184</v>
      </c>
      <c r="D151" s="215" t="s">
        <v>142</v>
      </c>
      <c r="E151" s="216" t="s">
        <v>185</v>
      </c>
      <c r="F151" s="217" t="s">
        <v>186</v>
      </c>
      <c r="G151" s="217"/>
      <c r="H151" s="217"/>
      <c r="I151" s="217"/>
      <c r="J151" s="218" t="s">
        <v>176</v>
      </c>
      <c r="K151" s="219">
        <v>235</v>
      </c>
      <c r="L151" s="220">
        <v>0</v>
      </c>
      <c r="M151" s="221"/>
      <c r="N151" s="222">
        <f>ROUND(L151*K151,2)</f>
        <v>0</v>
      </c>
      <c r="O151" s="222"/>
      <c r="P151" s="222"/>
      <c r="Q151" s="222"/>
      <c r="R151" s="48"/>
      <c r="T151" s="223" t="s">
        <v>22</v>
      </c>
      <c r="U151" s="56" t="s">
        <v>42</v>
      </c>
      <c r="V151" s="47"/>
      <c r="W151" s="224">
        <f>V151*K151</f>
        <v>0</v>
      </c>
      <c r="X151" s="224">
        <v>0</v>
      </c>
      <c r="Y151" s="224">
        <f>X151*K151</f>
        <v>0</v>
      </c>
      <c r="Z151" s="224">
        <v>0</v>
      </c>
      <c r="AA151" s="225">
        <f>Z151*K151</f>
        <v>0</v>
      </c>
      <c r="AR151" s="22" t="s">
        <v>146</v>
      </c>
      <c r="AT151" s="22" t="s">
        <v>142</v>
      </c>
      <c r="AU151" s="22" t="s">
        <v>100</v>
      </c>
      <c r="AY151" s="22" t="s">
        <v>141</v>
      </c>
      <c r="BE151" s="138">
        <f>IF(U151="základní",N151,0)</f>
        <v>0</v>
      </c>
      <c r="BF151" s="138">
        <f>IF(U151="snížená",N151,0)</f>
        <v>0</v>
      </c>
      <c r="BG151" s="138">
        <f>IF(U151="zákl. přenesená",N151,0)</f>
        <v>0</v>
      </c>
      <c r="BH151" s="138">
        <f>IF(U151="sníž. přenesená",N151,0)</f>
        <v>0</v>
      </c>
      <c r="BI151" s="138">
        <f>IF(U151="nulová",N151,0)</f>
        <v>0</v>
      </c>
      <c r="BJ151" s="22" t="s">
        <v>84</v>
      </c>
      <c r="BK151" s="138">
        <f>ROUND(L151*K151,2)</f>
        <v>0</v>
      </c>
      <c r="BL151" s="22" t="s">
        <v>146</v>
      </c>
      <c r="BM151" s="22" t="s">
        <v>187</v>
      </c>
    </row>
    <row r="152" spans="2:51" s="10" customFormat="1" ht="16.5" customHeight="1">
      <c r="B152" s="226"/>
      <c r="C152" s="227"/>
      <c r="D152" s="227"/>
      <c r="E152" s="228" t="s">
        <v>22</v>
      </c>
      <c r="F152" s="229" t="s">
        <v>183</v>
      </c>
      <c r="G152" s="230"/>
      <c r="H152" s="230"/>
      <c r="I152" s="230"/>
      <c r="J152" s="227"/>
      <c r="K152" s="231">
        <v>235</v>
      </c>
      <c r="L152" s="227"/>
      <c r="M152" s="227"/>
      <c r="N152" s="227"/>
      <c r="O152" s="227"/>
      <c r="P152" s="227"/>
      <c r="Q152" s="227"/>
      <c r="R152" s="232"/>
      <c r="T152" s="233"/>
      <c r="U152" s="227"/>
      <c r="V152" s="227"/>
      <c r="W152" s="227"/>
      <c r="X152" s="227"/>
      <c r="Y152" s="227"/>
      <c r="Z152" s="227"/>
      <c r="AA152" s="234"/>
      <c r="AT152" s="235" t="s">
        <v>149</v>
      </c>
      <c r="AU152" s="235" t="s">
        <v>100</v>
      </c>
      <c r="AV152" s="10" t="s">
        <v>100</v>
      </c>
      <c r="AW152" s="10" t="s">
        <v>35</v>
      </c>
      <c r="AX152" s="10" t="s">
        <v>77</v>
      </c>
      <c r="AY152" s="235" t="s">
        <v>141</v>
      </c>
    </row>
    <row r="153" spans="2:51" s="11" customFormat="1" ht="16.5" customHeight="1">
      <c r="B153" s="236"/>
      <c r="C153" s="237"/>
      <c r="D153" s="237"/>
      <c r="E153" s="238" t="s">
        <v>22</v>
      </c>
      <c r="F153" s="239" t="s">
        <v>150</v>
      </c>
      <c r="G153" s="237"/>
      <c r="H153" s="237"/>
      <c r="I153" s="237"/>
      <c r="J153" s="237"/>
      <c r="K153" s="240">
        <v>235</v>
      </c>
      <c r="L153" s="237"/>
      <c r="M153" s="237"/>
      <c r="N153" s="237"/>
      <c r="O153" s="237"/>
      <c r="P153" s="237"/>
      <c r="Q153" s="237"/>
      <c r="R153" s="241"/>
      <c r="T153" s="242"/>
      <c r="U153" s="237"/>
      <c r="V153" s="237"/>
      <c r="W153" s="237"/>
      <c r="X153" s="237"/>
      <c r="Y153" s="237"/>
      <c r="Z153" s="237"/>
      <c r="AA153" s="243"/>
      <c r="AT153" s="244" t="s">
        <v>149</v>
      </c>
      <c r="AU153" s="244" t="s">
        <v>100</v>
      </c>
      <c r="AV153" s="11" t="s">
        <v>146</v>
      </c>
      <c r="AW153" s="11" t="s">
        <v>35</v>
      </c>
      <c r="AX153" s="11" t="s">
        <v>84</v>
      </c>
      <c r="AY153" s="244" t="s">
        <v>141</v>
      </c>
    </row>
    <row r="154" spans="2:65" s="1" customFormat="1" ht="16.5" customHeight="1">
      <c r="B154" s="46"/>
      <c r="C154" s="215" t="s">
        <v>188</v>
      </c>
      <c r="D154" s="215" t="s">
        <v>142</v>
      </c>
      <c r="E154" s="216" t="s">
        <v>189</v>
      </c>
      <c r="F154" s="217" t="s">
        <v>190</v>
      </c>
      <c r="G154" s="217"/>
      <c r="H154" s="217"/>
      <c r="I154" s="217"/>
      <c r="J154" s="218" t="s">
        <v>176</v>
      </c>
      <c r="K154" s="219">
        <v>206.8</v>
      </c>
      <c r="L154" s="220">
        <v>0</v>
      </c>
      <c r="M154" s="221"/>
      <c r="N154" s="222">
        <f>ROUND(L154*K154,2)</f>
        <v>0</v>
      </c>
      <c r="O154" s="222"/>
      <c r="P154" s="222"/>
      <c r="Q154" s="222"/>
      <c r="R154" s="48"/>
      <c r="T154" s="223" t="s">
        <v>22</v>
      </c>
      <c r="U154" s="56" t="s">
        <v>42</v>
      </c>
      <c r="V154" s="47"/>
      <c r="W154" s="224">
        <f>V154*K154</f>
        <v>0</v>
      </c>
      <c r="X154" s="224">
        <v>0</v>
      </c>
      <c r="Y154" s="224">
        <f>X154*K154</f>
        <v>0</v>
      </c>
      <c r="Z154" s="224">
        <v>0</v>
      </c>
      <c r="AA154" s="225">
        <f>Z154*K154</f>
        <v>0</v>
      </c>
      <c r="AR154" s="22" t="s">
        <v>146</v>
      </c>
      <c r="AT154" s="22" t="s">
        <v>142</v>
      </c>
      <c r="AU154" s="22" t="s">
        <v>100</v>
      </c>
      <c r="AY154" s="22" t="s">
        <v>141</v>
      </c>
      <c r="BE154" s="138">
        <f>IF(U154="základní",N154,0)</f>
        <v>0</v>
      </c>
      <c r="BF154" s="138">
        <f>IF(U154="snížená",N154,0)</f>
        <v>0</v>
      </c>
      <c r="BG154" s="138">
        <f>IF(U154="zákl. přenesená",N154,0)</f>
        <v>0</v>
      </c>
      <c r="BH154" s="138">
        <f>IF(U154="sníž. přenesená",N154,0)</f>
        <v>0</v>
      </c>
      <c r="BI154" s="138">
        <f>IF(U154="nulová",N154,0)</f>
        <v>0</v>
      </c>
      <c r="BJ154" s="22" t="s">
        <v>84</v>
      </c>
      <c r="BK154" s="138">
        <f>ROUND(L154*K154,2)</f>
        <v>0</v>
      </c>
      <c r="BL154" s="22" t="s">
        <v>146</v>
      </c>
      <c r="BM154" s="22" t="s">
        <v>191</v>
      </c>
    </row>
    <row r="155" spans="2:51" s="10" customFormat="1" ht="16.5" customHeight="1">
      <c r="B155" s="226"/>
      <c r="C155" s="227"/>
      <c r="D155" s="227"/>
      <c r="E155" s="228" t="s">
        <v>22</v>
      </c>
      <c r="F155" s="229" t="s">
        <v>192</v>
      </c>
      <c r="G155" s="230"/>
      <c r="H155" s="230"/>
      <c r="I155" s="230"/>
      <c r="J155" s="227"/>
      <c r="K155" s="231">
        <v>206.8</v>
      </c>
      <c r="L155" s="227"/>
      <c r="M155" s="227"/>
      <c r="N155" s="227"/>
      <c r="O155" s="227"/>
      <c r="P155" s="227"/>
      <c r="Q155" s="227"/>
      <c r="R155" s="232"/>
      <c r="T155" s="233"/>
      <c r="U155" s="227"/>
      <c r="V155" s="227"/>
      <c r="W155" s="227"/>
      <c r="X155" s="227"/>
      <c r="Y155" s="227"/>
      <c r="Z155" s="227"/>
      <c r="AA155" s="234"/>
      <c r="AT155" s="235" t="s">
        <v>149</v>
      </c>
      <c r="AU155" s="235" t="s">
        <v>100</v>
      </c>
      <c r="AV155" s="10" t="s">
        <v>100</v>
      </c>
      <c r="AW155" s="10" t="s">
        <v>35</v>
      </c>
      <c r="AX155" s="10" t="s">
        <v>77</v>
      </c>
      <c r="AY155" s="235" t="s">
        <v>141</v>
      </c>
    </row>
    <row r="156" spans="2:51" s="11" customFormat="1" ht="16.5" customHeight="1">
      <c r="B156" s="236"/>
      <c r="C156" s="237"/>
      <c r="D156" s="237"/>
      <c r="E156" s="238" t="s">
        <v>22</v>
      </c>
      <c r="F156" s="239" t="s">
        <v>150</v>
      </c>
      <c r="G156" s="237"/>
      <c r="H156" s="237"/>
      <c r="I156" s="237"/>
      <c r="J156" s="237"/>
      <c r="K156" s="240">
        <v>206.8</v>
      </c>
      <c r="L156" s="237"/>
      <c r="M156" s="237"/>
      <c r="N156" s="237"/>
      <c r="O156" s="237"/>
      <c r="P156" s="237"/>
      <c r="Q156" s="237"/>
      <c r="R156" s="241"/>
      <c r="T156" s="242"/>
      <c r="U156" s="237"/>
      <c r="V156" s="237"/>
      <c r="W156" s="237"/>
      <c r="X156" s="237"/>
      <c r="Y156" s="237"/>
      <c r="Z156" s="237"/>
      <c r="AA156" s="243"/>
      <c r="AT156" s="244" t="s">
        <v>149</v>
      </c>
      <c r="AU156" s="244" t="s">
        <v>100</v>
      </c>
      <c r="AV156" s="11" t="s">
        <v>146</v>
      </c>
      <c r="AW156" s="11" t="s">
        <v>35</v>
      </c>
      <c r="AX156" s="11" t="s">
        <v>84</v>
      </c>
      <c r="AY156" s="244" t="s">
        <v>141</v>
      </c>
    </row>
    <row r="157" spans="2:63" s="9" customFormat="1" ht="22.3" customHeight="1">
      <c r="B157" s="202"/>
      <c r="C157" s="203"/>
      <c r="D157" s="212" t="s">
        <v>113</v>
      </c>
      <c r="E157" s="212"/>
      <c r="F157" s="212"/>
      <c r="G157" s="212"/>
      <c r="H157" s="212"/>
      <c r="I157" s="212"/>
      <c r="J157" s="212"/>
      <c r="K157" s="212"/>
      <c r="L157" s="212"/>
      <c r="M157" s="212"/>
      <c r="N157" s="213">
        <f>BK157</f>
        <v>0</v>
      </c>
      <c r="O157" s="214"/>
      <c r="P157" s="214"/>
      <c r="Q157" s="214"/>
      <c r="R157" s="205"/>
      <c r="T157" s="206"/>
      <c r="U157" s="203"/>
      <c r="V157" s="203"/>
      <c r="W157" s="207">
        <f>W158</f>
        <v>0</v>
      </c>
      <c r="X157" s="203"/>
      <c r="Y157" s="207">
        <f>Y158</f>
        <v>0</v>
      </c>
      <c r="Z157" s="203"/>
      <c r="AA157" s="208">
        <f>AA158</f>
        <v>0</v>
      </c>
      <c r="AR157" s="209" t="s">
        <v>84</v>
      </c>
      <c r="AT157" s="210" t="s">
        <v>76</v>
      </c>
      <c r="AU157" s="210" t="s">
        <v>100</v>
      </c>
      <c r="AY157" s="209" t="s">
        <v>141</v>
      </c>
      <c r="BK157" s="211">
        <f>BK158</f>
        <v>0</v>
      </c>
    </row>
    <row r="158" spans="2:65" s="1" customFormat="1" ht="38.25" customHeight="1">
      <c r="B158" s="46"/>
      <c r="C158" s="215" t="s">
        <v>193</v>
      </c>
      <c r="D158" s="215" t="s">
        <v>142</v>
      </c>
      <c r="E158" s="216" t="s">
        <v>194</v>
      </c>
      <c r="F158" s="217" t="s">
        <v>195</v>
      </c>
      <c r="G158" s="217"/>
      <c r="H158" s="217"/>
      <c r="I158" s="217"/>
      <c r="J158" s="218" t="s">
        <v>170</v>
      </c>
      <c r="K158" s="219">
        <v>87.397</v>
      </c>
      <c r="L158" s="220">
        <v>0</v>
      </c>
      <c r="M158" s="221"/>
      <c r="N158" s="222">
        <f>ROUND(L158*K158,2)</f>
        <v>0</v>
      </c>
      <c r="O158" s="222"/>
      <c r="P158" s="222"/>
      <c r="Q158" s="222"/>
      <c r="R158" s="48"/>
      <c r="T158" s="223" t="s">
        <v>22</v>
      </c>
      <c r="U158" s="56" t="s">
        <v>42</v>
      </c>
      <c r="V158" s="47"/>
      <c r="W158" s="224">
        <f>V158*K158</f>
        <v>0</v>
      </c>
      <c r="X158" s="224">
        <v>0</v>
      </c>
      <c r="Y158" s="224">
        <f>X158*K158</f>
        <v>0</v>
      </c>
      <c r="Z158" s="224">
        <v>0</v>
      </c>
      <c r="AA158" s="225">
        <f>Z158*K158</f>
        <v>0</v>
      </c>
      <c r="AR158" s="22" t="s">
        <v>146</v>
      </c>
      <c r="AT158" s="22" t="s">
        <v>142</v>
      </c>
      <c r="AU158" s="22" t="s">
        <v>155</v>
      </c>
      <c r="AY158" s="22" t="s">
        <v>141</v>
      </c>
      <c r="BE158" s="138">
        <f>IF(U158="základní",N158,0)</f>
        <v>0</v>
      </c>
      <c r="BF158" s="138">
        <f>IF(U158="snížená",N158,0)</f>
        <v>0</v>
      </c>
      <c r="BG158" s="138">
        <f>IF(U158="zákl. přenesená",N158,0)</f>
        <v>0</v>
      </c>
      <c r="BH158" s="138">
        <f>IF(U158="sníž. přenesená",N158,0)</f>
        <v>0</v>
      </c>
      <c r="BI158" s="138">
        <f>IF(U158="nulová",N158,0)</f>
        <v>0</v>
      </c>
      <c r="BJ158" s="22" t="s">
        <v>84</v>
      </c>
      <c r="BK158" s="138">
        <f>ROUND(L158*K158,2)</f>
        <v>0</v>
      </c>
      <c r="BL158" s="22" t="s">
        <v>146</v>
      </c>
      <c r="BM158" s="22" t="s">
        <v>196</v>
      </c>
    </row>
    <row r="159" spans="2:63" s="9" customFormat="1" ht="29.85" customHeight="1">
      <c r="B159" s="202"/>
      <c r="C159" s="203"/>
      <c r="D159" s="212" t="s">
        <v>114</v>
      </c>
      <c r="E159" s="212"/>
      <c r="F159" s="212"/>
      <c r="G159" s="212"/>
      <c r="H159" s="212"/>
      <c r="I159" s="212"/>
      <c r="J159" s="212"/>
      <c r="K159" s="212"/>
      <c r="L159" s="212"/>
      <c r="M159" s="212"/>
      <c r="N159" s="245">
        <f>BK159</f>
        <v>0</v>
      </c>
      <c r="O159" s="246"/>
      <c r="P159" s="246"/>
      <c r="Q159" s="246"/>
      <c r="R159" s="205"/>
      <c r="T159" s="206"/>
      <c r="U159" s="203"/>
      <c r="V159" s="203"/>
      <c r="W159" s="207">
        <f>SUM(W160:W168)</f>
        <v>0</v>
      </c>
      <c r="X159" s="203"/>
      <c r="Y159" s="207">
        <f>SUM(Y160:Y168)</f>
        <v>50.1800764</v>
      </c>
      <c r="Z159" s="203"/>
      <c r="AA159" s="208">
        <f>SUM(AA160:AA168)</f>
        <v>0</v>
      </c>
      <c r="AR159" s="209" t="s">
        <v>84</v>
      </c>
      <c r="AT159" s="210" t="s">
        <v>76</v>
      </c>
      <c r="AU159" s="210" t="s">
        <v>84</v>
      </c>
      <c r="AY159" s="209" t="s">
        <v>141</v>
      </c>
      <c r="BK159" s="211">
        <f>SUM(BK160:BK168)</f>
        <v>0</v>
      </c>
    </row>
    <row r="160" spans="2:65" s="1" customFormat="1" ht="25.5" customHeight="1">
      <c r="B160" s="46"/>
      <c r="C160" s="215" t="s">
        <v>197</v>
      </c>
      <c r="D160" s="215" t="s">
        <v>142</v>
      </c>
      <c r="E160" s="216" t="s">
        <v>198</v>
      </c>
      <c r="F160" s="217" t="s">
        <v>199</v>
      </c>
      <c r="G160" s="217"/>
      <c r="H160" s="217"/>
      <c r="I160" s="217"/>
      <c r="J160" s="218" t="s">
        <v>200</v>
      </c>
      <c r="K160" s="219">
        <v>188</v>
      </c>
      <c r="L160" s="220">
        <v>0</v>
      </c>
      <c r="M160" s="221"/>
      <c r="N160" s="222">
        <f>ROUND(L160*K160,2)</f>
        <v>0</v>
      </c>
      <c r="O160" s="222"/>
      <c r="P160" s="222"/>
      <c r="Q160" s="222"/>
      <c r="R160" s="48"/>
      <c r="T160" s="223" t="s">
        <v>22</v>
      </c>
      <c r="U160" s="56" t="s">
        <v>42</v>
      </c>
      <c r="V160" s="47"/>
      <c r="W160" s="224">
        <f>V160*K160</f>
        <v>0</v>
      </c>
      <c r="X160" s="224">
        <v>0.10988</v>
      </c>
      <c r="Y160" s="224">
        <f>X160*K160</f>
        <v>20.65744</v>
      </c>
      <c r="Z160" s="224">
        <v>0</v>
      </c>
      <c r="AA160" s="225">
        <f>Z160*K160</f>
        <v>0</v>
      </c>
      <c r="AR160" s="22" t="s">
        <v>146</v>
      </c>
      <c r="AT160" s="22" t="s">
        <v>142</v>
      </c>
      <c r="AU160" s="22" t="s">
        <v>100</v>
      </c>
      <c r="AY160" s="22" t="s">
        <v>141</v>
      </c>
      <c r="BE160" s="138">
        <f>IF(U160="základní",N160,0)</f>
        <v>0</v>
      </c>
      <c r="BF160" s="138">
        <f>IF(U160="snížená",N160,0)</f>
        <v>0</v>
      </c>
      <c r="BG160" s="138">
        <f>IF(U160="zákl. přenesená",N160,0)</f>
        <v>0</v>
      </c>
      <c r="BH160" s="138">
        <f>IF(U160="sníž. přenesená",N160,0)</f>
        <v>0</v>
      </c>
      <c r="BI160" s="138">
        <f>IF(U160="nulová",N160,0)</f>
        <v>0</v>
      </c>
      <c r="BJ160" s="22" t="s">
        <v>84</v>
      </c>
      <c r="BK160" s="138">
        <f>ROUND(L160*K160,2)</f>
        <v>0</v>
      </c>
      <c r="BL160" s="22" t="s">
        <v>146</v>
      </c>
      <c r="BM160" s="22" t="s">
        <v>201</v>
      </c>
    </row>
    <row r="161" spans="2:51" s="10" customFormat="1" ht="16.5" customHeight="1">
      <c r="B161" s="226"/>
      <c r="C161" s="227"/>
      <c r="D161" s="227"/>
      <c r="E161" s="228" t="s">
        <v>22</v>
      </c>
      <c r="F161" s="229" t="s">
        <v>202</v>
      </c>
      <c r="G161" s="230"/>
      <c r="H161" s="230"/>
      <c r="I161" s="230"/>
      <c r="J161" s="227"/>
      <c r="K161" s="231">
        <v>188</v>
      </c>
      <c r="L161" s="227"/>
      <c r="M161" s="227"/>
      <c r="N161" s="227"/>
      <c r="O161" s="227"/>
      <c r="P161" s="227"/>
      <c r="Q161" s="227"/>
      <c r="R161" s="232"/>
      <c r="T161" s="233"/>
      <c r="U161" s="227"/>
      <c r="V161" s="227"/>
      <c r="W161" s="227"/>
      <c r="X161" s="227"/>
      <c r="Y161" s="227"/>
      <c r="Z161" s="227"/>
      <c r="AA161" s="234"/>
      <c r="AT161" s="235" t="s">
        <v>149</v>
      </c>
      <c r="AU161" s="235" t="s">
        <v>100</v>
      </c>
      <c r="AV161" s="10" t="s">
        <v>100</v>
      </c>
      <c r="AW161" s="10" t="s">
        <v>35</v>
      </c>
      <c r="AX161" s="10" t="s">
        <v>77</v>
      </c>
      <c r="AY161" s="235" t="s">
        <v>141</v>
      </c>
    </row>
    <row r="162" spans="2:51" s="11" customFormat="1" ht="16.5" customHeight="1">
      <c r="B162" s="236"/>
      <c r="C162" s="237"/>
      <c r="D162" s="237"/>
      <c r="E162" s="238" t="s">
        <v>22</v>
      </c>
      <c r="F162" s="239" t="s">
        <v>150</v>
      </c>
      <c r="G162" s="237"/>
      <c r="H162" s="237"/>
      <c r="I162" s="237"/>
      <c r="J162" s="237"/>
      <c r="K162" s="240">
        <v>188</v>
      </c>
      <c r="L162" s="237"/>
      <c r="M162" s="237"/>
      <c r="N162" s="237"/>
      <c r="O162" s="237"/>
      <c r="P162" s="237"/>
      <c r="Q162" s="237"/>
      <c r="R162" s="241"/>
      <c r="T162" s="242"/>
      <c r="U162" s="237"/>
      <c r="V162" s="237"/>
      <c r="W162" s="237"/>
      <c r="X162" s="237"/>
      <c r="Y162" s="237"/>
      <c r="Z162" s="237"/>
      <c r="AA162" s="243"/>
      <c r="AT162" s="244" t="s">
        <v>149</v>
      </c>
      <c r="AU162" s="244" t="s">
        <v>100</v>
      </c>
      <c r="AV162" s="11" t="s">
        <v>146</v>
      </c>
      <c r="AW162" s="11" t="s">
        <v>35</v>
      </c>
      <c r="AX162" s="11" t="s">
        <v>84</v>
      </c>
      <c r="AY162" s="244" t="s">
        <v>141</v>
      </c>
    </row>
    <row r="163" spans="2:65" s="1" customFormat="1" ht="16.5" customHeight="1">
      <c r="B163" s="46"/>
      <c r="C163" s="247" t="s">
        <v>203</v>
      </c>
      <c r="D163" s="247" t="s">
        <v>204</v>
      </c>
      <c r="E163" s="248" t="s">
        <v>205</v>
      </c>
      <c r="F163" s="249" t="s">
        <v>206</v>
      </c>
      <c r="G163" s="249"/>
      <c r="H163" s="249"/>
      <c r="I163" s="249"/>
      <c r="J163" s="250" t="s">
        <v>176</v>
      </c>
      <c r="K163" s="251">
        <v>47</v>
      </c>
      <c r="L163" s="252">
        <v>0</v>
      </c>
      <c r="M163" s="253"/>
      <c r="N163" s="254">
        <f>ROUND(L163*K163,2)</f>
        <v>0</v>
      </c>
      <c r="O163" s="222"/>
      <c r="P163" s="222"/>
      <c r="Q163" s="222"/>
      <c r="R163" s="48"/>
      <c r="T163" s="223" t="s">
        <v>22</v>
      </c>
      <c r="U163" s="56" t="s">
        <v>42</v>
      </c>
      <c r="V163" s="47"/>
      <c r="W163" s="224">
        <f>V163*K163</f>
        <v>0</v>
      </c>
      <c r="X163" s="224">
        <v>0.222</v>
      </c>
      <c r="Y163" s="224">
        <f>X163*K163</f>
        <v>10.434</v>
      </c>
      <c r="Z163" s="224">
        <v>0</v>
      </c>
      <c r="AA163" s="225">
        <f>Z163*K163</f>
        <v>0</v>
      </c>
      <c r="AR163" s="22" t="s">
        <v>179</v>
      </c>
      <c r="AT163" s="22" t="s">
        <v>204</v>
      </c>
      <c r="AU163" s="22" t="s">
        <v>100</v>
      </c>
      <c r="AY163" s="22" t="s">
        <v>141</v>
      </c>
      <c r="BE163" s="138">
        <f>IF(U163="základní",N163,0)</f>
        <v>0</v>
      </c>
      <c r="BF163" s="138">
        <f>IF(U163="snížená",N163,0)</f>
        <v>0</v>
      </c>
      <c r="BG163" s="138">
        <f>IF(U163="zákl. přenesená",N163,0)</f>
        <v>0</v>
      </c>
      <c r="BH163" s="138">
        <f>IF(U163="sníž. přenesená",N163,0)</f>
        <v>0</v>
      </c>
      <c r="BI163" s="138">
        <f>IF(U163="nulová",N163,0)</f>
        <v>0</v>
      </c>
      <c r="BJ163" s="22" t="s">
        <v>84</v>
      </c>
      <c r="BK163" s="138">
        <f>ROUND(L163*K163,2)</f>
        <v>0</v>
      </c>
      <c r="BL163" s="22" t="s">
        <v>146</v>
      </c>
      <c r="BM163" s="22" t="s">
        <v>207</v>
      </c>
    </row>
    <row r="164" spans="2:51" s="10" customFormat="1" ht="16.5" customHeight="1">
      <c r="B164" s="226"/>
      <c r="C164" s="227"/>
      <c r="D164" s="227"/>
      <c r="E164" s="228" t="s">
        <v>22</v>
      </c>
      <c r="F164" s="229" t="s">
        <v>208</v>
      </c>
      <c r="G164" s="230"/>
      <c r="H164" s="230"/>
      <c r="I164" s="230"/>
      <c r="J164" s="227"/>
      <c r="K164" s="231">
        <v>47</v>
      </c>
      <c r="L164" s="227"/>
      <c r="M164" s="227"/>
      <c r="N164" s="227"/>
      <c r="O164" s="227"/>
      <c r="P164" s="227"/>
      <c r="Q164" s="227"/>
      <c r="R164" s="232"/>
      <c r="T164" s="233"/>
      <c r="U164" s="227"/>
      <c r="V164" s="227"/>
      <c r="W164" s="227"/>
      <c r="X164" s="227"/>
      <c r="Y164" s="227"/>
      <c r="Z164" s="227"/>
      <c r="AA164" s="234"/>
      <c r="AT164" s="235" t="s">
        <v>149</v>
      </c>
      <c r="AU164" s="235" t="s">
        <v>100</v>
      </c>
      <c r="AV164" s="10" t="s">
        <v>100</v>
      </c>
      <c r="AW164" s="10" t="s">
        <v>35</v>
      </c>
      <c r="AX164" s="10" t="s">
        <v>77</v>
      </c>
      <c r="AY164" s="235" t="s">
        <v>141</v>
      </c>
    </row>
    <row r="165" spans="2:51" s="11" customFormat="1" ht="16.5" customHeight="1">
      <c r="B165" s="236"/>
      <c r="C165" s="237"/>
      <c r="D165" s="237"/>
      <c r="E165" s="238" t="s">
        <v>22</v>
      </c>
      <c r="F165" s="239" t="s">
        <v>150</v>
      </c>
      <c r="G165" s="237"/>
      <c r="H165" s="237"/>
      <c r="I165" s="237"/>
      <c r="J165" s="237"/>
      <c r="K165" s="240">
        <v>47</v>
      </c>
      <c r="L165" s="237"/>
      <c r="M165" s="237"/>
      <c r="N165" s="237"/>
      <c r="O165" s="237"/>
      <c r="P165" s="237"/>
      <c r="Q165" s="237"/>
      <c r="R165" s="241"/>
      <c r="T165" s="242"/>
      <c r="U165" s="237"/>
      <c r="V165" s="237"/>
      <c r="W165" s="237"/>
      <c r="X165" s="237"/>
      <c r="Y165" s="237"/>
      <c r="Z165" s="237"/>
      <c r="AA165" s="243"/>
      <c r="AT165" s="244" t="s">
        <v>149</v>
      </c>
      <c r="AU165" s="244" t="s">
        <v>100</v>
      </c>
      <c r="AV165" s="11" t="s">
        <v>146</v>
      </c>
      <c r="AW165" s="11" t="s">
        <v>35</v>
      </c>
      <c r="AX165" s="11" t="s">
        <v>84</v>
      </c>
      <c r="AY165" s="244" t="s">
        <v>141</v>
      </c>
    </row>
    <row r="166" spans="2:65" s="1" customFormat="1" ht="25.5" customHeight="1">
      <c r="B166" s="46"/>
      <c r="C166" s="215" t="s">
        <v>11</v>
      </c>
      <c r="D166" s="215" t="s">
        <v>142</v>
      </c>
      <c r="E166" s="216" t="s">
        <v>209</v>
      </c>
      <c r="F166" s="217" t="s">
        <v>210</v>
      </c>
      <c r="G166" s="217"/>
      <c r="H166" s="217"/>
      <c r="I166" s="217"/>
      <c r="J166" s="218" t="s">
        <v>145</v>
      </c>
      <c r="K166" s="219">
        <v>8.46</v>
      </c>
      <c r="L166" s="220">
        <v>0</v>
      </c>
      <c r="M166" s="221"/>
      <c r="N166" s="222">
        <f>ROUND(L166*K166,2)</f>
        <v>0</v>
      </c>
      <c r="O166" s="222"/>
      <c r="P166" s="222"/>
      <c r="Q166" s="222"/>
      <c r="R166" s="48"/>
      <c r="T166" s="223" t="s">
        <v>22</v>
      </c>
      <c r="U166" s="56" t="s">
        <v>42</v>
      </c>
      <c r="V166" s="47"/>
      <c r="W166" s="224">
        <f>V166*K166</f>
        <v>0</v>
      </c>
      <c r="X166" s="224">
        <v>2.25634</v>
      </c>
      <c r="Y166" s="224">
        <f>X166*K166</f>
        <v>19.0886364</v>
      </c>
      <c r="Z166" s="224">
        <v>0</v>
      </c>
      <c r="AA166" s="225">
        <f>Z166*K166</f>
        <v>0</v>
      </c>
      <c r="AR166" s="22" t="s">
        <v>146</v>
      </c>
      <c r="AT166" s="22" t="s">
        <v>142</v>
      </c>
      <c r="AU166" s="22" t="s">
        <v>100</v>
      </c>
      <c r="AY166" s="22" t="s">
        <v>141</v>
      </c>
      <c r="BE166" s="138">
        <f>IF(U166="základní",N166,0)</f>
        <v>0</v>
      </c>
      <c r="BF166" s="138">
        <f>IF(U166="snížená",N166,0)</f>
        <v>0</v>
      </c>
      <c r="BG166" s="138">
        <f>IF(U166="zákl. přenesená",N166,0)</f>
        <v>0</v>
      </c>
      <c r="BH166" s="138">
        <f>IF(U166="sníž. přenesená",N166,0)</f>
        <v>0</v>
      </c>
      <c r="BI166" s="138">
        <f>IF(U166="nulová",N166,0)</f>
        <v>0</v>
      </c>
      <c r="BJ166" s="22" t="s">
        <v>84</v>
      </c>
      <c r="BK166" s="138">
        <f>ROUND(L166*K166,2)</f>
        <v>0</v>
      </c>
      <c r="BL166" s="22" t="s">
        <v>146</v>
      </c>
      <c r="BM166" s="22" t="s">
        <v>211</v>
      </c>
    </row>
    <row r="167" spans="2:51" s="10" customFormat="1" ht="16.5" customHeight="1">
      <c r="B167" s="226"/>
      <c r="C167" s="227"/>
      <c r="D167" s="227"/>
      <c r="E167" s="228" t="s">
        <v>22</v>
      </c>
      <c r="F167" s="229" t="s">
        <v>212</v>
      </c>
      <c r="G167" s="230"/>
      <c r="H167" s="230"/>
      <c r="I167" s="230"/>
      <c r="J167" s="227"/>
      <c r="K167" s="231">
        <v>8.46</v>
      </c>
      <c r="L167" s="227"/>
      <c r="M167" s="227"/>
      <c r="N167" s="227"/>
      <c r="O167" s="227"/>
      <c r="P167" s="227"/>
      <c r="Q167" s="227"/>
      <c r="R167" s="232"/>
      <c r="T167" s="233"/>
      <c r="U167" s="227"/>
      <c r="V167" s="227"/>
      <c r="W167" s="227"/>
      <c r="X167" s="227"/>
      <c r="Y167" s="227"/>
      <c r="Z167" s="227"/>
      <c r="AA167" s="234"/>
      <c r="AT167" s="235" t="s">
        <v>149</v>
      </c>
      <c r="AU167" s="235" t="s">
        <v>100</v>
      </c>
      <c r="AV167" s="10" t="s">
        <v>100</v>
      </c>
      <c r="AW167" s="10" t="s">
        <v>35</v>
      </c>
      <c r="AX167" s="10" t="s">
        <v>77</v>
      </c>
      <c r="AY167" s="235" t="s">
        <v>141</v>
      </c>
    </row>
    <row r="168" spans="2:51" s="11" customFormat="1" ht="16.5" customHeight="1">
      <c r="B168" s="236"/>
      <c r="C168" s="237"/>
      <c r="D168" s="237"/>
      <c r="E168" s="238" t="s">
        <v>22</v>
      </c>
      <c r="F168" s="239" t="s">
        <v>150</v>
      </c>
      <c r="G168" s="237"/>
      <c r="H168" s="237"/>
      <c r="I168" s="237"/>
      <c r="J168" s="237"/>
      <c r="K168" s="240">
        <v>8.46</v>
      </c>
      <c r="L168" s="237"/>
      <c r="M168" s="237"/>
      <c r="N168" s="237"/>
      <c r="O168" s="237"/>
      <c r="P168" s="237"/>
      <c r="Q168" s="237"/>
      <c r="R168" s="241"/>
      <c r="T168" s="242"/>
      <c r="U168" s="237"/>
      <c r="V168" s="237"/>
      <c r="W168" s="237"/>
      <c r="X168" s="237"/>
      <c r="Y168" s="237"/>
      <c r="Z168" s="237"/>
      <c r="AA168" s="243"/>
      <c r="AT168" s="244" t="s">
        <v>149</v>
      </c>
      <c r="AU168" s="244" t="s">
        <v>100</v>
      </c>
      <c r="AV168" s="11" t="s">
        <v>146</v>
      </c>
      <c r="AW168" s="11" t="s">
        <v>35</v>
      </c>
      <c r="AX168" s="11" t="s">
        <v>84</v>
      </c>
      <c r="AY168" s="244" t="s">
        <v>141</v>
      </c>
    </row>
    <row r="169" spans="2:63" s="9" customFormat="1" ht="37.4" customHeight="1">
      <c r="B169" s="202"/>
      <c r="C169" s="203"/>
      <c r="D169" s="204" t="s">
        <v>115</v>
      </c>
      <c r="E169" s="204"/>
      <c r="F169" s="204"/>
      <c r="G169" s="204"/>
      <c r="H169" s="204"/>
      <c r="I169" s="204"/>
      <c r="J169" s="204"/>
      <c r="K169" s="204"/>
      <c r="L169" s="204"/>
      <c r="M169" s="204"/>
      <c r="N169" s="181">
        <f>BK169</f>
        <v>0</v>
      </c>
      <c r="O169" s="174"/>
      <c r="P169" s="174"/>
      <c r="Q169" s="174"/>
      <c r="R169" s="205"/>
      <c r="T169" s="206"/>
      <c r="U169" s="203"/>
      <c r="V169" s="203"/>
      <c r="W169" s="207">
        <f>W170</f>
        <v>0</v>
      </c>
      <c r="X169" s="203"/>
      <c r="Y169" s="207">
        <f>Y170</f>
        <v>0</v>
      </c>
      <c r="Z169" s="203"/>
      <c r="AA169" s="208">
        <f>AA170</f>
        <v>0</v>
      </c>
      <c r="AR169" s="209" t="s">
        <v>162</v>
      </c>
      <c r="AT169" s="210" t="s">
        <v>76</v>
      </c>
      <c r="AU169" s="210" t="s">
        <v>77</v>
      </c>
      <c r="AY169" s="209" t="s">
        <v>141</v>
      </c>
      <c r="BK169" s="211">
        <f>BK170</f>
        <v>0</v>
      </c>
    </row>
    <row r="170" spans="2:63" s="9" customFormat="1" ht="19.9" customHeight="1">
      <c r="B170" s="202"/>
      <c r="C170" s="203"/>
      <c r="D170" s="212" t="s">
        <v>116</v>
      </c>
      <c r="E170" s="212"/>
      <c r="F170" s="212"/>
      <c r="G170" s="212"/>
      <c r="H170" s="212"/>
      <c r="I170" s="212"/>
      <c r="J170" s="212"/>
      <c r="K170" s="212"/>
      <c r="L170" s="212"/>
      <c r="M170" s="212"/>
      <c r="N170" s="213">
        <f>BK170</f>
        <v>0</v>
      </c>
      <c r="O170" s="214"/>
      <c r="P170" s="214"/>
      <c r="Q170" s="214"/>
      <c r="R170" s="205"/>
      <c r="T170" s="206"/>
      <c r="U170" s="203"/>
      <c r="V170" s="203"/>
      <c r="W170" s="207">
        <f>W171</f>
        <v>0</v>
      </c>
      <c r="X170" s="203"/>
      <c r="Y170" s="207">
        <f>Y171</f>
        <v>0</v>
      </c>
      <c r="Z170" s="203"/>
      <c r="AA170" s="208">
        <f>AA171</f>
        <v>0</v>
      </c>
      <c r="AR170" s="209" t="s">
        <v>162</v>
      </c>
      <c r="AT170" s="210" t="s">
        <v>76</v>
      </c>
      <c r="AU170" s="210" t="s">
        <v>84</v>
      </c>
      <c r="AY170" s="209" t="s">
        <v>141</v>
      </c>
      <c r="BK170" s="211">
        <f>BK171</f>
        <v>0</v>
      </c>
    </row>
    <row r="171" spans="2:65" s="1" customFormat="1" ht="16.5" customHeight="1">
      <c r="B171" s="46"/>
      <c r="C171" s="215" t="s">
        <v>213</v>
      </c>
      <c r="D171" s="215" t="s">
        <v>142</v>
      </c>
      <c r="E171" s="216" t="s">
        <v>214</v>
      </c>
      <c r="F171" s="217" t="s">
        <v>215</v>
      </c>
      <c r="G171" s="217"/>
      <c r="H171" s="217"/>
      <c r="I171" s="217"/>
      <c r="J171" s="218" t="s">
        <v>216</v>
      </c>
      <c r="K171" s="219">
        <v>1</v>
      </c>
      <c r="L171" s="220">
        <v>0</v>
      </c>
      <c r="M171" s="221"/>
      <c r="N171" s="222">
        <f>ROUND(L171*K171,2)</f>
        <v>0</v>
      </c>
      <c r="O171" s="222"/>
      <c r="P171" s="222"/>
      <c r="Q171" s="222"/>
      <c r="R171" s="48"/>
      <c r="T171" s="223" t="s">
        <v>22</v>
      </c>
      <c r="U171" s="56" t="s">
        <v>42</v>
      </c>
      <c r="V171" s="47"/>
      <c r="W171" s="224">
        <f>V171*K171</f>
        <v>0</v>
      </c>
      <c r="X171" s="224">
        <v>0</v>
      </c>
      <c r="Y171" s="224">
        <f>X171*K171</f>
        <v>0</v>
      </c>
      <c r="Z171" s="224">
        <v>0</v>
      </c>
      <c r="AA171" s="225">
        <f>Z171*K171</f>
        <v>0</v>
      </c>
      <c r="AR171" s="22" t="s">
        <v>217</v>
      </c>
      <c r="AT171" s="22" t="s">
        <v>142</v>
      </c>
      <c r="AU171" s="22" t="s">
        <v>100</v>
      </c>
      <c r="AY171" s="22" t="s">
        <v>141</v>
      </c>
      <c r="BE171" s="138">
        <f>IF(U171="základní",N171,0)</f>
        <v>0</v>
      </c>
      <c r="BF171" s="138">
        <f>IF(U171="snížená",N171,0)</f>
        <v>0</v>
      </c>
      <c r="BG171" s="138">
        <f>IF(U171="zákl. přenesená",N171,0)</f>
        <v>0</v>
      </c>
      <c r="BH171" s="138">
        <f>IF(U171="sníž. přenesená",N171,0)</f>
        <v>0</v>
      </c>
      <c r="BI171" s="138">
        <f>IF(U171="nulová",N171,0)</f>
        <v>0</v>
      </c>
      <c r="BJ171" s="22" t="s">
        <v>84</v>
      </c>
      <c r="BK171" s="138">
        <f>ROUND(L171*K171,2)</f>
        <v>0</v>
      </c>
      <c r="BL171" s="22" t="s">
        <v>217</v>
      </c>
      <c r="BM171" s="22" t="s">
        <v>218</v>
      </c>
    </row>
    <row r="172" spans="2:63" s="1" customFormat="1" ht="49.9" customHeight="1">
      <c r="B172" s="46"/>
      <c r="C172" s="47"/>
      <c r="D172" s="204" t="s">
        <v>219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255">
        <f>BK172</f>
        <v>0</v>
      </c>
      <c r="O172" s="256"/>
      <c r="P172" s="256"/>
      <c r="Q172" s="256"/>
      <c r="R172" s="48"/>
      <c r="T172" s="186"/>
      <c r="U172" s="47"/>
      <c r="V172" s="47"/>
      <c r="W172" s="47"/>
      <c r="X172" s="47"/>
      <c r="Y172" s="47"/>
      <c r="Z172" s="47"/>
      <c r="AA172" s="100"/>
      <c r="AT172" s="22" t="s">
        <v>76</v>
      </c>
      <c r="AU172" s="22" t="s">
        <v>77</v>
      </c>
      <c r="AY172" s="22" t="s">
        <v>220</v>
      </c>
      <c r="BK172" s="138">
        <f>SUM(BK173:BK177)</f>
        <v>0</v>
      </c>
    </row>
    <row r="173" spans="2:63" s="1" customFormat="1" ht="22.3" customHeight="1">
      <c r="B173" s="46"/>
      <c r="C173" s="257" t="s">
        <v>22</v>
      </c>
      <c r="D173" s="257" t="s">
        <v>142</v>
      </c>
      <c r="E173" s="258" t="s">
        <v>22</v>
      </c>
      <c r="F173" s="259" t="s">
        <v>22</v>
      </c>
      <c r="G173" s="259"/>
      <c r="H173" s="259"/>
      <c r="I173" s="259"/>
      <c r="J173" s="260" t="s">
        <v>22</v>
      </c>
      <c r="K173" s="261"/>
      <c r="L173" s="220"/>
      <c r="M173" s="222"/>
      <c r="N173" s="222">
        <f>BK173</f>
        <v>0</v>
      </c>
      <c r="O173" s="222"/>
      <c r="P173" s="222"/>
      <c r="Q173" s="222"/>
      <c r="R173" s="48"/>
      <c r="T173" s="223" t="s">
        <v>22</v>
      </c>
      <c r="U173" s="262" t="s">
        <v>42</v>
      </c>
      <c r="V173" s="47"/>
      <c r="W173" s="47"/>
      <c r="X173" s="47"/>
      <c r="Y173" s="47"/>
      <c r="Z173" s="47"/>
      <c r="AA173" s="100"/>
      <c r="AT173" s="22" t="s">
        <v>220</v>
      </c>
      <c r="AU173" s="22" t="s">
        <v>84</v>
      </c>
      <c r="AY173" s="22" t="s">
        <v>220</v>
      </c>
      <c r="BE173" s="138">
        <f>IF(U173="základní",N173,0)</f>
        <v>0</v>
      </c>
      <c r="BF173" s="138">
        <f>IF(U173="snížená",N173,0)</f>
        <v>0</v>
      </c>
      <c r="BG173" s="138">
        <f>IF(U173="zákl. přenesená",N173,0)</f>
        <v>0</v>
      </c>
      <c r="BH173" s="138">
        <f>IF(U173="sníž. přenesená",N173,0)</f>
        <v>0</v>
      </c>
      <c r="BI173" s="138">
        <f>IF(U173="nulová",N173,0)</f>
        <v>0</v>
      </c>
      <c r="BJ173" s="22" t="s">
        <v>84</v>
      </c>
      <c r="BK173" s="138">
        <f>L173*K173</f>
        <v>0</v>
      </c>
    </row>
    <row r="174" spans="2:63" s="1" customFormat="1" ht="22.3" customHeight="1">
      <c r="B174" s="46"/>
      <c r="C174" s="257" t="s">
        <v>22</v>
      </c>
      <c r="D174" s="257" t="s">
        <v>142</v>
      </c>
      <c r="E174" s="258" t="s">
        <v>22</v>
      </c>
      <c r="F174" s="259" t="s">
        <v>22</v>
      </c>
      <c r="G174" s="259"/>
      <c r="H174" s="259"/>
      <c r="I174" s="259"/>
      <c r="J174" s="260" t="s">
        <v>22</v>
      </c>
      <c r="K174" s="261"/>
      <c r="L174" s="220"/>
      <c r="M174" s="222"/>
      <c r="N174" s="222">
        <f>BK174</f>
        <v>0</v>
      </c>
      <c r="O174" s="222"/>
      <c r="P174" s="222"/>
      <c r="Q174" s="222"/>
      <c r="R174" s="48"/>
      <c r="T174" s="223" t="s">
        <v>22</v>
      </c>
      <c r="U174" s="262" t="s">
        <v>42</v>
      </c>
      <c r="V174" s="47"/>
      <c r="W174" s="47"/>
      <c r="X174" s="47"/>
      <c r="Y174" s="47"/>
      <c r="Z174" s="47"/>
      <c r="AA174" s="100"/>
      <c r="AT174" s="22" t="s">
        <v>220</v>
      </c>
      <c r="AU174" s="22" t="s">
        <v>84</v>
      </c>
      <c r="AY174" s="22" t="s">
        <v>220</v>
      </c>
      <c r="BE174" s="138">
        <f>IF(U174="základní",N174,0)</f>
        <v>0</v>
      </c>
      <c r="BF174" s="138">
        <f>IF(U174="snížená",N174,0)</f>
        <v>0</v>
      </c>
      <c r="BG174" s="138">
        <f>IF(U174="zákl. přenesená",N174,0)</f>
        <v>0</v>
      </c>
      <c r="BH174" s="138">
        <f>IF(U174="sníž. přenesená",N174,0)</f>
        <v>0</v>
      </c>
      <c r="BI174" s="138">
        <f>IF(U174="nulová",N174,0)</f>
        <v>0</v>
      </c>
      <c r="BJ174" s="22" t="s">
        <v>84</v>
      </c>
      <c r="BK174" s="138">
        <f>L174*K174</f>
        <v>0</v>
      </c>
    </row>
    <row r="175" spans="2:63" s="1" customFormat="1" ht="22.3" customHeight="1">
      <c r="B175" s="46"/>
      <c r="C175" s="257" t="s">
        <v>22</v>
      </c>
      <c r="D175" s="257" t="s">
        <v>142</v>
      </c>
      <c r="E175" s="258" t="s">
        <v>22</v>
      </c>
      <c r="F175" s="259" t="s">
        <v>22</v>
      </c>
      <c r="G175" s="259"/>
      <c r="H175" s="259"/>
      <c r="I175" s="259"/>
      <c r="J175" s="260" t="s">
        <v>22</v>
      </c>
      <c r="K175" s="261"/>
      <c r="L175" s="220"/>
      <c r="M175" s="222"/>
      <c r="N175" s="222">
        <f>BK175</f>
        <v>0</v>
      </c>
      <c r="O175" s="222"/>
      <c r="P175" s="222"/>
      <c r="Q175" s="222"/>
      <c r="R175" s="48"/>
      <c r="T175" s="223" t="s">
        <v>22</v>
      </c>
      <c r="U175" s="262" t="s">
        <v>42</v>
      </c>
      <c r="V175" s="47"/>
      <c r="W175" s="47"/>
      <c r="X175" s="47"/>
      <c r="Y175" s="47"/>
      <c r="Z175" s="47"/>
      <c r="AA175" s="100"/>
      <c r="AT175" s="22" t="s">
        <v>220</v>
      </c>
      <c r="AU175" s="22" t="s">
        <v>84</v>
      </c>
      <c r="AY175" s="22" t="s">
        <v>220</v>
      </c>
      <c r="BE175" s="138">
        <f>IF(U175="základní",N175,0)</f>
        <v>0</v>
      </c>
      <c r="BF175" s="138">
        <f>IF(U175="snížená",N175,0)</f>
        <v>0</v>
      </c>
      <c r="BG175" s="138">
        <f>IF(U175="zákl. přenesená",N175,0)</f>
        <v>0</v>
      </c>
      <c r="BH175" s="138">
        <f>IF(U175="sníž. přenesená",N175,0)</f>
        <v>0</v>
      </c>
      <c r="BI175" s="138">
        <f>IF(U175="nulová",N175,0)</f>
        <v>0</v>
      </c>
      <c r="BJ175" s="22" t="s">
        <v>84</v>
      </c>
      <c r="BK175" s="138">
        <f>L175*K175</f>
        <v>0</v>
      </c>
    </row>
    <row r="176" spans="2:63" s="1" customFormat="1" ht="22.3" customHeight="1">
      <c r="B176" s="46"/>
      <c r="C176" s="257" t="s">
        <v>22</v>
      </c>
      <c r="D176" s="257" t="s">
        <v>142</v>
      </c>
      <c r="E176" s="258" t="s">
        <v>22</v>
      </c>
      <c r="F176" s="259" t="s">
        <v>22</v>
      </c>
      <c r="G176" s="259"/>
      <c r="H176" s="259"/>
      <c r="I176" s="259"/>
      <c r="J176" s="260" t="s">
        <v>22</v>
      </c>
      <c r="K176" s="261"/>
      <c r="L176" s="220"/>
      <c r="M176" s="222"/>
      <c r="N176" s="222">
        <f>BK176</f>
        <v>0</v>
      </c>
      <c r="O176" s="222"/>
      <c r="P176" s="222"/>
      <c r="Q176" s="222"/>
      <c r="R176" s="48"/>
      <c r="T176" s="223" t="s">
        <v>22</v>
      </c>
      <c r="U176" s="262" t="s">
        <v>42</v>
      </c>
      <c r="V176" s="47"/>
      <c r="W176" s="47"/>
      <c r="X176" s="47"/>
      <c r="Y176" s="47"/>
      <c r="Z176" s="47"/>
      <c r="AA176" s="100"/>
      <c r="AT176" s="22" t="s">
        <v>220</v>
      </c>
      <c r="AU176" s="22" t="s">
        <v>84</v>
      </c>
      <c r="AY176" s="22" t="s">
        <v>220</v>
      </c>
      <c r="BE176" s="138">
        <f>IF(U176="základní",N176,0)</f>
        <v>0</v>
      </c>
      <c r="BF176" s="138">
        <f>IF(U176="snížená",N176,0)</f>
        <v>0</v>
      </c>
      <c r="BG176" s="138">
        <f>IF(U176="zákl. přenesená",N176,0)</f>
        <v>0</v>
      </c>
      <c r="BH176" s="138">
        <f>IF(U176="sníž. přenesená",N176,0)</f>
        <v>0</v>
      </c>
      <c r="BI176" s="138">
        <f>IF(U176="nulová",N176,0)</f>
        <v>0</v>
      </c>
      <c r="BJ176" s="22" t="s">
        <v>84</v>
      </c>
      <c r="BK176" s="138">
        <f>L176*K176</f>
        <v>0</v>
      </c>
    </row>
    <row r="177" spans="2:63" s="1" customFormat="1" ht="22.3" customHeight="1">
      <c r="B177" s="46"/>
      <c r="C177" s="257" t="s">
        <v>22</v>
      </c>
      <c r="D177" s="257" t="s">
        <v>142</v>
      </c>
      <c r="E177" s="258" t="s">
        <v>22</v>
      </c>
      <c r="F177" s="259" t="s">
        <v>22</v>
      </c>
      <c r="G177" s="259"/>
      <c r="H177" s="259"/>
      <c r="I177" s="259"/>
      <c r="J177" s="260" t="s">
        <v>22</v>
      </c>
      <c r="K177" s="261"/>
      <c r="L177" s="220"/>
      <c r="M177" s="222"/>
      <c r="N177" s="222">
        <f>BK177</f>
        <v>0</v>
      </c>
      <c r="O177" s="222"/>
      <c r="P177" s="222"/>
      <c r="Q177" s="222"/>
      <c r="R177" s="48"/>
      <c r="T177" s="223" t="s">
        <v>22</v>
      </c>
      <c r="U177" s="262" t="s">
        <v>42</v>
      </c>
      <c r="V177" s="72"/>
      <c r="W177" s="72"/>
      <c r="X177" s="72"/>
      <c r="Y177" s="72"/>
      <c r="Z177" s="72"/>
      <c r="AA177" s="74"/>
      <c r="AT177" s="22" t="s">
        <v>220</v>
      </c>
      <c r="AU177" s="22" t="s">
        <v>84</v>
      </c>
      <c r="AY177" s="22" t="s">
        <v>220</v>
      </c>
      <c r="BE177" s="138">
        <f>IF(U177="základní",N177,0)</f>
        <v>0</v>
      </c>
      <c r="BF177" s="138">
        <f>IF(U177="snížená",N177,0)</f>
        <v>0</v>
      </c>
      <c r="BG177" s="138">
        <f>IF(U177="zákl. přenesená",N177,0)</f>
        <v>0</v>
      </c>
      <c r="BH177" s="138">
        <f>IF(U177="sníž. přenesená",N177,0)</f>
        <v>0</v>
      </c>
      <c r="BI177" s="138">
        <f>IF(U177="nulová",N177,0)</f>
        <v>0</v>
      </c>
      <c r="BJ177" s="22" t="s">
        <v>84</v>
      </c>
      <c r="BK177" s="138">
        <f>L177*K177</f>
        <v>0</v>
      </c>
    </row>
    <row r="178" spans="2:18" s="1" customFormat="1" ht="6.95" customHeight="1">
      <c r="B178" s="75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7"/>
    </row>
  </sheetData>
  <sheetProtection password="CC35" sheet="1" objects="1" scenarios="1" formatColumns="0" formatRows="0"/>
  <mergeCells count="165">
    <mergeCell ref="F177:I177"/>
    <mergeCell ref="F175:I175"/>
    <mergeCell ref="F173:I173"/>
    <mergeCell ref="L173:M173"/>
    <mergeCell ref="N173:Q173"/>
    <mergeCell ref="F174:I174"/>
    <mergeCell ref="L174:M174"/>
    <mergeCell ref="N174:Q174"/>
    <mergeCell ref="L175:M175"/>
    <mergeCell ref="N175:Q175"/>
    <mergeCell ref="F176:I176"/>
    <mergeCell ref="L176:M176"/>
    <mergeCell ref="N176:Q176"/>
    <mergeCell ref="L177:M177"/>
    <mergeCell ref="N177:Q177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L122:M122"/>
    <mergeCell ref="N122:Q122"/>
    <mergeCell ref="L147:M147"/>
    <mergeCell ref="L129:M129"/>
    <mergeCell ref="L132:M132"/>
    <mergeCell ref="L135:M135"/>
    <mergeCell ref="L138:M138"/>
    <mergeCell ref="L141:M141"/>
    <mergeCell ref="L144:M144"/>
    <mergeCell ref="L151:M151"/>
    <mergeCell ref="F126:I126"/>
    <mergeCell ref="F129:I129"/>
    <mergeCell ref="F127:I127"/>
    <mergeCell ref="F128:I128"/>
    <mergeCell ref="F130:I130"/>
    <mergeCell ref="F131:I131"/>
    <mergeCell ref="F132:I132"/>
    <mergeCell ref="F133:I133"/>
    <mergeCell ref="F122:I122"/>
    <mergeCell ref="L126:M126"/>
    <mergeCell ref="N126:Q126"/>
    <mergeCell ref="N129:Q129"/>
    <mergeCell ref="N132:Q132"/>
    <mergeCell ref="N135:Q135"/>
    <mergeCell ref="N138:Q138"/>
    <mergeCell ref="N141:Q141"/>
    <mergeCell ref="N144:Q144"/>
    <mergeCell ref="N147:Q147"/>
    <mergeCell ref="N123:Q123"/>
    <mergeCell ref="N124:Q124"/>
    <mergeCell ref="N125:Q125"/>
    <mergeCell ref="F134:I134"/>
    <mergeCell ref="F142:I142"/>
    <mergeCell ref="F135:I135"/>
    <mergeCell ref="F136:I136"/>
    <mergeCell ref="F137:I137"/>
    <mergeCell ref="F138:I138"/>
    <mergeCell ref="F139:I139"/>
    <mergeCell ref="F140:I140"/>
    <mergeCell ref="F141:I141"/>
    <mergeCell ref="F143:I143"/>
    <mergeCell ref="F144:I144"/>
    <mergeCell ref="F145:I145"/>
    <mergeCell ref="F146:I146"/>
    <mergeCell ref="F147:I147"/>
    <mergeCell ref="F148:I148"/>
    <mergeCell ref="F149:I149"/>
    <mergeCell ref="F151:I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N150:Q150"/>
    <mergeCell ref="F158:I158"/>
    <mergeCell ref="F161:I161"/>
    <mergeCell ref="L158:M158"/>
    <mergeCell ref="N158:Q158"/>
    <mergeCell ref="F160:I160"/>
    <mergeCell ref="L160:M160"/>
    <mergeCell ref="N160:Q160"/>
    <mergeCell ref="F162:I162"/>
    <mergeCell ref="F163:I163"/>
    <mergeCell ref="L163:M163"/>
    <mergeCell ref="N163:Q163"/>
    <mergeCell ref="N157:Q157"/>
    <mergeCell ref="N159:Q159"/>
    <mergeCell ref="F164:I164"/>
    <mergeCell ref="F167:I167"/>
    <mergeCell ref="F165:I165"/>
    <mergeCell ref="F166:I166"/>
    <mergeCell ref="L166:M166"/>
    <mergeCell ref="N166:Q166"/>
    <mergeCell ref="F168:I168"/>
    <mergeCell ref="N169:Q169"/>
    <mergeCell ref="F171:I171"/>
    <mergeCell ref="L171:M171"/>
    <mergeCell ref="N171:Q171"/>
    <mergeCell ref="N170:Q170"/>
    <mergeCell ref="N172:Q17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</mergeCells>
  <dataValidations count="2">
    <dataValidation type="list" allowBlank="1" showInputMessage="1" showErrorMessage="1" error="Povoleny jsou hodnoty K, M." sqref="D173:D178">
      <formula1>"K, M"</formula1>
    </dataValidation>
    <dataValidation type="list" allowBlank="1" showInputMessage="1" showErrorMessage="1" error="Povoleny jsou hodnoty základní, snížená, zákl. přenesená, sníž. přenesená, nulová." sqref="U173:U17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2018-10-05T09:00:00Z</dcterms:created>
  <dcterms:modified xsi:type="dcterms:W3CDTF">2018-10-05T09:00:07Z</dcterms:modified>
  <cp:category/>
  <cp:version/>
  <cp:contentType/>
  <cp:contentStatus/>
</cp:coreProperties>
</file>