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a-2018 - Rekonstrukce p..." sheetId="2" r:id="rId2"/>
  </sheets>
  <definedNames>
    <definedName name="_xlnm.Print_Area" localSheetId="0">'Rekapitulace stavby'!$C$4:$AP$70,'Rekapitulace stavby'!$C$76:$AP$96</definedName>
    <definedName name="_xlnm.Print_Area" localSheetId="1">'03a-2018 - Rekonstrukce p...'!$C$4:$Q$70,'03a-2018 - Rekonstrukce p...'!$C$76:$Q$109,'03a-2018 - Rekonstrukce p...'!$C$115:$Q$212</definedName>
    <definedName name="_xlnm.Print_Titles" localSheetId="0">'Rekapitulace stavby'!$85:$85</definedName>
    <definedName name="_xlnm.Print_Titles" localSheetId="1">'03a-2018 - Rekonstrukce p...'!$125:$125</definedName>
  </definedNames>
  <calcPr fullCalcOnLoad="1"/>
</workbook>
</file>

<file path=xl/sharedStrings.xml><?xml version="1.0" encoding="utf-8"?>
<sst xmlns="http://schemas.openxmlformats.org/spreadsheetml/2006/main" count="1205" uniqueCount="320">
  <si>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</si>
  <si>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</si>
  <si>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</si>
  <si>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</si>
  <si>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</si>
  <si>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</si>
  <si>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</si>
  <si>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</si>
  <si>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</si>
  <si>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</si>
  <si>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</si>
  <si>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</si>
  <si>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</si>
  <si>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</si>
  <si>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</si>
  <si>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</si>
  <si>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</si>
  <si>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03-2018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</si>
  <si>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</si>
  <si>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</si>
  <si>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Rekonstrukce popelnicového stání před obj.Stavbařů 14,Cheb</t>
  </si>
  <si>
    <t>JKSO:</t>
  </si>
  <si>
    <t/>
  </si>
  <si>
    <t>CC-CZ:</t>
  </si>
  <si>
    <t>Místo:</t>
  </si>
  <si>
    <t>Cheb,Stavbařů</t>
  </si>
  <si>
    <t>Datum:</t>
  </si>
  <si>
    <t>25. 5. 2018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</si>
  <si>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</si>
  <si>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</si>
  <si>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</si>
  <si>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</si>
  <si>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</si>
  <si>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</si>
  <si>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</si>
  <si>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</si>
  <si>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</si>
  <si>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</si>
  <si>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</si>
  <si>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</si>
  <si>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</si>
  <si>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</si>
  <si>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</si>
  <si>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</si>
  <si>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</si>
  <si>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</si>
  <si>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</si>
  <si>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</si>
  <si>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</si>
  <si>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</si>
  <si>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</si>
  <si>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</si>
  <si>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</si>
  <si>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</si>
  <si>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</si>
  <si>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</si>
  <si>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</si>
  <si>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</si>
  <si>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</si>
  <si>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</si>
  <si>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</si>
  <si>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</si>
  <si>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</si>
  <si>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</si>
  <si>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</si>
  <si>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</si>
  <si>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</si>
  <si>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</si>
  <si>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</si>
  <si>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</si>
  <si>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</si>
  <si>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</si>
  <si>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</si>
  <si>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</si>
  <si>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</si>
  <si>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</si>
  <si>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</si>
  <si>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</si>
  <si>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</si>
  <si>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</si>
  <si>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{e5d00508-dd5f-419f-81a3-4710bf1469b6}</t>
  </si>
  <si>
    <t>{00000000-0000-0000-0000-000000000000}</t>
  </si>
  <si>
    <t>/</t>
  </si>
  <si>
    <t>03a-2018</t>
  </si>
  <si>
    <t>Rekonstrukce popelnicového stání před obj. Stavbařů 14,Cheb</t>
  </si>
  <si>
    <t>1</t>
  </si>
  <si>
    <t>{d1864143-9e89-46c5-a4cc-9e1941adff24}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</si>
  <si>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</si>
  <si>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</si>
  <si>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</si>
  <si>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</si>
  <si>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</si>
  <si>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</si>
  <si>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</si>
  <si>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</si>
  <si>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</si>
  <si>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</si>
  <si>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</si>
  <si>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</si>
  <si>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</si>
  <si>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</si>
  <si>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</si>
  <si>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</si>
  <si>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</si>
  <si>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03a-2018 - Rekonstrukce popelnicového stání před obj. Stavbařů 14,Cheb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</si>
  <si>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</si>
  <si>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</si>
  <si>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</si>
  <si>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</si>
  <si>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</si>
  <si>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</si>
  <si>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</si>
  <si>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</si>
  <si>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</si>
  <si>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</si>
  <si>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</si>
  <si>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</si>
  <si>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</si>
  <si>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</si>
  <si>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</si>
  <si>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</si>
  <si>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</si>
  <si>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</si>
  <si>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</si>
  <si>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</si>
  <si>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</si>
  <si>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</si>
  <si>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</si>
  <si>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</si>
  <si>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</si>
  <si>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</si>
  <si>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</si>
  <si>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</si>
  <si>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</si>
  <si>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</si>
  <si>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</si>
  <si>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</si>
  <si>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</si>
  <si>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</si>
  <si>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</si>
  <si>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</si>
  <si>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</si>
  <si>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</si>
  <si>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</si>
  <si>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</si>
  <si>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K</t>
  </si>
  <si>
    <t>877275211</t>
  </si>
  <si>
    <t>Montáž tvarovek z tvrdého PVC-systém KG nebo z polypropylenu-systém KG 2000 jednoosé DN 125</t>
  </si>
  <si>
    <t>kus</t>
  </si>
  <si>
    <t>4</t>
  </si>
  <si>
    <t>ROZPOCET</t>
  </si>
  <si>
    <t>-1055265523</t>
  </si>
  <si>
    <t>113107112</t>
  </si>
  <si>
    <t>Odstranění podkladu pl do 50 m2 z kameniva těženého tl 200 mm</t>
  </si>
  <si>
    <t>m2</t>
  </si>
  <si>
    <t>-988320168</t>
  </si>
  <si>
    <t>6*5+2,2*5</t>
  </si>
  <si>
    <t>VV</t>
  </si>
  <si>
    <t>Součet</t>
  </si>
  <si>
    <t>3</t>
  </si>
  <si>
    <t>113107142</t>
  </si>
  <si>
    <t>Odstranění podkladu pl do 50 m2 živičných tl 100 mm</t>
  </si>
  <si>
    <t>-310677787</t>
  </si>
  <si>
    <t>5*6+2,2*5</t>
  </si>
  <si>
    <t>132301101</t>
  </si>
  <si>
    <t>Hloubení rýh š do 600 mm v hornině tř. 4 objemu do 100 m3</t>
  </si>
  <si>
    <t>m3</t>
  </si>
  <si>
    <t>-1566493600</t>
  </si>
  <si>
    <t>22*0,6*1</t>
  </si>
  <si>
    <t>5</t>
  </si>
  <si>
    <t>132301109</t>
  </si>
  <si>
    <t>Příplatek za lepivost k hloubení rýh š do 600 mm v hornině tř. 4</t>
  </si>
  <si>
    <t>-1204952158</t>
  </si>
  <si>
    <t>6</t>
  </si>
  <si>
    <t>171201211</t>
  </si>
  <si>
    <t>Poplatek za uložení odpadu ze sypaniny na skládce (skládkovné)</t>
  </si>
  <si>
    <t>t</t>
  </si>
  <si>
    <t>1160369809</t>
  </si>
  <si>
    <t>7</t>
  </si>
  <si>
    <t>181301101</t>
  </si>
  <si>
    <t>Rozprostření ornice tl vrstvy do 100 mm pl do 500 m2 v rovině nebo ve svahu do 1:5</t>
  </si>
  <si>
    <t>-1704641021</t>
  </si>
  <si>
    <t>14</t>
  </si>
  <si>
    <t>8</t>
  </si>
  <si>
    <t>181411131</t>
  </si>
  <si>
    <t>Založení parkového trávníku výsevem plochy do 1000 m2 v rovině a ve svahu do 1:5</t>
  </si>
  <si>
    <t>-1423571111</t>
  </si>
  <si>
    <t>9</t>
  </si>
  <si>
    <t>M</t>
  </si>
  <si>
    <t>005724100</t>
  </si>
  <si>
    <t>osivo směs travní parková</t>
  </si>
  <si>
    <t>kg</t>
  </si>
  <si>
    <t>-94394458</t>
  </si>
  <si>
    <t>10</t>
  </si>
  <si>
    <t>103211000</t>
  </si>
  <si>
    <t>zahradní substrát pro výsadbu VL</t>
  </si>
  <si>
    <t>-1128402851</t>
  </si>
  <si>
    <t>14*0,15</t>
  </si>
  <si>
    <t>11</t>
  </si>
  <si>
    <t>311113222</t>
  </si>
  <si>
    <t>Nosná zeď tl 200 mm ze štípaných tvárnic ztraceného bednění barevných včetně výplně z betonu</t>
  </si>
  <si>
    <t>-712267584</t>
  </si>
  <si>
    <t>(1,6+5,9+5,2+5,9+1,6+1,6)*1,8</t>
  </si>
  <si>
    <t>12</t>
  </si>
  <si>
    <t>311361221</t>
  </si>
  <si>
    <t>Výztuž nosných zdí betonářskou ocelí 10 216</t>
  </si>
  <si>
    <t>1472231380</t>
  </si>
  <si>
    <t>0,15</t>
  </si>
  <si>
    <t>13</t>
  </si>
  <si>
    <t>316121001</t>
  </si>
  <si>
    <t>Montáž krycí prefabrikované desky</t>
  </si>
  <si>
    <t>1945222388</t>
  </si>
  <si>
    <t>(9,8+11,6-1,5)</t>
  </si>
  <si>
    <t>348272523</t>
  </si>
  <si>
    <t>Plotová stříška pro zeď tl 195 mm z tvarovek hladkých nebo štípaných barevných</t>
  </si>
  <si>
    <t>m</t>
  </si>
  <si>
    <t>1656289810</t>
  </si>
  <si>
    <t>(21)</t>
  </si>
  <si>
    <t>564851111</t>
  </si>
  <si>
    <t>Podklad ze štěrkodrtě ŠD tl 150 mm</t>
  </si>
  <si>
    <t>-319992896</t>
  </si>
  <si>
    <t>15*0,5 " okap chodníček</t>
  </si>
  <si>
    <t>16</t>
  </si>
  <si>
    <t>596211110</t>
  </si>
  <si>
    <t>Kladení zámkové dlažby komunikací pro pěší tl 60 mm skupiny A pl do 50 m2</t>
  </si>
  <si>
    <t>1715456483</t>
  </si>
  <si>
    <t>17</t>
  </si>
  <si>
    <t>592453080</t>
  </si>
  <si>
    <t>dlažba BEST-KLASIKO 20 x 10 x 6 cm přírodní</t>
  </si>
  <si>
    <t>-796167752</t>
  </si>
  <si>
    <t>18</t>
  </si>
  <si>
    <t>596841120</t>
  </si>
  <si>
    <t>Kladení betonové dlažby komunikací pro pěší do lože z cement malty vel do 0,09 m2 plochy do 50 m2</t>
  </si>
  <si>
    <t>439682359</t>
  </si>
  <si>
    <t>19</t>
  </si>
  <si>
    <t>592453150</t>
  </si>
  <si>
    <t>dlažba desková betonová 30x30x5,5 cm sedá</t>
  </si>
  <si>
    <t>-1920534590</t>
  </si>
  <si>
    <t>20</t>
  </si>
  <si>
    <t>871275211</t>
  </si>
  <si>
    <t>Kanalizační potrubí z tvrdého PVC-systém KG tuhost třídy SN4 DN125</t>
  </si>
  <si>
    <t>-866511119</t>
  </si>
  <si>
    <t>877270320</t>
  </si>
  <si>
    <t>Montáž odboček na potrubí z PP trub hladkých plnostěnných DN 125</t>
  </si>
  <si>
    <t>-252523671</t>
  </si>
  <si>
    <t>22</t>
  </si>
  <si>
    <t>286113540</t>
  </si>
  <si>
    <t>koleno kanalizace plastové KGB 125x15°</t>
  </si>
  <si>
    <t>-516243134</t>
  </si>
  <si>
    <t>23</t>
  </si>
  <si>
    <t>286113560</t>
  </si>
  <si>
    <t>koleno kanalizace plastové KGB 125x45°</t>
  </si>
  <si>
    <t>951264707</t>
  </si>
  <si>
    <t>24</t>
  </si>
  <si>
    <t>286113550</t>
  </si>
  <si>
    <t>koleno kanalizace plastové KGB 125x30°</t>
  </si>
  <si>
    <t>-1317220782</t>
  </si>
  <si>
    <t>25</t>
  </si>
  <si>
    <t>916231113</t>
  </si>
  <si>
    <t>Osazení chodníkového obrubníku betonového ležatého s boční opěrou do lože z betonu prostého</t>
  </si>
  <si>
    <t>-372309445</t>
  </si>
  <si>
    <t>5+4,5+3</t>
  </si>
  <si>
    <t>26</t>
  </si>
  <si>
    <t>592175230</t>
  </si>
  <si>
    <t>obrubník BEST-LINEA 50x8x25 cm, barevný</t>
  </si>
  <si>
    <t>-108529639</t>
  </si>
  <si>
    <t>27</t>
  </si>
  <si>
    <t>919122132</t>
  </si>
  <si>
    <t>Těsnění spár zálivkou za tepla pro komůrky š 20 mm hl 40 mm s těsnicím profilem</t>
  </si>
  <si>
    <t>1797909637</t>
  </si>
  <si>
    <t>28</t>
  </si>
  <si>
    <t>919735112</t>
  </si>
  <si>
    <t>Řezání stávajícího živičného krytu hl do 100 mm</t>
  </si>
  <si>
    <t>-586437435</t>
  </si>
  <si>
    <t>29</t>
  </si>
  <si>
    <t>935932211</t>
  </si>
  <si>
    <t>Odvodňovací plastový žlab pro zatížení B125 vnitřní š 100 mm s roštem mřížkovým z Pz oceli</t>
  </si>
  <si>
    <t>-1174462572</t>
  </si>
  <si>
    <t>30</t>
  </si>
  <si>
    <t>981513114</t>
  </si>
  <si>
    <t>Demolice konstrukcí objektů z betonu železového těžkou mechanizací</t>
  </si>
  <si>
    <t>268220243</t>
  </si>
  <si>
    <t>(9,8+11,6-1,5)*1,6*0,3</t>
  </si>
  <si>
    <t>31</t>
  </si>
  <si>
    <t>997006512</t>
  </si>
  <si>
    <t>Vodorovné doprava suti s naložením a složením na skládku do 1 km</t>
  </si>
  <si>
    <t>968151319</t>
  </si>
  <si>
    <t>32</t>
  </si>
  <si>
    <t>997006519</t>
  </si>
  <si>
    <t>Příplatek k vodorovnému přemístění suti na skládku ZKD 1 km přes 1 km</t>
  </si>
  <si>
    <t>-1731797280</t>
  </si>
  <si>
    <t>23,02*12</t>
  </si>
  <si>
    <t>33</t>
  </si>
  <si>
    <t>997013802</t>
  </si>
  <si>
    <t>Poplatek za uložení stavebního železobetonového odpadu na skládce (skládkovné)</t>
  </si>
  <si>
    <t>-568420509</t>
  </si>
  <si>
    <t>34</t>
  </si>
  <si>
    <t>997221551</t>
  </si>
  <si>
    <t>Vodorovná doprava suti ze sypkých materiálů do 1 km</t>
  </si>
  <si>
    <t>1094125894</t>
  </si>
  <si>
    <t>35</t>
  </si>
  <si>
    <t>997221559</t>
  </si>
  <si>
    <t>Příplatek ZKD 1 km u vodorovné dopravy suti ze sypkých materiálů</t>
  </si>
  <si>
    <t>-154740474</t>
  </si>
  <si>
    <t>35,65*12</t>
  </si>
  <si>
    <t>36</t>
  </si>
  <si>
    <t>997221845</t>
  </si>
  <si>
    <t>Poplatek za uložení odpadu z asfaltových povrchů na skládce (skládkovné)</t>
  </si>
  <si>
    <t>-1830890746</t>
  </si>
  <si>
    <t>37</t>
  </si>
  <si>
    <t>998021021</t>
  </si>
  <si>
    <t>Přesun hmot pro haly s nosnou kcí zděnou nebo monolitickou v do 20 m</t>
  </si>
  <si>
    <t>630408510</t>
  </si>
  <si>
    <t>38</t>
  </si>
  <si>
    <t>030001000</t>
  </si>
  <si>
    <t>kpl</t>
  </si>
  <si>
    <t>1024</t>
  </si>
  <si>
    <t>-286450042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</si>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</sst>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166" fontId="31" fillId="0" borderId="17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  <protection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  <protection/>
    </xf>
    <xf numFmtId="0" fontId="26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6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4" fillId="2" borderId="0" xfId="20" applyFont="1" applyFill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6" fillId="0" borderId="23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  <protection/>
    </xf>
    <xf numFmtId="49" fontId="36" fillId="0" borderId="25" xfId="0" applyNumberFormat="1" applyFont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horizontal="center" vertical="center" wrapText="1"/>
      <protection/>
    </xf>
    <xf numFmtId="167" fontId="36" fillId="0" borderId="25" xfId="0" applyNumberFormat="1" applyFont="1" applyBorder="1" applyAlignment="1" applyProtection="1">
      <alignment vertical="center"/>
      <protection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4" borderId="25" xfId="0" applyNumberFormat="1" applyFont="1" applyFill="1" applyBorder="1" applyAlignment="1" applyProtection="1">
      <alignment vertical="center"/>
      <protection/>
    </xf>
    <xf numFmtId="4" fontId="36" fillId="0" borderId="25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R2" s="21" t="s">
        <v>8</v>
      </c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7" t="s">
        <v>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9"/>
      <c r="AS4" s="20" t="s">
        <v>13</v>
      </c>
      <c r="BE4" s="30" t="s">
        <v>14</v>
      </c>
      <c r="BS4" s="22" t="s">
        <v>15</v>
      </c>
    </row>
    <row r="5" spans="2:71" ht="14.4" customHeight="1">
      <c r="B5" s="26"/>
      <c r="C5" s="31"/>
      <c r="D5" s="32" t="s">
        <v>16</v>
      </c>
      <c r="E5" s="31"/>
      <c r="F5" s="31"/>
      <c r="G5" s="31"/>
      <c r="H5" s="31"/>
      <c r="I5" s="31"/>
      <c r="J5" s="31"/>
      <c r="K5" s="33" t="s">
        <v>17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29"/>
      <c r="BE5" s="34" t="s">
        <v>18</v>
      </c>
      <c r="BS5" s="22" t="s">
        <v>9</v>
      </c>
    </row>
    <row r="6" spans="2:71" ht="36.95" customHeight="1">
      <c r="B6" s="26"/>
      <c r="C6" s="31"/>
      <c r="D6" s="35" t="s">
        <v>19</v>
      </c>
      <c r="E6" s="31"/>
      <c r="F6" s="31"/>
      <c r="G6" s="31"/>
      <c r="H6" s="31"/>
      <c r="I6" s="31"/>
      <c r="J6" s="31"/>
      <c r="K6" s="36" t="s">
        <v>20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29"/>
      <c r="BE6" s="37"/>
      <c r="BS6" s="22" t="s">
        <v>9</v>
      </c>
    </row>
    <row r="7" spans="2:71" ht="14.4" customHeight="1">
      <c r="B7" s="26"/>
      <c r="C7" s="31"/>
      <c r="D7" s="38" t="s">
        <v>21</v>
      </c>
      <c r="E7" s="31"/>
      <c r="F7" s="31"/>
      <c r="G7" s="31"/>
      <c r="H7" s="31"/>
      <c r="I7" s="31"/>
      <c r="J7" s="31"/>
      <c r="K7" s="33" t="s">
        <v>22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8" t="s">
        <v>23</v>
      </c>
      <c r="AL7" s="31"/>
      <c r="AM7" s="31"/>
      <c r="AN7" s="33" t="s">
        <v>22</v>
      </c>
      <c r="AO7" s="31"/>
      <c r="AP7" s="31"/>
      <c r="AQ7" s="29"/>
      <c r="BE7" s="37"/>
      <c r="BS7" s="22" t="s">
        <v>9</v>
      </c>
    </row>
    <row r="8" spans="2:71" ht="14.4" customHeight="1">
      <c r="B8" s="26"/>
      <c r="C8" s="31"/>
      <c r="D8" s="38" t="s">
        <v>24</v>
      </c>
      <c r="E8" s="31"/>
      <c r="F8" s="31"/>
      <c r="G8" s="31"/>
      <c r="H8" s="31"/>
      <c r="I8" s="31"/>
      <c r="J8" s="31"/>
      <c r="K8" s="33" t="s">
        <v>25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8" t="s">
        <v>26</v>
      </c>
      <c r="AL8" s="31"/>
      <c r="AM8" s="31"/>
      <c r="AN8" s="39" t="s">
        <v>27</v>
      </c>
      <c r="AO8" s="31"/>
      <c r="AP8" s="31"/>
      <c r="AQ8" s="29"/>
      <c r="BE8" s="37"/>
      <c r="BS8" s="22" t="s">
        <v>9</v>
      </c>
    </row>
    <row r="9" spans="2:71" ht="14.4" customHeight="1">
      <c r="B9" s="26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9"/>
      <c r="BE9" s="37"/>
      <c r="BS9" s="22" t="s">
        <v>9</v>
      </c>
    </row>
    <row r="10" spans="2:71" ht="14.4" customHeight="1">
      <c r="B10" s="26"/>
      <c r="C10" s="31"/>
      <c r="D10" s="38" t="s">
        <v>28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8" t="s">
        <v>29</v>
      </c>
      <c r="AL10" s="31"/>
      <c r="AM10" s="31"/>
      <c r="AN10" s="33" t="s">
        <v>22</v>
      </c>
      <c r="AO10" s="31"/>
      <c r="AP10" s="31"/>
      <c r="AQ10" s="29"/>
      <c r="BE10" s="37"/>
      <c r="BS10" s="22" t="s">
        <v>9</v>
      </c>
    </row>
    <row r="11" spans="2:71" ht="18.45" customHeight="1">
      <c r="B11" s="26"/>
      <c r="C11" s="31"/>
      <c r="D11" s="31"/>
      <c r="E11" s="33" t="s">
        <v>30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8" t="s">
        <v>31</v>
      </c>
      <c r="AL11" s="31"/>
      <c r="AM11" s="31"/>
      <c r="AN11" s="33" t="s">
        <v>22</v>
      </c>
      <c r="AO11" s="31"/>
      <c r="AP11" s="31"/>
      <c r="AQ11" s="29"/>
      <c r="BE11" s="37"/>
      <c r="BS11" s="22" t="s">
        <v>9</v>
      </c>
    </row>
    <row r="12" spans="2:71" ht="6.95" customHeight="1">
      <c r="B12" s="2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29"/>
      <c r="BE12" s="37"/>
      <c r="BS12" s="22" t="s">
        <v>9</v>
      </c>
    </row>
    <row r="13" spans="2:71" ht="14.4" customHeight="1">
      <c r="B13" s="26"/>
      <c r="C13" s="31"/>
      <c r="D13" s="38" t="s">
        <v>32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8" t="s">
        <v>29</v>
      </c>
      <c r="AL13" s="31"/>
      <c r="AM13" s="31"/>
      <c r="AN13" s="40" t="s">
        <v>33</v>
      </c>
      <c r="AO13" s="31"/>
      <c r="AP13" s="31"/>
      <c r="AQ13" s="29"/>
      <c r="BE13" s="37"/>
      <c r="BS13" s="22" t="s">
        <v>9</v>
      </c>
    </row>
    <row r="14" spans="2:71" ht="13.5">
      <c r="B14" s="26"/>
      <c r="C14" s="31"/>
      <c r="D14" s="31"/>
      <c r="E14" s="40" t="s">
        <v>33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31</v>
      </c>
      <c r="AL14" s="31"/>
      <c r="AM14" s="31"/>
      <c r="AN14" s="40" t="s">
        <v>33</v>
      </c>
      <c r="AO14" s="31"/>
      <c r="AP14" s="31"/>
      <c r="AQ14" s="29"/>
      <c r="BE14" s="37"/>
      <c r="BS14" s="22" t="s">
        <v>9</v>
      </c>
    </row>
    <row r="15" spans="2:71" ht="6.95" customHeight="1">
      <c r="B15" s="2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29"/>
      <c r="BE15" s="37"/>
      <c r="BS15" s="22" t="s">
        <v>6</v>
      </c>
    </row>
    <row r="16" spans="2:71" ht="14.4" customHeight="1">
      <c r="B16" s="26"/>
      <c r="C16" s="31"/>
      <c r="D16" s="38" t="s">
        <v>34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8" t="s">
        <v>29</v>
      </c>
      <c r="AL16" s="31"/>
      <c r="AM16" s="31"/>
      <c r="AN16" s="33" t="s">
        <v>22</v>
      </c>
      <c r="AO16" s="31"/>
      <c r="AP16" s="31"/>
      <c r="AQ16" s="29"/>
      <c r="BE16" s="37"/>
      <c r="BS16" s="22" t="s">
        <v>6</v>
      </c>
    </row>
    <row r="17" spans="2:71" ht="18.45" customHeight="1">
      <c r="B17" s="26"/>
      <c r="C17" s="31"/>
      <c r="D17" s="31"/>
      <c r="E17" s="33" t="s">
        <v>30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8" t="s">
        <v>31</v>
      </c>
      <c r="AL17" s="31"/>
      <c r="AM17" s="31"/>
      <c r="AN17" s="33" t="s">
        <v>22</v>
      </c>
      <c r="AO17" s="31"/>
      <c r="AP17" s="31"/>
      <c r="AQ17" s="29"/>
      <c r="BE17" s="37"/>
      <c r="BS17" s="22" t="s">
        <v>35</v>
      </c>
    </row>
    <row r="18" spans="2:71" ht="6.95" customHeight="1">
      <c r="B18" s="2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29"/>
      <c r="BE18" s="37"/>
      <c r="BS18" s="22" t="s">
        <v>9</v>
      </c>
    </row>
    <row r="19" spans="2:71" ht="14.4" customHeight="1">
      <c r="B19" s="26"/>
      <c r="C19" s="31"/>
      <c r="D19" s="38" t="s">
        <v>36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8" t="s">
        <v>29</v>
      </c>
      <c r="AL19" s="31"/>
      <c r="AM19" s="31"/>
      <c r="AN19" s="33" t="s">
        <v>22</v>
      </c>
      <c r="AO19" s="31"/>
      <c r="AP19" s="31"/>
      <c r="AQ19" s="29"/>
      <c r="BE19" s="37"/>
      <c r="BS19" s="22" t="s">
        <v>9</v>
      </c>
    </row>
    <row r="20" spans="2:57" ht="18.45" customHeight="1">
      <c r="B20" s="26"/>
      <c r="C20" s="31"/>
      <c r="D20" s="31"/>
      <c r="E20" s="33" t="s">
        <v>30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8" t="s">
        <v>31</v>
      </c>
      <c r="AL20" s="31"/>
      <c r="AM20" s="31"/>
      <c r="AN20" s="33" t="s">
        <v>22</v>
      </c>
      <c r="AO20" s="31"/>
      <c r="AP20" s="31"/>
      <c r="AQ20" s="29"/>
      <c r="BE20" s="37"/>
    </row>
    <row r="21" spans="2:57" ht="6.95" customHeight="1">
      <c r="B21" s="2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29"/>
      <c r="BE21" s="37"/>
    </row>
    <row r="22" spans="2:57" ht="13.5">
      <c r="B22" s="26"/>
      <c r="C22" s="31"/>
      <c r="D22" s="38" t="s">
        <v>37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29"/>
      <c r="BE22" s="37"/>
    </row>
    <row r="23" spans="2:57" ht="16.5" customHeight="1">
      <c r="B23" s="26"/>
      <c r="C23" s="31"/>
      <c r="D23" s="31"/>
      <c r="E23" s="42" t="s">
        <v>22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31"/>
      <c r="AP23" s="31"/>
      <c r="AQ23" s="29"/>
      <c r="BE23" s="37"/>
    </row>
    <row r="24" spans="2:57" ht="6.95" customHeight="1">
      <c r="B24" s="2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29"/>
      <c r="BE24" s="37"/>
    </row>
    <row r="25" spans="2:57" ht="6.95" customHeight="1">
      <c r="B25" s="26"/>
      <c r="C25" s="3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1"/>
      <c r="AQ25" s="29"/>
      <c r="BE25" s="37"/>
    </row>
    <row r="26" spans="2:57" ht="14.4" customHeight="1">
      <c r="B26" s="26"/>
      <c r="C26" s="31"/>
      <c r="D26" s="44" t="s">
        <v>38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45">
        <f>ROUND(AG87,2)</f>
        <v>0</v>
      </c>
      <c r="AL26" s="31"/>
      <c r="AM26" s="31"/>
      <c r="AN26" s="31"/>
      <c r="AO26" s="31"/>
      <c r="AP26" s="31"/>
      <c r="AQ26" s="29"/>
      <c r="BE26" s="37"/>
    </row>
    <row r="27" spans="2:57" ht="14.4" customHeight="1">
      <c r="B27" s="26"/>
      <c r="C27" s="31"/>
      <c r="D27" s="44" t="s">
        <v>39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45">
        <f>ROUND(AG90,2)</f>
        <v>0</v>
      </c>
      <c r="AL27" s="45"/>
      <c r="AM27" s="45"/>
      <c r="AN27" s="45"/>
      <c r="AO27" s="45"/>
      <c r="AP27" s="31"/>
      <c r="AQ27" s="29"/>
      <c r="BE27" s="37"/>
    </row>
    <row r="28" spans="2:57" s="1" customFormat="1" ht="6.95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  <c r="BE28" s="37"/>
    </row>
    <row r="29" spans="2:57" s="1" customFormat="1" ht="25.9" customHeight="1">
      <c r="B29" s="46"/>
      <c r="C29" s="47"/>
      <c r="D29" s="49" t="s">
        <v>40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>
        <f>ROUND(AK26+AK27,2)</f>
        <v>0</v>
      </c>
      <c r="AL29" s="50"/>
      <c r="AM29" s="50"/>
      <c r="AN29" s="50"/>
      <c r="AO29" s="50"/>
      <c r="AP29" s="47"/>
      <c r="AQ29" s="48"/>
      <c r="BE29" s="37"/>
    </row>
    <row r="30" spans="2:57" s="1" customFormat="1" ht="6.95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  <c r="BE30" s="37"/>
    </row>
    <row r="31" spans="2:57" s="2" customFormat="1" ht="14.4" customHeight="1">
      <c r="B31" s="52"/>
      <c r="C31" s="53"/>
      <c r="D31" s="54" t="s">
        <v>41</v>
      </c>
      <c r="E31" s="53"/>
      <c r="F31" s="54" t="s">
        <v>42</v>
      </c>
      <c r="G31" s="53"/>
      <c r="H31" s="53"/>
      <c r="I31" s="53"/>
      <c r="J31" s="53"/>
      <c r="K31" s="53"/>
      <c r="L31" s="55">
        <v>0.21</v>
      </c>
      <c r="M31" s="53"/>
      <c r="N31" s="53"/>
      <c r="O31" s="53"/>
      <c r="P31" s="53"/>
      <c r="Q31" s="53"/>
      <c r="R31" s="53"/>
      <c r="S31" s="53"/>
      <c r="T31" s="56" t="s">
        <v>43</v>
      </c>
      <c r="U31" s="53"/>
      <c r="V31" s="53"/>
      <c r="W31" s="57">
        <f>ROUND(AZ87+SUM(CD91:CD95),2)</f>
        <v>0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7">
        <f>ROUND(AV87+SUM(BY91:BY95),2)</f>
        <v>0</v>
      </c>
      <c r="AL31" s="53"/>
      <c r="AM31" s="53"/>
      <c r="AN31" s="53"/>
      <c r="AO31" s="53"/>
      <c r="AP31" s="53"/>
      <c r="AQ31" s="58"/>
      <c r="BE31" s="37"/>
    </row>
    <row r="32" spans="2:57" s="2" customFormat="1" ht="14.4" customHeight="1">
      <c r="B32" s="52"/>
      <c r="C32" s="53"/>
      <c r="D32" s="53"/>
      <c r="E32" s="53"/>
      <c r="F32" s="54" t="s">
        <v>44</v>
      </c>
      <c r="G32" s="53"/>
      <c r="H32" s="53"/>
      <c r="I32" s="53"/>
      <c r="J32" s="53"/>
      <c r="K32" s="53"/>
      <c r="L32" s="55">
        <v>0.15</v>
      </c>
      <c r="M32" s="53"/>
      <c r="N32" s="53"/>
      <c r="O32" s="53"/>
      <c r="P32" s="53"/>
      <c r="Q32" s="53"/>
      <c r="R32" s="53"/>
      <c r="S32" s="53"/>
      <c r="T32" s="56" t="s">
        <v>43</v>
      </c>
      <c r="U32" s="53"/>
      <c r="V32" s="53"/>
      <c r="W32" s="57">
        <f>ROUND(BA87+SUM(CE91:CE95),2)</f>
        <v>0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7">
        <f>ROUND(AW87+SUM(BZ91:BZ95),2)</f>
        <v>0</v>
      </c>
      <c r="AL32" s="53"/>
      <c r="AM32" s="53"/>
      <c r="AN32" s="53"/>
      <c r="AO32" s="53"/>
      <c r="AP32" s="53"/>
      <c r="AQ32" s="58"/>
      <c r="BE32" s="37"/>
    </row>
    <row r="33" spans="2:57" s="2" customFormat="1" ht="14.4" customHeight="1" hidden="1">
      <c r="B33" s="52"/>
      <c r="C33" s="53"/>
      <c r="D33" s="53"/>
      <c r="E33" s="53"/>
      <c r="F33" s="54" t="s">
        <v>45</v>
      </c>
      <c r="G33" s="53"/>
      <c r="H33" s="53"/>
      <c r="I33" s="53"/>
      <c r="J33" s="53"/>
      <c r="K33" s="53"/>
      <c r="L33" s="55">
        <v>0.21</v>
      </c>
      <c r="M33" s="53"/>
      <c r="N33" s="53"/>
      <c r="O33" s="53"/>
      <c r="P33" s="53"/>
      <c r="Q33" s="53"/>
      <c r="R33" s="53"/>
      <c r="S33" s="53"/>
      <c r="T33" s="56" t="s">
        <v>43</v>
      </c>
      <c r="U33" s="53"/>
      <c r="V33" s="53"/>
      <c r="W33" s="57">
        <f>ROUND(BB87+SUM(CF91:CF95),2)</f>
        <v>0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7">
        <v>0</v>
      </c>
      <c r="AL33" s="53"/>
      <c r="AM33" s="53"/>
      <c r="AN33" s="53"/>
      <c r="AO33" s="53"/>
      <c r="AP33" s="53"/>
      <c r="AQ33" s="58"/>
      <c r="BE33" s="37"/>
    </row>
    <row r="34" spans="2:57" s="2" customFormat="1" ht="14.4" customHeight="1" hidden="1">
      <c r="B34" s="52"/>
      <c r="C34" s="53"/>
      <c r="D34" s="53"/>
      <c r="E34" s="53"/>
      <c r="F34" s="54" t="s">
        <v>46</v>
      </c>
      <c r="G34" s="53"/>
      <c r="H34" s="53"/>
      <c r="I34" s="53"/>
      <c r="J34" s="53"/>
      <c r="K34" s="53"/>
      <c r="L34" s="55">
        <v>0.15</v>
      </c>
      <c r="M34" s="53"/>
      <c r="N34" s="53"/>
      <c r="O34" s="53"/>
      <c r="P34" s="53"/>
      <c r="Q34" s="53"/>
      <c r="R34" s="53"/>
      <c r="S34" s="53"/>
      <c r="T34" s="56" t="s">
        <v>43</v>
      </c>
      <c r="U34" s="53"/>
      <c r="V34" s="53"/>
      <c r="W34" s="57">
        <f>ROUND(BC87+SUM(CG91:CG95),2)</f>
        <v>0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7">
        <v>0</v>
      </c>
      <c r="AL34" s="53"/>
      <c r="AM34" s="53"/>
      <c r="AN34" s="53"/>
      <c r="AO34" s="53"/>
      <c r="AP34" s="53"/>
      <c r="AQ34" s="58"/>
      <c r="BE34" s="37"/>
    </row>
    <row r="35" spans="2:43" s="2" customFormat="1" ht="14.4" customHeight="1" hidden="1">
      <c r="B35" s="52"/>
      <c r="C35" s="53"/>
      <c r="D35" s="53"/>
      <c r="E35" s="53"/>
      <c r="F35" s="54" t="s">
        <v>47</v>
      </c>
      <c r="G35" s="53"/>
      <c r="H35" s="53"/>
      <c r="I35" s="53"/>
      <c r="J35" s="53"/>
      <c r="K35" s="53"/>
      <c r="L35" s="55">
        <v>0</v>
      </c>
      <c r="M35" s="53"/>
      <c r="N35" s="53"/>
      <c r="O35" s="53"/>
      <c r="P35" s="53"/>
      <c r="Q35" s="53"/>
      <c r="R35" s="53"/>
      <c r="S35" s="53"/>
      <c r="T35" s="56" t="s">
        <v>43</v>
      </c>
      <c r="U35" s="53"/>
      <c r="V35" s="53"/>
      <c r="W35" s="57">
        <f>ROUND(BD87+SUM(CH91:CH95),2)</f>
        <v>0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7">
        <v>0</v>
      </c>
      <c r="AL35" s="53"/>
      <c r="AM35" s="53"/>
      <c r="AN35" s="53"/>
      <c r="AO35" s="53"/>
      <c r="AP35" s="53"/>
      <c r="AQ35" s="58"/>
    </row>
    <row r="36" spans="2:43" s="1" customFormat="1" ht="6.95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pans="2:43" s="1" customFormat="1" ht="25.9" customHeight="1">
      <c r="B37" s="46"/>
      <c r="C37" s="59"/>
      <c r="D37" s="60" t="s">
        <v>48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 t="s">
        <v>49</v>
      </c>
      <c r="U37" s="61"/>
      <c r="V37" s="61"/>
      <c r="W37" s="61"/>
      <c r="X37" s="63" t="s">
        <v>50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4">
        <f>SUM(AK29:AK35)</f>
        <v>0</v>
      </c>
      <c r="AL37" s="61"/>
      <c r="AM37" s="61"/>
      <c r="AN37" s="61"/>
      <c r="AO37" s="65"/>
      <c r="AP37" s="59"/>
      <c r="AQ37" s="48"/>
    </row>
    <row r="38" spans="2:43" s="1" customFormat="1" ht="14.4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 spans="2:43" ht="13.5">
      <c r="B39" s="2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29"/>
    </row>
    <row r="40" spans="2:43" ht="13.5">
      <c r="B40" s="2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29"/>
    </row>
    <row r="41" spans="2:43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29"/>
    </row>
    <row r="42" spans="2:43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29"/>
    </row>
    <row r="43" spans="2:43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29"/>
    </row>
    <row r="44" spans="2:43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29"/>
    </row>
    <row r="45" spans="2:43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29"/>
    </row>
    <row r="46" spans="2:43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29"/>
    </row>
    <row r="47" spans="2:43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29"/>
    </row>
    <row r="48" spans="2:43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29"/>
    </row>
    <row r="49" spans="2:43" s="1" customFormat="1" ht="13.5">
      <c r="B49" s="46"/>
      <c r="C49" s="47"/>
      <c r="D49" s="66" t="s">
        <v>51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8"/>
      <c r="AA49" s="47"/>
      <c r="AB49" s="47"/>
      <c r="AC49" s="66" t="s">
        <v>52</v>
      </c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8"/>
      <c r="AP49" s="47"/>
      <c r="AQ49" s="48"/>
    </row>
    <row r="50" spans="2:43" ht="13.5">
      <c r="B50" s="26"/>
      <c r="C50" s="31"/>
      <c r="D50" s="69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70"/>
      <c r="AA50" s="31"/>
      <c r="AB50" s="31"/>
      <c r="AC50" s="69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70"/>
      <c r="AP50" s="31"/>
      <c r="AQ50" s="29"/>
    </row>
    <row r="51" spans="2:43" ht="13.5">
      <c r="B51" s="26"/>
      <c r="C51" s="31"/>
      <c r="D51" s="69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70"/>
      <c r="AA51" s="31"/>
      <c r="AB51" s="31"/>
      <c r="AC51" s="69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70"/>
      <c r="AP51" s="31"/>
      <c r="AQ51" s="29"/>
    </row>
    <row r="52" spans="2:43" ht="13.5">
      <c r="B52" s="26"/>
      <c r="C52" s="31"/>
      <c r="D52" s="69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70"/>
      <c r="AA52" s="31"/>
      <c r="AB52" s="31"/>
      <c r="AC52" s="69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70"/>
      <c r="AP52" s="31"/>
      <c r="AQ52" s="29"/>
    </row>
    <row r="53" spans="2:43" ht="13.5">
      <c r="B53" s="26"/>
      <c r="C53" s="31"/>
      <c r="D53" s="69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70"/>
      <c r="AA53" s="31"/>
      <c r="AB53" s="31"/>
      <c r="AC53" s="69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70"/>
      <c r="AP53" s="31"/>
      <c r="AQ53" s="29"/>
    </row>
    <row r="54" spans="2:43" ht="13.5">
      <c r="B54" s="26"/>
      <c r="C54" s="31"/>
      <c r="D54" s="6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70"/>
      <c r="AA54" s="31"/>
      <c r="AB54" s="31"/>
      <c r="AC54" s="69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70"/>
      <c r="AP54" s="31"/>
      <c r="AQ54" s="29"/>
    </row>
    <row r="55" spans="2:43" ht="13.5">
      <c r="B55" s="26"/>
      <c r="C55" s="31"/>
      <c r="D55" s="69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70"/>
      <c r="AA55" s="31"/>
      <c r="AB55" s="31"/>
      <c r="AC55" s="69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70"/>
      <c r="AP55" s="31"/>
      <c r="AQ55" s="29"/>
    </row>
    <row r="56" spans="2:43" ht="13.5">
      <c r="B56" s="26"/>
      <c r="C56" s="31"/>
      <c r="D56" s="69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70"/>
      <c r="AA56" s="31"/>
      <c r="AB56" s="31"/>
      <c r="AC56" s="69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70"/>
      <c r="AP56" s="31"/>
      <c r="AQ56" s="29"/>
    </row>
    <row r="57" spans="2:43" ht="13.5">
      <c r="B57" s="26"/>
      <c r="C57" s="31"/>
      <c r="D57" s="69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70"/>
      <c r="AA57" s="31"/>
      <c r="AB57" s="31"/>
      <c r="AC57" s="69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70"/>
      <c r="AP57" s="31"/>
      <c r="AQ57" s="29"/>
    </row>
    <row r="58" spans="2:43" s="1" customFormat="1" ht="13.5">
      <c r="B58" s="46"/>
      <c r="C58" s="47"/>
      <c r="D58" s="71" t="s">
        <v>53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 t="s">
        <v>54</v>
      </c>
      <c r="S58" s="72"/>
      <c r="T58" s="72"/>
      <c r="U58" s="72"/>
      <c r="V58" s="72"/>
      <c r="W58" s="72"/>
      <c r="X58" s="72"/>
      <c r="Y58" s="72"/>
      <c r="Z58" s="74"/>
      <c r="AA58" s="47"/>
      <c r="AB58" s="47"/>
      <c r="AC58" s="71" t="s">
        <v>53</v>
      </c>
      <c r="AD58" s="72"/>
      <c r="AE58" s="72"/>
      <c r="AF58" s="72"/>
      <c r="AG58" s="72"/>
      <c r="AH58" s="72"/>
      <c r="AI58" s="72"/>
      <c r="AJ58" s="72"/>
      <c r="AK58" s="72"/>
      <c r="AL58" s="72"/>
      <c r="AM58" s="73" t="s">
        <v>54</v>
      </c>
      <c r="AN58" s="72"/>
      <c r="AO58" s="74"/>
      <c r="AP58" s="47"/>
      <c r="AQ58" s="48"/>
    </row>
    <row r="59" spans="2:43" ht="13.5">
      <c r="B59" s="2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29"/>
    </row>
    <row r="60" spans="2:43" s="1" customFormat="1" ht="13.5">
      <c r="B60" s="46"/>
      <c r="C60" s="47"/>
      <c r="D60" s="66" t="s">
        <v>55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8"/>
      <c r="AA60" s="47"/>
      <c r="AB60" s="47"/>
      <c r="AC60" s="66" t="s">
        <v>56</v>
      </c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8"/>
      <c r="AP60" s="47"/>
      <c r="AQ60" s="48"/>
    </row>
    <row r="61" spans="2:43" ht="13.5">
      <c r="B61" s="26"/>
      <c r="C61" s="31"/>
      <c r="D61" s="69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70"/>
      <c r="AA61" s="31"/>
      <c r="AB61" s="31"/>
      <c r="AC61" s="69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70"/>
      <c r="AP61" s="31"/>
      <c r="AQ61" s="29"/>
    </row>
    <row r="62" spans="2:43" ht="13.5">
      <c r="B62" s="26"/>
      <c r="C62" s="31"/>
      <c r="D62" s="69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70"/>
      <c r="AA62" s="31"/>
      <c r="AB62" s="31"/>
      <c r="AC62" s="69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70"/>
      <c r="AP62" s="31"/>
      <c r="AQ62" s="29"/>
    </row>
    <row r="63" spans="2:43" ht="13.5">
      <c r="B63" s="26"/>
      <c r="C63" s="31"/>
      <c r="D63" s="6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70"/>
      <c r="AA63" s="31"/>
      <c r="AB63" s="31"/>
      <c r="AC63" s="69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70"/>
      <c r="AP63" s="31"/>
      <c r="AQ63" s="29"/>
    </row>
    <row r="64" spans="2:43" ht="13.5">
      <c r="B64" s="26"/>
      <c r="C64" s="31"/>
      <c r="D64" s="6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70"/>
      <c r="AA64" s="31"/>
      <c r="AB64" s="31"/>
      <c r="AC64" s="69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70"/>
      <c r="AP64" s="31"/>
      <c r="AQ64" s="29"/>
    </row>
    <row r="65" spans="2:43" ht="13.5">
      <c r="B65" s="26"/>
      <c r="C65" s="31"/>
      <c r="D65" s="69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70"/>
      <c r="AA65" s="31"/>
      <c r="AB65" s="31"/>
      <c r="AC65" s="69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70"/>
      <c r="AP65" s="31"/>
      <c r="AQ65" s="29"/>
    </row>
    <row r="66" spans="2:43" ht="13.5">
      <c r="B66" s="26"/>
      <c r="C66" s="31"/>
      <c r="D66" s="69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70"/>
      <c r="AA66" s="31"/>
      <c r="AB66" s="31"/>
      <c r="AC66" s="69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70"/>
      <c r="AP66" s="31"/>
      <c r="AQ66" s="29"/>
    </row>
    <row r="67" spans="2:43" ht="13.5">
      <c r="B67" s="26"/>
      <c r="C67" s="31"/>
      <c r="D67" s="69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70"/>
      <c r="AA67" s="31"/>
      <c r="AB67" s="31"/>
      <c r="AC67" s="69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70"/>
      <c r="AP67" s="31"/>
      <c r="AQ67" s="29"/>
    </row>
    <row r="68" spans="2:43" ht="13.5">
      <c r="B68" s="26"/>
      <c r="C68" s="31"/>
      <c r="D68" s="69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70"/>
      <c r="AA68" s="31"/>
      <c r="AB68" s="31"/>
      <c r="AC68" s="69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70"/>
      <c r="AP68" s="31"/>
      <c r="AQ68" s="29"/>
    </row>
    <row r="69" spans="2:43" s="1" customFormat="1" ht="13.5">
      <c r="B69" s="46"/>
      <c r="C69" s="47"/>
      <c r="D69" s="71" t="s">
        <v>53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3" t="s">
        <v>54</v>
      </c>
      <c r="S69" s="72"/>
      <c r="T69" s="72"/>
      <c r="U69" s="72"/>
      <c r="V69" s="72"/>
      <c r="W69" s="72"/>
      <c r="X69" s="72"/>
      <c r="Y69" s="72"/>
      <c r="Z69" s="74"/>
      <c r="AA69" s="47"/>
      <c r="AB69" s="47"/>
      <c r="AC69" s="71" t="s">
        <v>53</v>
      </c>
      <c r="AD69" s="72"/>
      <c r="AE69" s="72"/>
      <c r="AF69" s="72"/>
      <c r="AG69" s="72"/>
      <c r="AH69" s="72"/>
      <c r="AI69" s="72"/>
      <c r="AJ69" s="72"/>
      <c r="AK69" s="72"/>
      <c r="AL69" s="72"/>
      <c r="AM69" s="73" t="s">
        <v>54</v>
      </c>
      <c r="AN69" s="72"/>
      <c r="AO69" s="74"/>
      <c r="AP69" s="47"/>
      <c r="AQ69" s="48"/>
    </row>
    <row r="70" spans="2:43" s="1" customFormat="1" ht="6.95" customHeight="1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8"/>
    </row>
    <row r="71" spans="2:43" s="1" customFormat="1" ht="6.95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7"/>
    </row>
    <row r="75" spans="2:43" s="1" customFormat="1" ht="6.95" customHeight="1"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80"/>
    </row>
    <row r="76" spans="2:43" s="1" customFormat="1" ht="36.95" customHeight="1">
      <c r="B76" s="46"/>
      <c r="C76" s="27" t="s">
        <v>57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48"/>
    </row>
    <row r="77" spans="2:43" s="3" customFormat="1" ht="14.4" customHeight="1">
      <c r="B77" s="81"/>
      <c r="C77" s="38" t="s">
        <v>16</v>
      </c>
      <c r="D77" s="82"/>
      <c r="E77" s="82"/>
      <c r="F77" s="82"/>
      <c r="G77" s="82"/>
      <c r="H77" s="82"/>
      <c r="I77" s="82"/>
      <c r="J77" s="82"/>
      <c r="K77" s="82"/>
      <c r="L77" s="82" t="str">
        <f>K5</f>
        <v>03-2018</v>
      </c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3"/>
    </row>
    <row r="78" spans="2:43" s="4" customFormat="1" ht="36.95" customHeight="1">
      <c r="B78" s="84"/>
      <c r="C78" s="85" t="s">
        <v>19</v>
      </c>
      <c r="D78" s="86"/>
      <c r="E78" s="86"/>
      <c r="F78" s="86"/>
      <c r="G78" s="86"/>
      <c r="H78" s="86"/>
      <c r="I78" s="86"/>
      <c r="J78" s="86"/>
      <c r="K78" s="86"/>
      <c r="L78" s="87" t="str">
        <f>K6</f>
        <v>Rekonstrukce popelnicového stání před obj.Stavbařů 14,Cheb</v>
      </c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8"/>
    </row>
    <row r="79" spans="2:43" s="1" customFormat="1" ht="6.95" customHeight="1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8"/>
    </row>
    <row r="80" spans="2:43" s="1" customFormat="1" ht="13.5">
      <c r="B80" s="46"/>
      <c r="C80" s="38" t="s">
        <v>24</v>
      </c>
      <c r="D80" s="47"/>
      <c r="E80" s="47"/>
      <c r="F80" s="47"/>
      <c r="G80" s="47"/>
      <c r="H80" s="47"/>
      <c r="I80" s="47"/>
      <c r="J80" s="47"/>
      <c r="K80" s="47"/>
      <c r="L80" s="89" t="str">
        <f>IF(K8="","",K8)</f>
        <v>Cheb,Stavbařů</v>
      </c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38" t="s">
        <v>26</v>
      </c>
      <c r="AJ80" s="47"/>
      <c r="AK80" s="47"/>
      <c r="AL80" s="47"/>
      <c r="AM80" s="90" t="str">
        <f>IF(AN8="","",AN8)</f>
        <v>25. 5. 2018</v>
      </c>
      <c r="AN80" s="47"/>
      <c r="AO80" s="47"/>
      <c r="AP80" s="47"/>
      <c r="AQ80" s="48"/>
    </row>
    <row r="81" spans="2:43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8"/>
    </row>
    <row r="82" spans="2:56" s="1" customFormat="1" ht="13.5">
      <c r="B82" s="46"/>
      <c r="C82" s="38" t="s">
        <v>28</v>
      </c>
      <c r="D82" s="47"/>
      <c r="E82" s="47"/>
      <c r="F82" s="47"/>
      <c r="G82" s="47"/>
      <c r="H82" s="47"/>
      <c r="I82" s="47"/>
      <c r="J82" s="47"/>
      <c r="K82" s="47"/>
      <c r="L82" s="82" t="str">
        <f>IF(E11="","",E11)</f>
        <v xml:space="preserve"> </v>
      </c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38" t="s">
        <v>34</v>
      </c>
      <c r="AJ82" s="47"/>
      <c r="AK82" s="47"/>
      <c r="AL82" s="47"/>
      <c r="AM82" s="82" t="str">
        <f>IF(E17="","",E17)</f>
        <v xml:space="preserve"> </v>
      </c>
      <c r="AN82" s="82"/>
      <c r="AO82" s="82"/>
      <c r="AP82" s="82"/>
      <c r="AQ82" s="48"/>
      <c r="AS82" s="91" t="s">
        <v>58</v>
      </c>
      <c r="AT82" s="92"/>
      <c r="AU82" s="93"/>
      <c r="AV82" s="93"/>
      <c r="AW82" s="93"/>
      <c r="AX82" s="93"/>
      <c r="AY82" s="93"/>
      <c r="AZ82" s="93"/>
      <c r="BA82" s="93"/>
      <c r="BB82" s="93"/>
      <c r="BC82" s="93"/>
      <c r="BD82" s="94"/>
    </row>
    <row r="83" spans="2:56" s="1" customFormat="1" ht="13.5">
      <c r="B83" s="46"/>
      <c r="C83" s="38" t="s">
        <v>32</v>
      </c>
      <c r="D83" s="47"/>
      <c r="E83" s="47"/>
      <c r="F83" s="47"/>
      <c r="G83" s="47"/>
      <c r="H83" s="47"/>
      <c r="I83" s="47"/>
      <c r="J83" s="47"/>
      <c r="K83" s="47"/>
      <c r="L83" s="82" t="str">
        <f>IF(E14="Vyplň údaj","",E14)</f>
        <v/>
      </c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38" t="s">
        <v>36</v>
      </c>
      <c r="AJ83" s="47"/>
      <c r="AK83" s="47"/>
      <c r="AL83" s="47"/>
      <c r="AM83" s="82" t="str">
        <f>IF(E20="","",E20)</f>
        <v xml:space="preserve"> </v>
      </c>
      <c r="AN83" s="82"/>
      <c r="AO83" s="82"/>
      <c r="AP83" s="82"/>
      <c r="AQ83" s="48"/>
      <c r="AS83" s="95"/>
      <c r="AT83" s="96"/>
      <c r="AU83" s="97"/>
      <c r="AV83" s="97"/>
      <c r="AW83" s="97"/>
      <c r="AX83" s="97"/>
      <c r="AY83" s="97"/>
      <c r="AZ83" s="97"/>
      <c r="BA83" s="97"/>
      <c r="BB83" s="97"/>
      <c r="BC83" s="97"/>
      <c r="BD83" s="98"/>
    </row>
    <row r="84" spans="2:56" s="1" customFormat="1" ht="10.8" customHeight="1"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8"/>
      <c r="AS84" s="99"/>
      <c r="AT84" s="54"/>
      <c r="AU84" s="47"/>
      <c r="AV84" s="47"/>
      <c r="AW84" s="47"/>
      <c r="AX84" s="47"/>
      <c r="AY84" s="47"/>
      <c r="AZ84" s="47"/>
      <c r="BA84" s="47"/>
      <c r="BB84" s="47"/>
      <c r="BC84" s="47"/>
      <c r="BD84" s="100"/>
    </row>
    <row r="85" spans="2:56" s="1" customFormat="1" ht="29.25" customHeight="1">
      <c r="B85" s="46"/>
      <c r="C85" s="101" t="s">
        <v>59</v>
      </c>
      <c r="D85" s="102"/>
      <c r="E85" s="102"/>
      <c r="F85" s="102"/>
      <c r="G85" s="102"/>
      <c r="H85" s="103"/>
      <c r="I85" s="104" t="s">
        <v>60</v>
      </c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4" t="s">
        <v>61</v>
      </c>
      <c r="AH85" s="102"/>
      <c r="AI85" s="102"/>
      <c r="AJ85" s="102"/>
      <c r="AK85" s="102"/>
      <c r="AL85" s="102"/>
      <c r="AM85" s="102"/>
      <c r="AN85" s="104" t="s">
        <v>62</v>
      </c>
      <c r="AO85" s="102"/>
      <c r="AP85" s="105"/>
      <c r="AQ85" s="48"/>
      <c r="AS85" s="106" t="s">
        <v>63</v>
      </c>
      <c r="AT85" s="107" t="s">
        <v>64</v>
      </c>
      <c r="AU85" s="107" t="s">
        <v>65</v>
      </c>
      <c r="AV85" s="107" t="s">
        <v>66</v>
      </c>
      <c r="AW85" s="107" t="s">
        <v>67</v>
      </c>
      <c r="AX85" s="107" t="s">
        <v>68</v>
      </c>
      <c r="AY85" s="107" t="s">
        <v>69</v>
      </c>
      <c r="AZ85" s="107" t="s">
        <v>70</v>
      </c>
      <c r="BA85" s="107" t="s">
        <v>71</v>
      </c>
      <c r="BB85" s="107" t="s">
        <v>72</v>
      </c>
      <c r="BC85" s="107" t="s">
        <v>73</v>
      </c>
      <c r="BD85" s="108" t="s">
        <v>74</v>
      </c>
    </row>
    <row r="86" spans="2:56" s="1" customFormat="1" ht="10.8" customHeight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8"/>
      <c r="AS86" s="109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8"/>
    </row>
    <row r="87" spans="2:76" s="4" customFormat="1" ht="32.4" customHeight="1">
      <c r="B87" s="84"/>
      <c r="C87" s="110" t="s">
        <v>75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2">
        <f>ROUND(AG88,2)</f>
        <v>0</v>
      </c>
      <c r="AH87" s="112"/>
      <c r="AI87" s="112"/>
      <c r="AJ87" s="112"/>
      <c r="AK87" s="112"/>
      <c r="AL87" s="112"/>
      <c r="AM87" s="112"/>
      <c r="AN87" s="113">
        <f>SUM(AG87,AT87)</f>
        <v>0</v>
      </c>
      <c r="AO87" s="113"/>
      <c r="AP87" s="113"/>
      <c r="AQ87" s="88"/>
      <c r="AS87" s="114">
        <f>ROUND(AS88,2)</f>
        <v>0</v>
      </c>
      <c r="AT87" s="115">
        <f>ROUND(SUM(AV87:AW87),2)</f>
        <v>0</v>
      </c>
      <c r="AU87" s="116">
        <f>ROUND(AU88,5)</f>
        <v>0</v>
      </c>
      <c r="AV87" s="115">
        <f>ROUND(AZ87*L31,2)</f>
        <v>0</v>
      </c>
      <c r="AW87" s="115">
        <f>ROUND(BA87*L32,2)</f>
        <v>0</v>
      </c>
      <c r="AX87" s="115">
        <f>ROUND(BB87*L31,2)</f>
        <v>0</v>
      </c>
      <c r="AY87" s="115">
        <f>ROUND(BC87*L32,2)</f>
        <v>0</v>
      </c>
      <c r="AZ87" s="115">
        <f>ROUND(AZ88,2)</f>
        <v>0</v>
      </c>
      <c r="BA87" s="115">
        <f>ROUND(BA88,2)</f>
        <v>0</v>
      </c>
      <c r="BB87" s="115">
        <f>ROUND(BB88,2)</f>
        <v>0</v>
      </c>
      <c r="BC87" s="115">
        <f>ROUND(BC88,2)</f>
        <v>0</v>
      </c>
      <c r="BD87" s="117">
        <f>ROUND(BD88,2)</f>
        <v>0</v>
      </c>
      <c r="BS87" s="118" t="s">
        <v>76</v>
      </c>
      <c r="BT87" s="118" t="s">
        <v>77</v>
      </c>
      <c r="BU87" s="119" t="s">
        <v>78</v>
      </c>
      <c r="BV87" s="118" t="s">
        <v>79</v>
      </c>
      <c r="BW87" s="118" t="s">
        <v>80</v>
      </c>
      <c r="BX87" s="118" t="s">
        <v>81</v>
      </c>
    </row>
    <row r="88" spans="1:76" s="5" customFormat="1" ht="31.5" customHeight="1">
      <c r="A88" s="120" t="s">
        <v>82</v>
      </c>
      <c r="B88" s="121"/>
      <c r="C88" s="122"/>
      <c r="D88" s="123" t="s">
        <v>83</v>
      </c>
      <c r="E88" s="123"/>
      <c r="F88" s="123"/>
      <c r="G88" s="123"/>
      <c r="H88" s="123"/>
      <c r="I88" s="124"/>
      <c r="J88" s="123" t="s">
        <v>84</v>
      </c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5">
        <f>'03a-2018 - Rekonstrukce p...'!M30</f>
        <v>0</v>
      </c>
      <c r="AH88" s="124"/>
      <c r="AI88" s="124"/>
      <c r="AJ88" s="124"/>
      <c r="AK88" s="124"/>
      <c r="AL88" s="124"/>
      <c r="AM88" s="124"/>
      <c r="AN88" s="125">
        <f>SUM(AG88,AT88)</f>
        <v>0</v>
      </c>
      <c r="AO88" s="124"/>
      <c r="AP88" s="124"/>
      <c r="AQ88" s="126"/>
      <c r="AS88" s="127">
        <f>'03a-2018 - Rekonstrukce p...'!M28</f>
        <v>0</v>
      </c>
      <c r="AT88" s="128">
        <f>ROUND(SUM(AV88:AW88),2)</f>
        <v>0</v>
      </c>
      <c r="AU88" s="129">
        <f>'03a-2018 - Rekonstrukce p...'!W126</f>
        <v>0</v>
      </c>
      <c r="AV88" s="128">
        <f>'03a-2018 - Rekonstrukce p...'!M32</f>
        <v>0</v>
      </c>
      <c r="AW88" s="128">
        <f>'03a-2018 - Rekonstrukce p...'!M33</f>
        <v>0</v>
      </c>
      <c r="AX88" s="128">
        <f>'03a-2018 - Rekonstrukce p...'!M34</f>
        <v>0</v>
      </c>
      <c r="AY88" s="128">
        <f>'03a-2018 - Rekonstrukce p...'!M35</f>
        <v>0</v>
      </c>
      <c r="AZ88" s="128">
        <f>'03a-2018 - Rekonstrukce p...'!H32</f>
        <v>0</v>
      </c>
      <c r="BA88" s="128">
        <f>'03a-2018 - Rekonstrukce p...'!H33</f>
        <v>0</v>
      </c>
      <c r="BB88" s="128">
        <f>'03a-2018 - Rekonstrukce p...'!H34</f>
        <v>0</v>
      </c>
      <c r="BC88" s="128">
        <f>'03a-2018 - Rekonstrukce p...'!H35</f>
        <v>0</v>
      </c>
      <c r="BD88" s="130">
        <f>'03a-2018 - Rekonstrukce p...'!H36</f>
        <v>0</v>
      </c>
      <c r="BT88" s="131" t="s">
        <v>85</v>
      </c>
      <c r="BV88" s="131" t="s">
        <v>79</v>
      </c>
      <c r="BW88" s="131" t="s">
        <v>86</v>
      </c>
      <c r="BX88" s="131" t="s">
        <v>80</v>
      </c>
    </row>
    <row r="89" spans="2:43" ht="13.5">
      <c r="B89" s="2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29"/>
    </row>
    <row r="90" spans="2:48" s="1" customFormat="1" ht="30" customHeight="1">
      <c r="B90" s="46"/>
      <c r="C90" s="110" t="s">
        <v>87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113">
        <f>ROUND(SUM(AG91:AG94),2)</f>
        <v>0</v>
      </c>
      <c r="AH90" s="113"/>
      <c r="AI90" s="113"/>
      <c r="AJ90" s="113"/>
      <c r="AK90" s="113"/>
      <c r="AL90" s="113"/>
      <c r="AM90" s="113"/>
      <c r="AN90" s="113">
        <f>ROUND(SUM(AN91:AN94),2)</f>
        <v>0</v>
      </c>
      <c r="AO90" s="113"/>
      <c r="AP90" s="113"/>
      <c r="AQ90" s="48"/>
      <c r="AS90" s="106" t="s">
        <v>88</v>
      </c>
      <c r="AT90" s="107" t="s">
        <v>89</v>
      </c>
      <c r="AU90" s="107" t="s">
        <v>41</v>
      </c>
      <c r="AV90" s="108" t="s">
        <v>64</v>
      </c>
    </row>
    <row r="91" spans="2:89" s="1" customFormat="1" ht="19.9" customHeight="1">
      <c r="B91" s="46"/>
      <c r="C91" s="47"/>
      <c r="D91" s="132" t="s">
        <v>90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133">
        <f>ROUND(AG87*AS91,2)</f>
        <v>0</v>
      </c>
      <c r="AH91" s="134"/>
      <c r="AI91" s="134"/>
      <c r="AJ91" s="134"/>
      <c r="AK91" s="134"/>
      <c r="AL91" s="134"/>
      <c r="AM91" s="134"/>
      <c r="AN91" s="134">
        <f>ROUND(AG91+AV91,2)</f>
        <v>0</v>
      </c>
      <c r="AO91" s="134"/>
      <c r="AP91" s="134"/>
      <c r="AQ91" s="48"/>
      <c r="AS91" s="135">
        <v>0</v>
      </c>
      <c r="AT91" s="136" t="s">
        <v>91</v>
      </c>
      <c r="AU91" s="136" t="s">
        <v>42</v>
      </c>
      <c r="AV91" s="137">
        <f>ROUND(IF(AU91="základní",AG91*L31,IF(AU91="snížená",AG91*L32,0)),2)</f>
        <v>0</v>
      </c>
      <c r="BV91" s="22" t="s">
        <v>92</v>
      </c>
      <c r="BY91" s="138">
        <f>IF(AU91="základní",AV91,0)</f>
        <v>0</v>
      </c>
      <c r="BZ91" s="138">
        <f>IF(AU91="snížená",AV91,0)</f>
        <v>0</v>
      </c>
      <c r="CA91" s="138">
        <v>0</v>
      </c>
      <c r="CB91" s="138">
        <v>0</v>
      </c>
      <c r="CC91" s="138">
        <v>0</v>
      </c>
      <c r="CD91" s="138">
        <f>IF(AU91="základní",AG91,0)</f>
        <v>0</v>
      </c>
      <c r="CE91" s="138">
        <f>IF(AU91="snížená",AG91,0)</f>
        <v>0</v>
      </c>
      <c r="CF91" s="138">
        <f>IF(AU91="zákl. přenesená",AG91,0)</f>
        <v>0</v>
      </c>
      <c r="CG91" s="138">
        <f>IF(AU91="sníž. přenesená",AG91,0)</f>
        <v>0</v>
      </c>
      <c r="CH91" s="138">
        <f>IF(AU91="nulová",AG91,0)</f>
        <v>0</v>
      </c>
      <c r="CI91" s="22">
        <f>IF(AU91="základní",1,IF(AU91="snížená",2,IF(AU91="zákl. přenesená",4,IF(AU91="sníž. přenesená",5,3))))</f>
        <v>1</v>
      </c>
      <c r="CJ91" s="22">
        <f>IF(AT91="stavební čast",1,IF(8891="investiční čast",2,3))</f>
        <v>1</v>
      </c>
      <c r="CK91" s="22" t="str">
        <f>IF(D91="Vyplň vlastní","","x")</f>
        <v>x</v>
      </c>
    </row>
    <row r="92" spans="2:89" s="1" customFormat="1" ht="19.9" customHeight="1">
      <c r="B92" s="46"/>
      <c r="C92" s="47"/>
      <c r="D92" s="139" t="s">
        <v>93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47"/>
      <c r="AD92" s="47"/>
      <c r="AE92" s="47"/>
      <c r="AF92" s="47"/>
      <c r="AG92" s="133">
        <f>AG87*AS92</f>
        <v>0</v>
      </c>
      <c r="AH92" s="134"/>
      <c r="AI92" s="134"/>
      <c r="AJ92" s="134"/>
      <c r="AK92" s="134"/>
      <c r="AL92" s="134"/>
      <c r="AM92" s="134"/>
      <c r="AN92" s="134">
        <f>AG92+AV92</f>
        <v>0</v>
      </c>
      <c r="AO92" s="134"/>
      <c r="AP92" s="134"/>
      <c r="AQ92" s="48"/>
      <c r="AS92" s="140">
        <v>0</v>
      </c>
      <c r="AT92" s="141" t="s">
        <v>91</v>
      </c>
      <c r="AU92" s="141" t="s">
        <v>42</v>
      </c>
      <c r="AV92" s="142">
        <f>ROUND(IF(AU92="nulová",0,IF(OR(AU92="základní",AU92="zákl. přenesená"),AG92*L31,AG92*L32)),2)</f>
        <v>0</v>
      </c>
      <c r="BV92" s="22" t="s">
        <v>94</v>
      </c>
      <c r="BY92" s="138">
        <f>IF(AU92="základní",AV92,0)</f>
        <v>0</v>
      </c>
      <c r="BZ92" s="138">
        <f>IF(AU92="snížená",AV92,0)</f>
        <v>0</v>
      </c>
      <c r="CA92" s="138">
        <f>IF(AU92="zákl. přenesená",AV92,0)</f>
        <v>0</v>
      </c>
      <c r="CB92" s="138">
        <f>IF(AU92="sníž. přenesená",AV92,0)</f>
        <v>0</v>
      </c>
      <c r="CC92" s="138">
        <f>IF(AU92="nulová",AV92,0)</f>
        <v>0</v>
      </c>
      <c r="CD92" s="138">
        <f>IF(AU92="základní",AG92,0)</f>
        <v>0</v>
      </c>
      <c r="CE92" s="138">
        <f>IF(AU92="snížená",AG92,0)</f>
        <v>0</v>
      </c>
      <c r="CF92" s="138">
        <f>IF(AU92="zákl. přenesená",AG92,0)</f>
        <v>0</v>
      </c>
      <c r="CG92" s="138">
        <f>IF(AU92="sníž. přenesená",AG92,0)</f>
        <v>0</v>
      </c>
      <c r="CH92" s="138">
        <f>IF(AU92="nulová",AG92,0)</f>
        <v>0</v>
      </c>
      <c r="CI92" s="22">
        <f>IF(AU92="základní",1,IF(AU92="snížená",2,IF(AU92="zákl. přenesená",4,IF(AU92="sníž. přenesená",5,3))))</f>
        <v>1</v>
      </c>
      <c r="CJ92" s="22">
        <f>IF(AT92="stavební čast",1,IF(8892="investiční čast",2,3))</f>
        <v>1</v>
      </c>
      <c r="CK92" s="22" t="str">
        <f>IF(D92="Vyplň vlastní","","x")</f>
        <v/>
      </c>
    </row>
    <row r="93" spans="2:89" s="1" customFormat="1" ht="19.9" customHeight="1">
      <c r="B93" s="46"/>
      <c r="C93" s="47"/>
      <c r="D93" s="139" t="s">
        <v>93</v>
      </c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47"/>
      <c r="AD93" s="47"/>
      <c r="AE93" s="47"/>
      <c r="AF93" s="47"/>
      <c r="AG93" s="133">
        <f>AG87*AS93</f>
        <v>0</v>
      </c>
      <c r="AH93" s="134"/>
      <c r="AI93" s="134"/>
      <c r="AJ93" s="134"/>
      <c r="AK93" s="134"/>
      <c r="AL93" s="134"/>
      <c r="AM93" s="134"/>
      <c r="AN93" s="134">
        <f>AG93+AV93</f>
        <v>0</v>
      </c>
      <c r="AO93" s="134"/>
      <c r="AP93" s="134"/>
      <c r="AQ93" s="48"/>
      <c r="AS93" s="140">
        <v>0</v>
      </c>
      <c r="AT93" s="141" t="s">
        <v>91</v>
      </c>
      <c r="AU93" s="141" t="s">
        <v>42</v>
      </c>
      <c r="AV93" s="142">
        <f>ROUND(IF(AU93="nulová",0,IF(OR(AU93="základní",AU93="zákl. přenesená"),AG93*L31,AG93*L32)),2)</f>
        <v>0</v>
      </c>
      <c r="BV93" s="22" t="s">
        <v>94</v>
      </c>
      <c r="BY93" s="138">
        <f>IF(AU93="základní",AV93,0)</f>
        <v>0</v>
      </c>
      <c r="BZ93" s="138">
        <f>IF(AU93="snížená",AV93,0)</f>
        <v>0</v>
      </c>
      <c r="CA93" s="138">
        <f>IF(AU93="zákl. přenesená",AV93,0)</f>
        <v>0</v>
      </c>
      <c r="CB93" s="138">
        <f>IF(AU93="sníž. přenesená",AV93,0)</f>
        <v>0</v>
      </c>
      <c r="CC93" s="138">
        <f>IF(AU93="nulová",AV93,0)</f>
        <v>0</v>
      </c>
      <c r="CD93" s="138">
        <f>IF(AU93="základní",AG93,0)</f>
        <v>0</v>
      </c>
      <c r="CE93" s="138">
        <f>IF(AU93="snížená",AG93,0)</f>
        <v>0</v>
      </c>
      <c r="CF93" s="138">
        <f>IF(AU93="zákl. přenesená",AG93,0)</f>
        <v>0</v>
      </c>
      <c r="CG93" s="138">
        <f>IF(AU93="sníž. přenesená",AG93,0)</f>
        <v>0</v>
      </c>
      <c r="CH93" s="138">
        <f>IF(AU93="nulová",AG93,0)</f>
        <v>0</v>
      </c>
      <c r="CI93" s="22">
        <f>IF(AU93="základní",1,IF(AU93="snížená",2,IF(AU93="zákl. přenesená",4,IF(AU93="sníž. přenesená",5,3))))</f>
        <v>1</v>
      </c>
      <c r="CJ93" s="22">
        <f>IF(AT93="stavební čast",1,IF(8893="investiční čast",2,3))</f>
        <v>1</v>
      </c>
      <c r="CK93" s="22" t="str">
        <f>IF(D93="Vyplň vlastní","","x")</f>
        <v/>
      </c>
    </row>
    <row r="94" spans="2:89" s="1" customFormat="1" ht="19.9" customHeight="1">
      <c r="B94" s="46"/>
      <c r="C94" s="47"/>
      <c r="D94" s="139" t="s">
        <v>93</v>
      </c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47"/>
      <c r="AD94" s="47"/>
      <c r="AE94" s="47"/>
      <c r="AF94" s="47"/>
      <c r="AG94" s="133">
        <f>AG87*AS94</f>
        <v>0</v>
      </c>
      <c r="AH94" s="134"/>
      <c r="AI94" s="134"/>
      <c r="AJ94" s="134"/>
      <c r="AK94" s="134"/>
      <c r="AL94" s="134"/>
      <c r="AM94" s="134"/>
      <c r="AN94" s="134">
        <f>AG94+AV94</f>
        <v>0</v>
      </c>
      <c r="AO94" s="134"/>
      <c r="AP94" s="134"/>
      <c r="AQ94" s="48"/>
      <c r="AS94" s="143">
        <v>0</v>
      </c>
      <c r="AT94" s="144" t="s">
        <v>91</v>
      </c>
      <c r="AU94" s="144" t="s">
        <v>42</v>
      </c>
      <c r="AV94" s="145">
        <f>ROUND(IF(AU94="nulová",0,IF(OR(AU94="základní",AU94="zákl. přenesená"),AG94*L31,AG94*L32)),2)</f>
        <v>0</v>
      </c>
      <c r="BV94" s="22" t="s">
        <v>94</v>
      </c>
      <c r="BY94" s="138">
        <f>IF(AU94="základní",AV94,0)</f>
        <v>0</v>
      </c>
      <c r="BZ94" s="138">
        <f>IF(AU94="snížená",AV94,0)</f>
        <v>0</v>
      </c>
      <c r="CA94" s="138">
        <f>IF(AU94="zákl. přenesená",AV94,0)</f>
        <v>0</v>
      </c>
      <c r="CB94" s="138">
        <f>IF(AU94="sníž. přenesená",AV94,0)</f>
        <v>0</v>
      </c>
      <c r="CC94" s="138">
        <f>IF(AU94="nulová",AV94,0)</f>
        <v>0</v>
      </c>
      <c r="CD94" s="138">
        <f>IF(AU94="základní",AG94,0)</f>
        <v>0</v>
      </c>
      <c r="CE94" s="138">
        <f>IF(AU94="snížená",AG94,0)</f>
        <v>0</v>
      </c>
      <c r="CF94" s="138">
        <f>IF(AU94="zákl. přenesená",AG94,0)</f>
        <v>0</v>
      </c>
      <c r="CG94" s="138">
        <f>IF(AU94="sníž. přenesená",AG94,0)</f>
        <v>0</v>
      </c>
      <c r="CH94" s="138">
        <f>IF(AU94="nulová",AG94,0)</f>
        <v>0</v>
      </c>
      <c r="CI94" s="22">
        <f>IF(AU94="základní",1,IF(AU94="snížená",2,IF(AU94="zákl. přenesená",4,IF(AU94="sníž. přenesená",5,3))))</f>
        <v>1</v>
      </c>
      <c r="CJ94" s="22">
        <f>IF(AT94="stavební čast",1,IF(8894="investiční čast",2,3))</f>
        <v>1</v>
      </c>
      <c r="CK94" s="22" t="str">
        <f>IF(D94="Vyplň vlastní","","x")</f>
        <v/>
      </c>
    </row>
    <row r="95" spans="2:43" s="1" customFormat="1" ht="10.8" customHeight="1"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8"/>
    </row>
    <row r="96" spans="2:43" s="1" customFormat="1" ht="30" customHeight="1">
      <c r="B96" s="46"/>
      <c r="C96" s="146" t="s">
        <v>95</v>
      </c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8">
        <f>ROUND(AG87+AG90,2)</f>
        <v>0</v>
      </c>
      <c r="AH96" s="148"/>
      <c r="AI96" s="148"/>
      <c r="AJ96" s="148"/>
      <c r="AK96" s="148"/>
      <c r="AL96" s="148"/>
      <c r="AM96" s="148"/>
      <c r="AN96" s="148">
        <f>AN87+AN90</f>
        <v>0</v>
      </c>
      <c r="AO96" s="148"/>
      <c r="AP96" s="148"/>
      <c r="AQ96" s="48"/>
    </row>
    <row r="97" spans="2:43" s="1" customFormat="1" ht="6.95" customHeight="1"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7"/>
    </row>
  </sheetData>
  <sheetProtection password="CC35" sheet="1" objects="1" scenarios="1" formatColumns="0" formatRows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3a-2018 - Rekonstrukce p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49"/>
      <c r="B1" s="13"/>
      <c r="C1" s="13"/>
      <c r="D1" s="14" t="s">
        <v>1</v>
      </c>
      <c r="E1" s="13"/>
      <c r="F1" s="15" t="s">
        <v>96</v>
      </c>
      <c r="G1" s="15"/>
      <c r="H1" s="150" t="s">
        <v>97</v>
      </c>
      <c r="I1" s="150"/>
      <c r="J1" s="150"/>
      <c r="K1" s="150"/>
      <c r="L1" s="15" t="s">
        <v>98</v>
      </c>
      <c r="M1" s="13"/>
      <c r="N1" s="13"/>
      <c r="O1" s="14" t="s">
        <v>99</v>
      </c>
      <c r="P1" s="13"/>
      <c r="Q1" s="13"/>
      <c r="R1" s="13"/>
      <c r="S1" s="15" t="s">
        <v>100</v>
      </c>
      <c r="T1" s="15"/>
      <c r="U1" s="149"/>
      <c r="V1" s="14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21" t="s">
        <v>8</v>
      </c>
      <c r="AT2" s="22" t="s">
        <v>86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101</v>
      </c>
    </row>
    <row r="4" spans="2:46" ht="36.95" customHeight="1">
      <c r="B4" s="26"/>
      <c r="C4" s="27" t="s">
        <v>102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13</v>
      </c>
      <c r="AT4" s="22" t="s">
        <v>6</v>
      </c>
    </row>
    <row r="5" spans="2:18" ht="6.95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spans="2:18" ht="25.4" customHeight="1">
      <c r="B6" s="26"/>
      <c r="C6" s="31"/>
      <c r="D6" s="38" t="s">
        <v>19</v>
      </c>
      <c r="E6" s="31"/>
      <c r="F6" s="151" t="str">
        <f>'Rekapitulace stavby'!K6</f>
        <v>Rekonstrukce popelnicového stání před obj.Stavbařů 14,Cheb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29"/>
    </row>
    <row r="7" spans="2:18" s="1" customFormat="1" ht="32.85" customHeight="1">
      <c r="B7" s="46"/>
      <c r="C7" s="47"/>
      <c r="D7" s="35" t="s">
        <v>103</v>
      </c>
      <c r="E7" s="47"/>
      <c r="F7" s="36" t="s">
        <v>104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2:18" s="1" customFormat="1" ht="14.4" customHeight="1">
      <c r="B8" s="46"/>
      <c r="C8" s="47"/>
      <c r="D8" s="38" t="s">
        <v>21</v>
      </c>
      <c r="E8" s="47"/>
      <c r="F8" s="33" t="s">
        <v>22</v>
      </c>
      <c r="G8" s="47"/>
      <c r="H8" s="47"/>
      <c r="I8" s="47"/>
      <c r="J8" s="47"/>
      <c r="K8" s="47"/>
      <c r="L8" s="47"/>
      <c r="M8" s="38" t="s">
        <v>23</v>
      </c>
      <c r="N8" s="47"/>
      <c r="O8" s="33" t="s">
        <v>22</v>
      </c>
      <c r="P8" s="47"/>
      <c r="Q8" s="47"/>
      <c r="R8" s="48"/>
    </row>
    <row r="9" spans="2:18" s="1" customFormat="1" ht="14.4" customHeight="1">
      <c r="B9" s="46"/>
      <c r="C9" s="47"/>
      <c r="D9" s="38" t="s">
        <v>24</v>
      </c>
      <c r="E9" s="47"/>
      <c r="F9" s="33" t="s">
        <v>25</v>
      </c>
      <c r="G9" s="47"/>
      <c r="H9" s="47"/>
      <c r="I9" s="47"/>
      <c r="J9" s="47"/>
      <c r="K9" s="47"/>
      <c r="L9" s="47"/>
      <c r="M9" s="38" t="s">
        <v>26</v>
      </c>
      <c r="N9" s="47"/>
      <c r="O9" s="152" t="str">
        <f>'Rekapitulace stavby'!AN8</f>
        <v>25. 5. 2018</v>
      </c>
      <c r="P9" s="90"/>
      <c r="Q9" s="47"/>
      <c r="R9" s="48"/>
    </row>
    <row r="10" spans="2:18" s="1" customFormat="1" ht="10.8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2:18" s="1" customFormat="1" ht="14.4" customHeight="1">
      <c r="B11" s="46"/>
      <c r="C11" s="47"/>
      <c r="D11" s="38" t="s">
        <v>28</v>
      </c>
      <c r="E11" s="47"/>
      <c r="F11" s="47"/>
      <c r="G11" s="47"/>
      <c r="H11" s="47"/>
      <c r="I11" s="47"/>
      <c r="J11" s="47"/>
      <c r="K11" s="47"/>
      <c r="L11" s="47"/>
      <c r="M11" s="38" t="s">
        <v>29</v>
      </c>
      <c r="N11" s="47"/>
      <c r="O11" s="33" t="str">
        <f>IF('Rekapitulace stavby'!AN10="","",'Rekapitulace stavby'!AN10)</f>
        <v/>
      </c>
      <c r="P11" s="33"/>
      <c r="Q11" s="47"/>
      <c r="R11" s="48"/>
    </row>
    <row r="12" spans="2:18" s="1" customFormat="1" ht="18" customHeight="1">
      <c r="B12" s="46"/>
      <c r="C12" s="47"/>
      <c r="D12" s="47"/>
      <c r="E12" s="33" t="str">
        <f>IF('Rekapitulace stavby'!E11="","",'Rekapitulace stavby'!E11)</f>
        <v xml:space="preserve"> </v>
      </c>
      <c r="F12" s="47"/>
      <c r="G12" s="47"/>
      <c r="H12" s="47"/>
      <c r="I12" s="47"/>
      <c r="J12" s="47"/>
      <c r="K12" s="47"/>
      <c r="L12" s="47"/>
      <c r="M12" s="38" t="s">
        <v>31</v>
      </c>
      <c r="N12" s="47"/>
      <c r="O12" s="33" t="str">
        <f>IF('Rekapitulace stavby'!AN11="","",'Rekapitulace stavby'!AN11)</f>
        <v/>
      </c>
      <c r="P12" s="33"/>
      <c r="Q12" s="47"/>
      <c r="R12" s="48"/>
    </row>
    <row r="13" spans="2:18" s="1" customFormat="1" ht="6.95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pans="2:18" s="1" customFormat="1" ht="14.4" customHeight="1">
      <c r="B14" s="46"/>
      <c r="C14" s="47"/>
      <c r="D14" s="38" t="s">
        <v>32</v>
      </c>
      <c r="E14" s="47"/>
      <c r="F14" s="47"/>
      <c r="G14" s="47"/>
      <c r="H14" s="47"/>
      <c r="I14" s="47"/>
      <c r="J14" s="47"/>
      <c r="K14" s="47"/>
      <c r="L14" s="47"/>
      <c r="M14" s="38" t="s">
        <v>29</v>
      </c>
      <c r="N14" s="47"/>
      <c r="O14" s="39" t="str">
        <f>IF('Rekapitulace stavby'!AN13="","",'Rekapitulace stavby'!AN13)</f>
        <v>Vyplň údaj</v>
      </c>
      <c r="P14" s="33"/>
      <c r="Q14" s="47"/>
      <c r="R14" s="48"/>
    </row>
    <row r="15" spans="2:18" s="1" customFormat="1" ht="18" customHeight="1">
      <c r="B15" s="46"/>
      <c r="C15" s="47"/>
      <c r="D15" s="47"/>
      <c r="E15" s="39" t="str">
        <f>IF('Rekapitulace stavby'!E14="","",'Rekapitulace stavby'!E14)</f>
        <v>Vyplň údaj</v>
      </c>
      <c r="F15" s="153"/>
      <c r="G15" s="153"/>
      <c r="H15" s="153"/>
      <c r="I15" s="153"/>
      <c r="J15" s="153"/>
      <c r="K15" s="153"/>
      <c r="L15" s="153"/>
      <c r="M15" s="38" t="s">
        <v>31</v>
      </c>
      <c r="N15" s="47"/>
      <c r="O15" s="39" t="str">
        <f>IF('Rekapitulace stavby'!AN14="","",'Rekapitulace stavby'!AN14)</f>
        <v>Vyplň údaj</v>
      </c>
      <c r="P15" s="33"/>
      <c r="Q15" s="47"/>
      <c r="R15" s="48"/>
    </row>
    <row r="16" spans="2:18" s="1" customFormat="1" ht="6.95" customHeight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pans="2:18" s="1" customFormat="1" ht="14.4" customHeight="1">
      <c r="B17" s="46"/>
      <c r="C17" s="47"/>
      <c r="D17" s="38" t="s">
        <v>34</v>
      </c>
      <c r="E17" s="47"/>
      <c r="F17" s="47"/>
      <c r="G17" s="47"/>
      <c r="H17" s="47"/>
      <c r="I17" s="47"/>
      <c r="J17" s="47"/>
      <c r="K17" s="47"/>
      <c r="L17" s="47"/>
      <c r="M17" s="38" t="s">
        <v>29</v>
      </c>
      <c r="N17" s="47"/>
      <c r="O17" s="33" t="str">
        <f>IF('Rekapitulace stavby'!AN16="","",'Rekapitulace stavby'!AN16)</f>
        <v/>
      </c>
      <c r="P17" s="33"/>
      <c r="Q17" s="47"/>
      <c r="R17" s="48"/>
    </row>
    <row r="18" spans="2:18" s="1" customFormat="1" ht="18" customHeight="1">
      <c r="B18" s="46"/>
      <c r="C18" s="47"/>
      <c r="D18" s="47"/>
      <c r="E18" s="33" t="str">
        <f>IF('Rekapitulace stavby'!E17="","",'Rekapitulace stavby'!E17)</f>
        <v xml:space="preserve"> </v>
      </c>
      <c r="F18" s="47"/>
      <c r="G18" s="47"/>
      <c r="H18" s="47"/>
      <c r="I18" s="47"/>
      <c r="J18" s="47"/>
      <c r="K18" s="47"/>
      <c r="L18" s="47"/>
      <c r="M18" s="38" t="s">
        <v>31</v>
      </c>
      <c r="N18" s="47"/>
      <c r="O18" s="33" t="str">
        <f>IF('Rekapitulace stavby'!AN17="","",'Rekapitulace stavby'!AN17)</f>
        <v/>
      </c>
      <c r="P18" s="33"/>
      <c r="Q18" s="47"/>
      <c r="R18" s="48"/>
    </row>
    <row r="19" spans="2:18" s="1" customFormat="1" ht="6.95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2:18" s="1" customFormat="1" ht="14.4" customHeight="1">
      <c r="B20" s="46"/>
      <c r="C20" s="47"/>
      <c r="D20" s="38" t="s">
        <v>36</v>
      </c>
      <c r="E20" s="47"/>
      <c r="F20" s="47"/>
      <c r="G20" s="47"/>
      <c r="H20" s="47"/>
      <c r="I20" s="47"/>
      <c r="J20" s="47"/>
      <c r="K20" s="47"/>
      <c r="L20" s="47"/>
      <c r="M20" s="38" t="s">
        <v>29</v>
      </c>
      <c r="N20" s="47"/>
      <c r="O20" s="33" t="str">
        <f>IF('Rekapitulace stavby'!AN19="","",'Rekapitulace stavby'!AN19)</f>
        <v/>
      </c>
      <c r="P20" s="33"/>
      <c r="Q20" s="47"/>
      <c r="R20" s="48"/>
    </row>
    <row r="21" spans="2:18" s="1" customFormat="1" ht="18" customHeight="1">
      <c r="B21" s="46"/>
      <c r="C21" s="47"/>
      <c r="D21" s="47"/>
      <c r="E21" s="33" t="str">
        <f>IF('Rekapitulace stavby'!E20="","",'Rekapitulace stavby'!E20)</f>
        <v xml:space="preserve"> </v>
      </c>
      <c r="F21" s="47"/>
      <c r="G21" s="47"/>
      <c r="H21" s="47"/>
      <c r="I21" s="47"/>
      <c r="J21" s="47"/>
      <c r="K21" s="47"/>
      <c r="L21" s="47"/>
      <c r="M21" s="38" t="s">
        <v>31</v>
      </c>
      <c r="N21" s="47"/>
      <c r="O21" s="33" t="str">
        <f>IF('Rekapitulace stavby'!AN20="","",'Rekapitulace stavby'!AN20)</f>
        <v/>
      </c>
      <c r="P21" s="33"/>
      <c r="Q21" s="47"/>
      <c r="R21" s="48"/>
    </row>
    <row r="22" spans="2:18" s="1" customFormat="1" ht="6.9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2:18" s="1" customFormat="1" ht="14.4" customHeight="1">
      <c r="B23" s="46"/>
      <c r="C23" s="47"/>
      <c r="D23" s="38" t="s">
        <v>37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pans="2:18" s="1" customFormat="1" ht="16.5" customHeight="1">
      <c r="B24" s="46"/>
      <c r="C24" s="47"/>
      <c r="D24" s="47"/>
      <c r="E24" s="42" t="s">
        <v>22</v>
      </c>
      <c r="F24" s="42"/>
      <c r="G24" s="42"/>
      <c r="H24" s="42"/>
      <c r="I24" s="42"/>
      <c r="J24" s="42"/>
      <c r="K24" s="42"/>
      <c r="L24" s="42"/>
      <c r="M24" s="47"/>
      <c r="N24" s="47"/>
      <c r="O24" s="47"/>
      <c r="P24" s="47"/>
      <c r="Q24" s="47"/>
      <c r="R24" s="48"/>
    </row>
    <row r="25" spans="2:18" s="1" customFormat="1" ht="6.95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pans="2:18" s="1" customFormat="1" ht="6.95" customHeight="1">
      <c r="B26" s="46"/>
      <c r="C26" s="4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47"/>
      <c r="R26" s="48"/>
    </row>
    <row r="27" spans="2:18" s="1" customFormat="1" ht="14.4" customHeight="1">
      <c r="B27" s="46"/>
      <c r="C27" s="47"/>
      <c r="D27" s="154" t="s">
        <v>105</v>
      </c>
      <c r="E27" s="47"/>
      <c r="F27" s="47"/>
      <c r="G27" s="47"/>
      <c r="H27" s="47"/>
      <c r="I27" s="47"/>
      <c r="J27" s="47"/>
      <c r="K27" s="47"/>
      <c r="L27" s="47"/>
      <c r="M27" s="45">
        <f>N88</f>
        <v>0</v>
      </c>
      <c r="N27" s="45"/>
      <c r="O27" s="45"/>
      <c r="P27" s="45"/>
      <c r="Q27" s="47"/>
      <c r="R27" s="48"/>
    </row>
    <row r="28" spans="2:18" s="1" customFormat="1" ht="14.4" customHeight="1">
      <c r="B28" s="46"/>
      <c r="C28" s="47"/>
      <c r="D28" s="44" t="s">
        <v>90</v>
      </c>
      <c r="E28" s="47"/>
      <c r="F28" s="47"/>
      <c r="G28" s="47"/>
      <c r="H28" s="47"/>
      <c r="I28" s="47"/>
      <c r="J28" s="47"/>
      <c r="K28" s="47"/>
      <c r="L28" s="47"/>
      <c r="M28" s="45">
        <f>N101</f>
        <v>0</v>
      </c>
      <c r="N28" s="45"/>
      <c r="O28" s="45"/>
      <c r="P28" s="45"/>
      <c r="Q28" s="47"/>
      <c r="R28" s="48"/>
    </row>
    <row r="29" spans="2:18" s="1" customFormat="1" ht="6.95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2:18" s="1" customFormat="1" ht="25.4" customHeight="1">
      <c r="B30" s="46"/>
      <c r="C30" s="47"/>
      <c r="D30" s="155" t="s">
        <v>40</v>
      </c>
      <c r="E30" s="47"/>
      <c r="F30" s="47"/>
      <c r="G30" s="47"/>
      <c r="H30" s="47"/>
      <c r="I30" s="47"/>
      <c r="J30" s="47"/>
      <c r="K30" s="47"/>
      <c r="L30" s="47"/>
      <c r="M30" s="156">
        <f>ROUND(M27+M28,2)</f>
        <v>0</v>
      </c>
      <c r="N30" s="47"/>
      <c r="O30" s="47"/>
      <c r="P30" s="47"/>
      <c r="Q30" s="47"/>
      <c r="R30" s="48"/>
    </row>
    <row r="31" spans="2:18" s="1" customFormat="1" ht="6.95" customHeight="1">
      <c r="B31" s="46"/>
      <c r="C31" s="4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47"/>
      <c r="R31" s="48"/>
    </row>
    <row r="32" spans="2:18" s="1" customFormat="1" ht="14.4" customHeight="1">
      <c r="B32" s="46"/>
      <c r="C32" s="47"/>
      <c r="D32" s="54" t="s">
        <v>41</v>
      </c>
      <c r="E32" s="54" t="s">
        <v>42</v>
      </c>
      <c r="F32" s="55">
        <v>0.21</v>
      </c>
      <c r="G32" s="157" t="s">
        <v>43</v>
      </c>
      <c r="H32" s="158">
        <f>ROUND((((SUM(BE101:BE108)+SUM(BE126:BE206))+SUM(BE208:BE212))),2)</f>
        <v>0</v>
      </c>
      <c r="I32" s="47"/>
      <c r="J32" s="47"/>
      <c r="K32" s="47"/>
      <c r="L32" s="47"/>
      <c r="M32" s="158">
        <f>ROUND(((ROUND((SUM(BE101:BE108)+SUM(BE126:BE206)),2)*F32)+SUM(BE208:BE212)*F32),2)</f>
        <v>0</v>
      </c>
      <c r="N32" s="47"/>
      <c r="O32" s="47"/>
      <c r="P32" s="47"/>
      <c r="Q32" s="47"/>
      <c r="R32" s="48"/>
    </row>
    <row r="33" spans="2:18" s="1" customFormat="1" ht="14.4" customHeight="1">
      <c r="B33" s="46"/>
      <c r="C33" s="47"/>
      <c r="D33" s="47"/>
      <c r="E33" s="54" t="s">
        <v>44</v>
      </c>
      <c r="F33" s="55">
        <v>0.15</v>
      </c>
      <c r="G33" s="157" t="s">
        <v>43</v>
      </c>
      <c r="H33" s="158">
        <f>ROUND((((SUM(BF101:BF108)+SUM(BF126:BF206))+SUM(BF208:BF212))),2)</f>
        <v>0</v>
      </c>
      <c r="I33" s="47"/>
      <c r="J33" s="47"/>
      <c r="K33" s="47"/>
      <c r="L33" s="47"/>
      <c r="M33" s="158">
        <f>ROUND(((ROUND((SUM(BF101:BF108)+SUM(BF126:BF206)),2)*F33)+SUM(BF208:BF212)*F33),2)</f>
        <v>0</v>
      </c>
      <c r="N33" s="47"/>
      <c r="O33" s="47"/>
      <c r="P33" s="47"/>
      <c r="Q33" s="47"/>
      <c r="R33" s="48"/>
    </row>
    <row r="34" spans="2:18" s="1" customFormat="1" ht="14.4" customHeight="1" hidden="1">
      <c r="B34" s="46"/>
      <c r="C34" s="47"/>
      <c r="D34" s="47"/>
      <c r="E34" s="54" t="s">
        <v>45</v>
      </c>
      <c r="F34" s="55">
        <v>0.21</v>
      </c>
      <c r="G34" s="157" t="s">
        <v>43</v>
      </c>
      <c r="H34" s="158">
        <f>ROUND((((SUM(BG101:BG108)+SUM(BG126:BG206))+SUM(BG208:BG212))),2)</f>
        <v>0</v>
      </c>
      <c r="I34" s="47"/>
      <c r="J34" s="47"/>
      <c r="K34" s="47"/>
      <c r="L34" s="47"/>
      <c r="M34" s="158">
        <v>0</v>
      </c>
      <c r="N34" s="47"/>
      <c r="O34" s="47"/>
      <c r="P34" s="47"/>
      <c r="Q34" s="47"/>
      <c r="R34" s="48"/>
    </row>
    <row r="35" spans="2:18" s="1" customFormat="1" ht="14.4" customHeight="1" hidden="1">
      <c r="B35" s="46"/>
      <c r="C35" s="47"/>
      <c r="D35" s="47"/>
      <c r="E35" s="54" t="s">
        <v>46</v>
      </c>
      <c r="F35" s="55">
        <v>0.15</v>
      </c>
      <c r="G35" s="157" t="s">
        <v>43</v>
      </c>
      <c r="H35" s="158">
        <f>ROUND((((SUM(BH101:BH108)+SUM(BH126:BH206))+SUM(BH208:BH212))),2)</f>
        <v>0</v>
      </c>
      <c r="I35" s="47"/>
      <c r="J35" s="47"/>
      <c r="K35" s="47"/>
      <c r="L35" s="47"/>
      <c r="M35" s="158">
        <v>0</v>
      </c>
      <c r="N35" s="47"/>
      <c r="O35" s="47"/>
      <c r="P35" s="47"/>
      <c r="Q35" s="47"/>
      <c r="R35" s="48"/>
    </row>
    <row r="36" spans="2:18" s="1" customFormat="1" ht="14.4" customHeight="1" hidden="1">
      <c r="B36" s="46"/>
      <c r="C36" s="47"/>
      <c r="D36" s="47"/>
      <c r="E36" s="54" t="s">
        <v>47</v>
      </c>
      <c r="F36" s="55">
        <v>0</v>
      </c>
      <c r="G36" s="157" t="s">
        <v>43</v>
      </c>
      <c r="H36" s="158">
        <f>ROUND((((SUM(BI101:BI108)+SUM(BI126:BI206))+SUM(BI208:BI212))),2)</f>
        <v>0</v>
      </c>
      <c r="I36" s="47"/>
      <c r="J36" s="47"/>
      <c r="K36" s="47"/>
      <c r="L36" s="47"/>
      <c r="M36" s="158">
        <v>0</v>
      </c>
      <c r="N36" s="47"/>
      <c r="O36" s="47"/>
      <c r="P36" s="47"/>
      <c r="Q36" s="47"/>
      <c r="R36" s="48"/>
    </row>
    <row r="37" spans="2:18" s="1" customFormat="1" ht="6.9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pans="2:18" s="1" customFormat="1" ht="25.4" customHeight="1">
      <c r="B38" s="46"/>
      <c r="C38" s="147"/>
      <c r="D38" s="159" t="s">
        <v>48</v>
      </c>
      <c r="E38" s="103"/>
      <c r="F38" s="103"/>
      <c r="G38" s="160" t="s">
        <v>49</v>
      </c>
      <c r="H38" s="161" t="s">
        <v>50</v>
      </c>
      <c r="I38" s="103"/>
      <c r="J38" s="103"/>
      <c r="K38" s="103"/>
      <c r="L38" s="162">
        <f>SUM(M30:M36)</f>
        <v>0</v>
      </c>
      <c r="M38" s="162"/>
      <c r="N38" s="162"/>
      <c r="O38" s="162"/>
      <c r="P38" s="163"/>
      <c r="Q38" s="147"/>
      <c r="R38" s="48"/>
    </row>
    <row r="39" spans="2:18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pans="2:18" s="1" customFormat="1" ht="14.4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 spans="2:18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9"/>
    </row>
    <row r="42" spans="2:18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 spans="2:18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 spans="2:18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 spans="2:18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 spans="2:18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 spans="2:18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 spans="2:18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 spans="2:18" ht="13.5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pans="2:18" s="1" customFormat="1" ht="13.5">
      <c r="B50" s="46"/>
      <c r="C50" s="47"/>
      <c r="D50" s="66" t="s">
        <v>51</v>
      </c>
      <c r="E50" s="67"/>
      <c r="F50" s="67"/>
      <c r="G50" s="67"/>
      <c r="H50" s="68"/>
      <c r="I50" s="47"/>
      <c r="J50" s="66" t="s">
        <v>52</v>
      </c>
      <c r="K50" s="67"/>
      <c r="L50" s="67"/>
      <c r="M50" s="67"/>
      <c r="N50" s="67"/>
      <c r="O50" s="67"/>
      <c r="P50" s="68"/>
      <c r="Q50" s="47"/>
      <c r="R50" s="48"/>
    </row>
    <row r="51" spans="2:18" ht="13.5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 spans="2:18" ht="13.5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 spans="2:18" ht="13.5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 spans="2:18" ht="13.5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 spans="2:18" ht="13.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 spans="2:18" ht="13.5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 spans="2:18" ht="13.5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 spans="2:18" ht="13.5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pans="2:18" s="1" customFormat="1" ht="13.5">
      <c r="B59" s="46"/>
      <c r="C59" s="47"/>
      <c r="D59" s="71" t="s">
        <v>53</v>
      </c>
      <c r="E59" s="72"/>
      <c r="F59" s="72"/>
      <c r="G59" s="73" t="s">
        <v>54</v>
      </c>
      <c r="H59" s="74"/>
      <c r="I59" s="47"/>
      <c r="J59" s="71" t="s">
        <v>53</v>
      </c>
      <c r="K59" s="72"/>
      <c r="L59" s="72"/>
      <c r="M59" s="72"/>
      <c r="N59" s="73" t="s">
        <v>54</v>
      </c>
      <c r="O59" s="72"/>
      <c r="P59" s="74"/>
      <c r="Q59" s="47"/>
      <c r="R59" s="48"/>
    </row>
    <row r="60" spans="2:18" ht="13.5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pans="2:18" s="1" customFormat="1" ht="13.5">
      <c r="B61" s="46"/>
      <c r="C61" s="47"/>
      <c r="D61" s="66" t="s">
        <v>55</v>
      </c>
      <c r="E61" s="67"/>
      <c r="F61" s="67"/>
      <c r="G61" s="67"/>
      <c r="H61" s="68"/>
      <c r="I61" s="47"/>
      <c r="J61" s="66" t="s">
        <v>56</v>
      </c>
      <c r="K61" s="67"/>
      <c r="L61" s="67"/>
      <c r="M61" s="67"/>
      <c r="N61" s="67"/>
      <c r="O61" s="67"/>
      <c r="P61" s="68"/>
      <c r="Q61" s="47"/>
      <c r="R61" s="48"/>
    </row>
    <row r="62" spans="2:18" ht="13.5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 spans="2:18" ht="13.5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 spans="2:18" ht="13.5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 spans="2:18" ht="13.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 spans="2:18" ht="13.5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 spans="2:18" ht="13.5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 spans="2:18" ht="13.5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 spans="2:18" ht="13.5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pans="2:18" s="1" customFormat="1" ht="13.5">
      <c r="B70" s="46"/>
      <c r="C70" s="47"/>
      <c r="D70" s="71" t="s">
        <v>53</v>
      </c>
      <c r="E70" s="72"/>
      <c r="F70" s="72"/>
      <c r="G70" s="73" t="s">
        <v>54</v>
      </c>
      <c r="H70" s="74"/>
      <c r="I70" s="47"/>
      <c r="J70" s="71" t="s">
        <v>53</v>
      </c>
      <c r="K70" s="72"/>
      <c r="L70" s="72"/>
      <c r="M70" s="72"/>
      <c r="N70" s="73" t="s">
        <v>54</v>
      </c>
      <c r="O70" s="72"/>
      <c r="P70" s="74"/>
      <c r="Q70" s="47"/>
      <c r="R70" s="48"/>
    </row>
    <row r="71" spans="2:18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pans="2:18" s="1" customFormat="1" ht="6.95" customHeight="1">
      <c r="B75" s="164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/>
    </row>
    <row r="76" spans="2:21" s="1" customFormat="1" ht="36.95" customHeight="1">
      <c r="B76" s="46"/>
      <c r="C76" s="27" t="s">
        <v>106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  <c r="T76" s="167"/>
      <c r="U76" s="167"/>
    </row>
    <row r="77" spans="2:21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67"/>
      <c r="U77" s="167"/>
    </row>
    <row r="78" spans="2:21" s="1" customFormat="1" ht="30" customHeight="1">
      <c r="B78" s="46"/>
      <c r="C78" s="38" t="s">
        <v>19</v>
      </c>
      <c r="D78" s="47"/>
      <c r="E78" s="47"/>
      <c r="F78" s="151" t="str">
        <f>F6</f>
        <v>Rekonstrukce popelnicového stání před obj.Stavbařů 14,Cheb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7"/>
      <c r="R78" s="48"/>
      <c r="T78" s="167"/>
      <c r="U78" s="167"/>
    </row>
    <row r="79" spans="2:21" s="1" customFormat="1" ht="36.95" customHeight="1">
      <c r="B79" s="46"/>
      <c r="C79" s="85" t="s">
        <v>103</v>
      </c>
      <c r="D79" s="47"/>
      <c r="E79" s="47"/>
      <c r="F79" s="87" t="str">
        <f>F7</f>
        <v>03a-2018 - Rekonstrukce popelnicového stání před obj. Stavbařů 14,Cheb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67"/>
      <c r="U79" s="167"/>
    </row>
    <row r="80" spans="2:21" s="1" customFormat="1" ht="6.95" customHeight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T80" s="167"/>
      <c r="U80" s="167"/>
    </row>
    <row r="81" spans="2:21" s="1" customFormat="1" ht="18" customHeight="1">
      <c r="B81" s="46"/>
      <c r="C81" s="38" t="s">
        <v>24</v>
      </c>
      <c r="D81" s="47"/>
      <c r="E81" s="47"/>
      <c r="F81" s="33" t="str">
        <f>F9</f>
        <v>Cheb,Stavbařů</v>
      </c>
      <c r="G81" s="47"/>
      <c r="H81" s="47"/>
      <c r="I81" s="47"/>
      <c r="J81" s="47"/>
      <c r="K81" s="38" t="s">
        <v>26</v>
      </c>
      <c r="L81" s="47"/>
      <c r="M81" s="90" t="str">
        <f>IF(O9="","",O9)</f>
        <v>25. 5. 2018</v>
      </c>
      <c r="N81" s="90"/>
      <c r="O81" s="90"/>
      <c r="P81" s="90"/>
      <c r="Q81" s="47"/>
      <c r="R81" s="48"/>
      <c r="T81" s="167"/>
      <c r="U81" s="167"/>
    </row>
    <row r="82" spans="2:21" s="1" customFormat="1" ht="6.95" customHeight="1"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T82" s="167"/>
      <c r="U82" s="167"/>
    </row>
    <row r="83" spans="2:21" s="1" customFormat="1" ht="13.5">
      <c r="B83" s="46"/>
      <c r="C83" s="38" t="s">
        <v>28</v>
      </c>
      <c r="D83" s="47"/>
      <c r="E83" s="47"/>
      <c r="F83" s="33" t="str">
        <f>E12</f>
        <v xml:space="preserve"> </v>
      </c>
      <c r="G83" s="47"/>
      <c r="H83" s="47"/>
      <c r="I83" s="47"/>
      <c r="J83" s="47"/>
      <c r="K83" s="38" t="s">
        <v>34</v>
      </c>
      <c r="L83" s="47"/>
      <c r="M83" s="33" t="str">
        <f>E18</f>
        <v xml:space="preserve"> </v>
      </c>
      <c r="N83" s="33"/>
      <c r="O83" s="33"/>
      <c r="P83" s="33"/>
      <c r="Q83" s="33"/>
      <c r="R83" s="48"/>
      <c r="T83" s="167"/>
      <c r="U83" s="167"/>
    </row>
    <row r="84" spans="2:21" s="1" customFormat="1" ht="14.4" customHeight="1">
      <c r="B84" s="46"/>
      <c r="C84" s="38" t="s">
        <v>32</v>
      </c>
      <c r="D84" s="47"/>
      <c r="E84" s="47"/>
      <c r="F84" s="33" t="str">
        <f>IF(E15="","",E15)</f>
        <v>Vyplň údaj</v>
      </c>
      <c r="G84" s="47"/>
      <c r="H84" s="47"/>
      <c r="I84" s="47"/>
      <c r="J84" s="47"/>
      <c r="K84" s="38" t="s">
        <v>36</v>
      </c>
      <c r="L84" s="47"/>
      <c r="M84" s="33" t="str">
        <f>E21</f>
        <v xml:space="preserve"> </v>
      </c>
      <c r="N84" s="33"/>
      <c r="O84" s="33"/>
      <c r="P84" s="33"/>
      <c r="Q84" s="33"/>
      <c r="R84" s="48"/>
      <c r="T84" s="167"/>
      <c r="U84" s="167"/>
    </row>
    <row r="85" spans="2:21" s="1" customFormat="1" ht="10.3" customHeight="1"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T85" s="167"/>
      <c r="U85" s="167"/>
    </row>
    <row r="86" spans="2:21" s="1" customFormat="1" ht="29.25" customHeight="1">
      <c r="B86" s="46"/>
      <c r="C86" s="168" t="s">
        <v>107</v>
      </c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68" t="s">
        <v>108</v>
      </c>
      <c r="O86" s="147"/>
      <c r="P86" s="147"/>
      <c r="Q86" s="147"/>
      <c r="R86" s="48"/>
      <c r="T86" s="167"/>
      <c r="U86" s="167"/>
    </row>
    <row r="87" spans="2:21" s="1" customFormat="1" ht="10.3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T87" s="167"/>
      <c r="U87" s="167"/>
    </row>
    <row r="88" spans="2:47" s="1" customFormat="1" ht="29.25" customHeight="1">
      <c r="B88" s="46"/>
      <c r="C88" s="169" t="s">
        <v>109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13">
        <f>N126</f>
        <v>0</v>
      </c>
      <c r="O88" s="170"/>
      <c r="P88" s="170"/>
      <c r="Q88" s="170"/>
      <c r="R88" s="48"/>
      <c r="T88" s="167"/>
      <c r="U88" s="167"/>
      <c r="AU88" s="22" t="s">
        <v>110</v>
      </c>
    </row>
    <row r="89" spans="2:21" s="6" customFormat="1" ht="24.95" customHeight="1">
      <c r="B89" s="171"/>
      <c r="C89" s="172"/>
      <c r="D89" s="173" t="s">
        <v>111</v>
      </c>
      <c r="E89" s="172"/>
      <c r="F89" s="172"/>
      <c r="G89" s="172"/>
      <c r="H89" s="172"/>
      <c r="I89" s="172"/>
      <c r="J89" s="172"/>
      <c r="K89" s="172"/>
      <c r="L89" s="172"/>
      <c r="M89" s="172"/>
      <c r="N89" s="174">
        <f>N128</f>
        <v>0</v>
      </c>
      <c r="O89" s="172"/>
      <c r="P89" s="172"/>
      <c r="Q89" s="172"/>
      <c r="R89" s="175"/>
      <c r="T89" s="176"/>
      <c r="U89" s="176"/>
    </row>
    <row r="90" spans="2:21" s="7" customFormat="1" ht="19.9" customHeight="1">
      <c r="B90" s="177"/>
      <c r="C90" s="178"/>
      <c r="D90" s="132" t="s">
        <v>112</v>
      </c>
      <c r="E90" s="178"/>
      <c r="F90" s="178"/>
      <c r="G90" s="178"/>
      <c r="H90" s="178"/>
      <c r="I90" s="178"/>
      <c r="J90" s="178"/>
      <c r="K90" s="178"/>
      <c r="L90" s="178"/>
      <c r="M90" s="178"/>
      <c r="N90" s="134">
        <f>N129</f>
        <v>0</v>
      </c>
      <c r="O90" s="178"/>
      <c r="P90" s="178"/>
      <c r="Q90" s="178"/>
      <c r="R90" s="179"/>
      <c r="T90" s="180"/>
      <c r="U90" s="180"/>
    </row>
    <row r="91" spans="2:21" s="7" customFormat="1" ht="19.9" customHeight="1">
      <c r="B91" s="177"/>
      <c r="C91" s="178"/>
      <c r="D91" s="132" t="s">
        <v>113</v>
      </c>
      <c r="E91" s="178"/>
      <c r="F91" s="178"/>
      <c r="G91" s="178"/>
      <c r="H91" s="178"/>
      <c r="I91" s="178"/>
      <c r="J91" s="178"/>
      <c r="K91" s="178"/>
      <c r="L91" s="178"/>
      <c r="M91" s="178"/>
      <c r="N91" s="134">
        <f>N149</f>
        <v>0</v>
      </c>
      <c r="O91" s="178"/>
      <c r="P91" s="178"/>
      <c r="Q91" s="178"/>
      <c r="R91" s="179"/>
      <c r="T91" s="180"/>
      <c r="U91" s="180"/>
    </row>
    <row r="92" spans="2:21" s="7" customFormat="1" ht="19.9" customHeight="1">
      <c r="B92" s="177"/>
      <c r="C92" s="178"/>
      <c r="D92" s="132" t="s">
        <v>114</v>
      </c>
      <c r="E92" s="178"/>
      <c r="F92" s="178"/>
      <c r="G92" s="178"/>
      <c r="H92" s="178"/>
      <c r="I92" s="178"/>
      <c r="J92" s="178"/>
      <c r="K92" s="178"/>
      <c r="L92" s="178"/>
      <c r="M92" s="178"/>
      <c r="N92" s="134">
        <f>N162</f>
        <v>0</v>
      </c>
      <c r="O92" s="178"/>
      <c r="P92" s="178"/>
      <c r="Q92" s="178"/>
      <c r="R92" s="179"/>
      <c r="T92" s="180"/>
      <c r="U92" s="180"/>
    </row>
    <row r="93" spans="2:21" s="7" customFormat="1" ht="19.9" customHeight="1">
      <c r="B93" s="177"/>
      <c r="C93" s="178"/>
      <c r="D93" s="132" t="s">
        <v>115</v>
      </c>
      <c r="E93" s="178"/>
      <c r="F93" s="178"/>
      <c r="G93" s="178"/>
      <c r="H93" s="178"/>
      <c r="I93" s="178"/>
      <c r="J93" s="178"/>
      <c r="K93" s="178"/>
      <c r="L93" s="178"/>
      <c r="M93" s="178"/>
      <c r="N93" s="134">
        <f>N174</f>
        <v>0</v>
      </c>
      <c r="O93" s="178"/>
      <c r="P93" s="178"/>
      <c r="Q93" s="178"/>
      <c r="R93" s="179"/>
      <c r="T93" s="180"/>
      <c r="U93" s="180"/>
    </row>
    <row r="94" spans="2:21" s="7" customFormat="1" ht="19.9" customHeight="1">
      <c r="B94" s="177"/>
      <c r="C94" s="178"/>
      <c r="D94" s="132" t="s">
        <v>116</v>
      </c>
      <c r="E94" s="178"/>
      <c r="F94" s="178"/>
      <c r="G94" s="178"/>
      <c r="H94" s="178"/>
      <c r="I94" s="178"/>
      <c r="J94" s="178"/>
      <c r="K94" s="178"/>
      <c r="L94" s="178"/>
      <c r="M94" s="178"/>
      <c r="N94" s="134">
        <f>N180</f>
        <v>0</v>
      </c>
      <c r="O94" s="178"/>
      <c r="P94" s="178"/>
      <c r="Q94" s="178"/>
      <c r="R94" s="179"/>
      <c r="T94" s="180"/>
      <c r="U94" s="180"/>
    </row>
    <row r="95" spans="2:21" s="7" customFormat="1" ht="19.9" customHeight="1">
      <c r="B95" s="177"/>
      <c r="C95" s="178"/>
      <c r="D95" s="132" t="s">
        <v>117</v>
      </c>
      <c r="E95" s="178"/>
      <c r="F95" s="178"/>
      <c r="G95" s="178"/>
      <c r="H95" s="178"/>
      <c r="I95" s="178"/>
      <c r="J95" s="178"/>
      <c r="K95" s="178"/>
      <c r="L95" s="178"/>
      <c r="M95" s="178"/>
      <c r="N95" s="134">
        <f>N191</f>
        <v>0</v>
      </c>
      <c r="O95" s="178"/>
      <c r="P95" s="178"/>
      <c r="Q95" s="178"/>
      <c r="R95" s="179"/>
      <c r="T95" s="180"/>
      <c r="U95" s="180"/>
    </row>
    <row r="96" spans="2:21" s="7" customFormat="1" ht="19.9" customHeight="1">
      <c r="B96" s="177"/>
      <c r="C96" s="178"/>
      <c r="D96" s="132" t="s">
        <v>118</v>
      </c>
      <c r="E96" s="178"/>
      <c r="F96" s="178"/>
      <c r="G96" s="178"/>
      <c r="H96" s="178"/>
      <c r="I96" s="178"/>
      <c r="J96" s="178"/>
      <c r="K96" s="178"/>
      <c r="L96" s="178"/>
      <c r="M96" s="178"/>
      <c r="N96" s="134">
        <f>N202</f>
        <v>0</v>
      </c>
      <c r="O96" s="178"/>
      <c r="P96" s="178"/>
      <c r="Q96" s="178"/>
      <c r="R96" s="179"/>
      <c r="T96" s="180"/>
      <c r="U96" s="180"/>
    </row>
    <row r="97" spans="2:21" s="6" customFormat="1" ht="24.95" customHeight="1">
      <c r="B97" s="171"/>
      <c r="C97" s="172"/>
      <c r="D97" s="173" t="s">
        <v>119</v>
      </c>
      <c r="E97" s="172"/>
      <c r="F97" s="172"/>
      <c r="G97" s="172"/>
      <c r="H97" s="172"/>
      <c r="I97" s="172"/>
      <c r="J97" s="172"/>
      <c r="K97" s="172"/>
      <c r="L97" s="172"/>
      <c r="M97" s="172"/>
      <c r="N97" s="174">
        <f>N204</f>
        <v>0</v>
      </c>
      <c r="O97" s="172"/>
      <c r="P97" s="172"/>
      <c r="Q97" s="172"/>
      <c r="R97" s="175"/>
      <c r="T97" s="176"/>
      <c r="U97" s="176"/>
    </row>
    <row r="98" spans="2:21" s="7" customFormat="1" ht="19.9" customHeight="1">
      <c r="B98" s="177"/>
      <c r="C98" s="178"/>
      <c r="D98" s="132" t="s">
        <v>120</v>
      </c>
      <c r="E98" s="178"/>
      <c r="F98" s="178"/>
      <c r="G98" s="178"/>
      <c r="H98" s="178"/>
      <c r="I98" s="178"/>
      <c r="J98" s="178"/>
      <c r="K98" s="178"/>
      <c r="L98" s="178"/>
      <c r="M98" s="178"/>
      <c r="N98" s="134">
        <f>N205</f>
        <v>0</v>
      </c>
      <c r="O98" s="178"/>
      <c r="P98" s="178"/>
      <c r="Q98" s="178"/>
      <c r="R98" s="179"/>
      <c r="T98" s="180"/>
      <c r="U98" s="180"/>
    </row>
    <row r="99" spans="2:21" s="6" customFormat="1" ht="21.8" customHeight="1">
      <c r="B99" s="171"/>
      <c r="C99" s="172"/>
      <c r="D99" s="173" t="s">
        <v>121</v>
      </c>
      <c r="E99" s="172"/>
      <c r="F99" s="172"/>
      <c r="G99" s="172"/>
      <c r="H99" s="172"/>
      <c r="I99" s="172"/>
      <c r="J99" s="172"/>
      <c r="K99" s="172"/>
      <c r="L99" s="172"/>
      <c r="M99" s="172"/>
      <c r="N99" s="181">
        <f>N207</f>
        <v>0</v>
      </c>
      <c r="O99" s="172"/>
      <c r="P99" s="172"/>
      <c r="Q99" s="172"/>
      <c r="R99" s="175"/>
      <c r="T99" s="176"/>
      <c r="U99" s="176"/>
    </row>
    <row r="100" spans="2:21" s="1" customFormat="1" ht="21.8" customHeight="1"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8"/>
      <c r="T100" s="167"/>
      <c r="U100" s="167"/>
    </row>
    <row r="101" spans="2:21" s="1" customFormat="1" ht="29.25" customHeight="1">
      <c r="B101" s="46"/>
      <c r="C101" s="169" t="s">
        <v>122</v>
      </c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170">
        <f>ROUND(N102+N103+N104+N105+N106+N107,2)</f>
        <v>0</v>
      </c>
      <c r="O101" s="182"/>
      <c r="P101" s="182"/>
      <c r="Q101" s="182"/>
      <c r="R101" s="48"/>
      <c r="T101" s="183"/>
      <c r="U101" s="184" t="s">
        <v>41</v>
      </c>
    </row>
    <row r="102" spans="2:65" s="1" customFormat="1" ht="18" customHeight="1">
      <c r="B102" s="46"/>
      <c r="C102" s="47"/>
      <c r="D102" s="139" t="s">
        <v>123</v>
      </c>
      <c r="E102" s="132"/>
      <c r="F102" s="132"/>
      <c r="G102" s="132"/>
      <c r="H102" s="132"/>
      <c r="I102" s="47"/>
      <c r="J102" s="47"/>
      <c r="K102" s="47"/>
      <c r="L102" s="47"/>
      <c r="M102" s="47"/>
      <c r="N102" s="133">
        <f>ROUND(N88*T102,2)</f>
        <v>0</v>
      </c>
      <c r="O102" s="134"/>
      <c r="P102" s="134"/>
      <c r="Q102" s="134"/>
      <c r="R102" s="48"/>
      <c r="S102" s="185"/>
      <c r="T102" s="186"/>
      <c r="U102" s="187" t="s">
        <v>42</v>
      </c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8" t="s">
        <v>124</v>
      </c>
      <c r="AZ102" s="185"/>
      <c r="BA102" s="185"/>
      <c r="BB102" s="185"/>
      <c r="BC102" s="185"/>
      <c r="BD102" s="185"/>
      <c r="BE102" s="189">
        <f>IF(U102="základní",N102,0)</f>
        <v>0</v>
      </c>
      <c r="BF102" s="189">
        <f>IF(U102="snížená",N102,0)</f>
        <v>0</v>
      </c>
      <c r="BG102" s="189">
        <f>IF(U102="zákl. přenesená",N102,0)</f>
        <v>0</v>
      </c>
      <c r="BH102" s="189">
        <f>IF(U102="sníž. přenesená",N102,0)</f>
        <v>0</v>
      </c>
      <c r="BI102" s="189">
        <f>IF(U102="nulová",N102,0)</f>
        <v>0</v>
      </c>
      <c r="BJ102" s="188" t="s">
        <v>85</v>
      </c>
      <c r="BK102" s="185"/>
      <c r="BL102" s="185"/>
      <c r="BM102" s="185"/>
    </row>
    <row r="103" spans="2:65" s="1" customFormat="1" ht="18" customHeight="1">
      <c r="B103" s="46"/>
      <c r="C103" s="47"/>
      <c r="D103" s="139" t="s">
        <v>125</v>
      </c>
      <c r="E103" s="132"/>
      <c r="F103" s="132"/>
      <c r="G103" s="132"/>
      <c r="H103" s="132"/>
      <c r="I103" s="47"/>
      <c r="J103" s="47"/>
      <c r="K103" s="47"/>
      <c r="L103" s="47"/>
      <c r="M103" s="47"/>
      <c r="N103" s="133">
        <f>ROUND(N88*T103,2)</f>
        <v>0</v>
      </c>
      <c r="O103" s="134"/>
      <c r="P103" s="134"/>
      <c r="Q103" s="134"/>
      <c r="R103" s="48"/>
      <c r="S103" s="185"/>
      <c r="T103" s="186"/>
      <c r="U103" s="187" t="s">
        <v>42</v>
      </c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8" t="s">
        <v>124</v>
      </c>
      <c r="AZ103" s="185"/>
      <c r="BA103" s="185"/>
      <c r="BB103" s="185"/>
      <c r="BC103" s="185"/>
      <c r="BD103" s="185"/>
      <c r="BE103" s="189">
        <f>IF(U103="základní",N103,0)</f>
        <v>0</v>
      </c>
      <c r="BF103" s="189">
        <f>IF(U103="snížená",N103,0)</f>
        <v>0</v>
      </c>
      <c r="BG103" s="189">
        <f>IF(U103="zákl. přenesená",N103,0)</f>
        <v>0</v>
      </c>
      <c r="BH103" s="189">
        <f>IF(U103="sníž. přenesená",N103,0)</f>
        <v>0</v>
      </c>
      <c r="BI103" s="189">
        <f>IF(U103="nulová",N103,0)</f>
        <v>0</v>
      </c>
      <c r="BJ103" s="188" t="s">
        <v>85</v>
      </c>
      <c r="BK103" s="185"/>
      <c r="BL103" s="185"/>
      <c r="BM103" s="185"/>
    </row>
    <row r="104" spans="2:65" s="1" customFormat="1" ht="18" customHeight="1">
      <c r="B104" s="46"/>
      <c r="C104" s="47"/>
      <c r="D104" s="139" t="s">
        <v>126</v>
      </c>
      <c r="E104" s="132"/>
      <c r="F104" s="132"/>
      <c r="G104" s="132"/>
      <c r="H104" s="132"/>
      <c r="I104" s="47"/>
      <c r="J104" s="47"/>
      <c r="K104" s="47"/>
      <c r="L104" s="47"/>
      <c r="M104" s="47"/>
      <c r="N104" s="133">
        <f>ROUND(N88*T104,2)</f>
        <v>0</v>
      </c>
      <c r="O104" s="134"/>
      <c r="P104" s="134"/>
      <c r="Q104" s="134"/>
      <c r="R104" s="48"/>
      <c r="S104" s="185"/>
      <c r="T104" s="186"/>
      <c r="U104" s="187" t="s">
        <v>42</v>
      </c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8" t="s">
        <v>124</v>
      </c>
      <c r="AZ104" s="185"/>
      <c r="BA104" s="185"/>
      <c r="BB104" s="185"/>
      <c r="BC104" s="185"/>
      <c r="BD104" s="185"/>
      <c r="BE104" s="189">
        <f>IF(U104="základní",N104,0)</f>
        <v>0</v>
      </c>
      <c r="BF104" s="189">
        <f>IF(U104="snížená",N104,0)</f>
        <v>0</v>
      </c>
      <c r="BG104" s="189">
        <f>IF(U104="zákl. přenesená",N104,0)</f>
        <v>0</v>
      </c>
      <c r="BH104" s="189">
        <f>IF(U104="sníž. přenesená",N104,0)</f>
        <v>0</v>
      </c>
      <c r="BI104" s="189">
        <f>IF(U104="nulová",N104,0)</f>
        <v>0</v>
      </c>
      <c r="BJ104" s="188" t="s">
        <v>85</v>
      </c>
      <c r="BK104" s="185"/>
      <c r="BL104" s="185"/>
      <c r="BM104" s="185"/>
    </row>
    <row r="105" spans="2:65" s="1" customFormat="1" ht="18" customHeight="1">
      <c r="B105" s="46"/>
      <c r="C105" s="47"/>
      <c r="D105" s="139" t="s">
        <v>127</v>
      </c>
      <c r="E105" s="132"/>
      <c r="F105" s="132"/>
      <c r="G105" s="132"/>
      <c r="H105" s="132"/>
      <c r="I105" s="47"/>
      <c r="J105" s="47"/>
      <c r="K105" s="47"/>
      <c r="L105" s="47"/>
      <c r="M105" s="47"/>
      <c r="N105" s="133">
        <f>ROUND(N88*T105,2)</f>
        <v>0</v>
      </c>
      <c r="O105" s="134"/>
      <c r="P105" s="134"/>
      <c r="Q105" s="134"/>
      <c r="R105" s="48"/>
      <c r="S105" s="185"/>
      <c r="T105" s="186"/>
      <c r="U105" s="187" t="s">
        <v>42</v>
      </c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8" t="s">
        <v>124</v>
      </c>
      <c r="AZ105" s="185"/>
      <c r="BA105" s="185"/>
      <c r="BB105" s="185"/>
      <c r="BC105" s="185"/>
      <c r="BD105" s="185"/>
      <c r="BE105" s="189">
        <f>IF(U105="základní",N105,0)</f>
        <v>0</v>
      </c>
      <c r="BF105" s="189">
        <f>IF(U105="snížená",N105,0)</f>
        <v>0</v>
      </c>
      <c r="BG105" s="189">
        <f>IF(U105="zákl. přenesená",N105,0)</f>
        <v>0</v>
      </c>
      <c r="BH105" s="189">
        <f>IF(U105="sníž. přenesená",N105,0)</f>
        <v>0</v>
      </c>
      <c r="BI105" s="189">
        <f>IF(U105="nulová",N105,0)</f>
        <v>0</v>
      </c>
      <c r="BJ105" s="188" t="s">
        <v>85</v>
      </c>
      <c r="BK105" s="185"/>
      <c r="BL105" s="185"/>
      <c r="BM105" s="185"/>
    </row>
    <row r="106" spans="2:65" s="1" customFormat="1" ht="18" customHeight="1">
      <c r="B106" s="46"/>
      <c r="C106" s="47"/>
      <c r="D106" s="139" t="s">
        <v>128</v>
      </c>
      <c r="E106" s="132"/>
      <c r="F106" s="132"/>
      <c r="G106" s="132"/>
      <c r="H106" s="132"/>
      <c r="I106" s="47"/>
      <c r="J106" s="47"/>
      <c r="K106" s="47"/>
      <c r="L106" s="47"/>
      <c r="M106" s="47"/>
      <c r="N106" s="133">
        <f>ROUND(N88*T106,2)</f>
        <v>0</v>
      </c>
      <c r="O106" s="134"/>
      <c r="P106" s="134"/>
      <c r="Q106" s="134"/>
      <c r="R106" s="48"/>
      <c r="S106" s="185"/>
      <c r="T106" s="186"/>
      <c r="U106" s="187" t="s">
        <v>42</v>
      </c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8" t="s">
        <v>124</v>
      </c>
      <c r="AZ106" s="185"/>
      <c r="BA106" s="185"/>
      <c r="BB106" s="185"/>
      <c r="BC106" s="185"/>
      <c r="BD106" s="185"/>
      <c r="BE106" s="189">
        <f>IF(U106="základní",N106,0)</f>
        <v>0</v>
      </c>
      <c r="BF106" s="189">
        <f>IF(U106="snížená",N106,0)</f>
        <v>0</v>
      </c>
      <c r="BG106" s="189">
        <f>IF(U106="zákl. přenesená",N106,0)</f>
        <v>0</v>
      </c>
      <c r="BH106" s="189">
        <f>IF(U106="sníž. přenesená",N106,0)</f>
        <v>0</v>
      </c>
      <c r="BI106" s="189">
        <f>IF(U106="nulová",N106,0)</f>
        <v>0</v>
      </c>
      <c r="BJ106" s="188" t="s">
        <v>85</v>
      </c>
      <c r="BK106" s="185"/>
      <c r="BL106" s="185"/>
      <c r="BM106" s="185"/>
    </row>
    <row r="107" spans="2:65" s="1" customFormat="1" ht="18" customHeight="1">
      <c r="B107" s="46"/>
      <c r="C107" s="47"/>
      <c r="D107" s="132" t="s">
        <v>129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133">
        <f>ROUND(N88*T107,2)</f>
        <v>0</v>
      </c>
      <c r="O107" s="134"/>
      <c r="P107" s="134"/>
      <c r="Q107" s="134"/>
      <c r="R107" s="48"/>
      <c r="S107" s="185"/>
      <c r="T107" s="190"/>
      <c r="U107" s="191" t="s">
        <v>42</v>
      </c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185"/>
      <c r="AS107" s="185"/>
      <c r="AT107" s="185"/>
      <c r="AU107" s="185"/>
      <c r="AV107" s="185"/>
      <c r="AW107" s="185"/>
      <c r="AX107" s="185"/>
      <c r="AY107" s="188" t="s">
        <v>130</v>
      </c>
      <c r="AZ107" s="185"/>
      <c r="BA107" s="185"/>
      <c r="BB107" s="185"/>
      <c r="BC107" s="185"/>
      <c r="BD107" s="185"/>
      <c r="BE107" s="189">
        <f>IF(U107="základní",N107,0)</f>
        <v>0</v>
      </c>
      <c r="BF107" s="189">
        <f>IF(U107="snížená",N107,0)</f>
        <v>0</v>
      </c>
      <c r="BG107" s="189">
        <f>IF(U107="zákl. přenesená",N107,0)</f>
        <v>0</v>
      </c>
      <c r="BH107" s="189">
        <f>IF(U107="sníž. přenesená",N107,0)</f>
        <v>0</v>
      </c>
      <c r="BI107" s="189">
        <f>IF(U107="nulová",N107,0)</f>
        <v>0</v>
      </c>
      <c r="BJ107" s="188" t="s">
        <v>85</v>
      </c>
      <c r="BK107" s="185"/>
      <c r="BL107" s="185"/>
      <c r="BM107" s="185"/>
    </row>
    <row r="108" spans="2:21" s="1" customFormat="1" ht="13.5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8"/>
      <c r="T108" s="167"/>
      <c r="U108" s="167"/>
    </row>
    <row r="109" spans="2:21" s="1" customFormat="1" ht="29.25" customHeight="1">
      <c r="B109" s="46"/>
      <c r="C109" s="146" t="s">
        <v>95</v>
      </c>
      <c r="D109" s="147"/>
      <c r="E109" s="147"/>
      <c r="F109" s="147"/>
      <c r="G109" s="147"/>
      <c r="H109" s="147"/>
      <c r="I109" s="147"/>
      <c r="J109" s="147"/>
      <c r="K109" s="147"/>
      <c r="L109" s="148">
        <f>ROUND(SUM(N88+N101),2)</f>
        <v>0</v>
      </c>
      <c r="M109" s="148"/>
      <c r="N109" s="148"/>
      <c r="O109" s="148"/>
      <c r="P109" s="148"/>
      <c r="Q109" s="148"/>
      <c r="R109" s="48"/>
      <c r="T109" s="167"/>
      <c r="U109" s="167"/>
    </row>
    <row r="110" spans="2:21" s="1" customFormat="1" ht="6.95" customHeight="1">
      <c r="B110" s="75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7"/>
      <c r="T110" s="167"/>
      <c r="U110" s="167"/>
    </row>
    <row r="114" spans="2:18" s="1" customFormat="1" ht="6.95" customHeight="1">
      <c r="B114" s="78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80"/>
    </row>
    <row r="115" spans="2:18" s="1" customFormat="1" ht="36.95" customHeight="1">
      <c r="B115" s="46"/>
      <c r="C115" s="27" t="s">
        <v>131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</row>
    <row r="116" spans="2:18" s="1" customFormat="1" ht="6.9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/>
    </row>
    <row r="117" spans="2:18" s="1" customFormat="1" ht="30" customHeight="1">
      <c r="B117" s="46"/>
      <c r="C117" s="38" t="s">
        <v>19</v>
      </c>
      <c r="D117" s="47"/>
      <c r="E117" s="47"/>
      <c r="F117" s="151" t="str">
        <f>F6</f>
        <v>Rekonstrukce popelnicového stání před obj.Stavbařů 14,Cheb</v>
      </c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47"/>
      <c r="R117" s="48"/>
    </row>
    <row r="118" spans="2:18" s="1" customFormat="1" ht="36.95" customHeight="1">
      <c r="B118" s="46"/>
      <c r="C118" s="85" t="s">
        <v>103</v>
      </c>
      <c r="D118" s="47"/>
      <c r="E118" s="47"/>
      <c r="F118" s="87" t="str">
        <f>F7</f>
        <v>03a-2018 - Rekonstrukce popelnicového stání před obj. Stavbařů 14,Cheb</v>
      </c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8"/>
    </row>
    <row r="119" spans="2:18" s="1" customFormat="1" ht="6.95" customHeight="1"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8"/>
    </row>
    <row r="120" spans="2:18" s="1" customFormat="1" ht="18" customHeight="1">
      <c r="B120" s="46"/>
      <c r="C120" s="38" t="s">
        <v>24</v>
      </c>
      <c r="D120" s="47"/>
      <c r="E120" s="47"/>
      <c r="F120" s="33" t="str">
        <f>F9</f>
        <v>Cheb,Stavbařů</v>
      </c>
      <c r="G120" s="47"/>
      <c r="H120" s="47"/>
      <c r="I120" s="47"/>
      <c r="J120" s="47"/>
      <c r="K120" s="38" t="s">
        <v>26</v>
      </c>
      <c r="L120" s="47"/>
      <c r="M120" s="90" t="str">
        <f>IF(O9="","",O9)</f>
        <v>25. 5. 2018</v>
      </c>
      <c r="N120" s="90"/>
      <c r="O120" s="90"/>
      <c r="P120" s="90"/>
      <c r="Q120" s="47"/>
      <c r="R120" s="48"/>
    </row>
    <row r="121" spans="2:18" s="1" customFormat="1" ht="6.95" customHeight="1"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8"/>
    </row>
    <row r="122" spans="2:18" s="1" customFormat="1" ht="13.5">
      <c r="B122" s="46"/>
      <c r="C122" s="38" t="s">
        <v>28</v>
      </c>
      <c r="D122" s="47"/>
      <c r="E122" s="47"/>
      <c r="F122" s="33" t="str">
        <f>E12</f>
        <v xml:space="preserve"> </v>
      </c>
      <c r="G122" s="47"/>
      <c r="H122" s="47"/>
      <c r="I122" s="47"/>
      <c r="J122" s="47"/>
      <c r="K122" s="38" t="s">
        <v>34</v>
      </c>
      <c r="L122" s="47"/>
      <c r="M122" s="33" t="str">
        <f>E18</f>
        <v xml:space="preserve"> </v>
      </c>
      <c r="N122" s="33"/>
      <c r="O122" s="33"/>
      <c r="P122" s="33"/>
      <c r="Q122" s="33"/>
      <c r="R122" s="48"/>
    </row>
    <row r="123" spans="2:18" s="1" customFormat="1" ht="14.4" customHeight="1">
      <c r="B123" s="46"/>
      <c r="C123" s="38" t="s">
        <v>32</v>
      </c>
      <c r="D123" s="47"/>
      <c r="E123" s="47"/>
      <c r="F123" s="33" t="str">
        <f>IF(E15="","",E15)</f>
        <v>Vyplň údaj</v>
      </c>
      <c r="G123" s="47"/>
      <c r="H123" s="47"/>
      <c r="I123" s="47"/>
      <c r="J123" s="47"/>
      <c r="K123" s="38" t="s">
        <v>36</v>
      </c>
      <c r="L123" s="47"/>
      <c r="M123" s="33" t="str">
        <f>E21</f>
        <v xml:space="preserve"> </v>
      </c>
      <c r="N123" s="33"/>
      <c r="O123" s="33"/>
      <c r="P123" s="33"/>
      <c r="Q123" s="33"/>
      <c r="R123" s="48"/>
    </row>
    <row r="124" spans="2:18" s="1" customFormat="1" ht="10.3" customHeight="1"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8"/>
    </row>
    <row r="125" spans="2:27" s="8" customFormat="1" ht="29.25" customHeight="1">
      <c r="B125" s="192"/>
      <c r="C125" s="193" t="s">
        <v>132</v>
      </c>
      <c r="D125" s="194" t="s">
        <v>133</v>
      </c>
      <c r="E125" s="194" t="s">
        <v>59</v>
      </c>
      <c r="F125" s="194" t="s">
        <v>134</v>
      </c>
      <c r="G125" s="194"/>
      <c r="H125" s="194"/>
      <c r="I125" s="194"/>
      <c r="J125" s="194" t="s">
        <v>135</v>
      </c>
      <c r="K125" s="194" t="s">
        <v>136</v>
      </c>
      <c r="L125" s="194" t="s">
        <v>137</v>
      </c>
      <c r="M125" s="194"/>
      <c r="N125" s="194" t="s">
        <v>108</v>
      </c>
      <c r="O125" s="194"/>
      <c r="P125" s="194"/>
      <c r="Q125" s="195"/>
      <c r="R125" s="196"/>
      <c r="T125" s="106" t="s">
        <v>138</v>
      </c>
      <c r="U125" s="107" t="s">
        <v>41</v>
      </c>
      <c r="V125" s="107" t="s">
        <v>139</v>
      </c>
      <c r="W125" s="107" t="s">
        <v>140</v>
      </c>
      <c r="X125" s="107" t="s">
        <v>141</v>
      </c>
      <c r="Y125" s="107" t="s">
        <v>142</v>
      </c>
      <c r="Z125" s="107" t="s">
        <v>143</v>
      </c>
      <c r="AA125" s="108" t="s">
        <v>144</v>
      </c>
    </row>
    <row r="126" spans="2:63" s="1" customFormat="1" ht="29.25" customHeight="1">
      <c r="B126" s="46"/>
      <c r="C126" s="110" t="s">
        <v>105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197">
        <f>BK126</f>
        <v>0</v>
      </c>
      <c r="O126" s="198"/>
      <c r="P126" s="198"/>
      <c r="Q126" s="198"/>
      <c r="R126" s="48"/>
      <c r="T126" s="109"/>
      <c r="U126" s="67"/>
      <c r="V126" s="67"/>
      <c r="W126" s="199">
        <f>W127+W128+W204+W207</f>
        <v>0</v>
      </c>
      <c r="X126" s="67"/>
      <c r="Y126" s="199">
        <f>Y127+Y128+Y204+Y207</f>
        <v>34.856613100000004</v>
      </c>
      <c r="Z126" s="67"/>
      <c r="AA126" s="200">
        <f>AA127+AA128+AA204+AA207</f>
        <v>40.28132</v>
      </c>
      <c r="AT126" s="22" t="s">
        <v>76</v>
      </c>
      <c r="AU126" s="22" t="s">
        <v>110</v>
      </c>
      <c r="BK126" s="201">
        <f>BK127+BK128+BK204+BK207</f>
        <v>0</v>
      </c>
    </row>
    <row r="127" spans="2:65" s="1" customFormat="1" ht="38.25" customHeight="1">
      <c r="B127" s="46"/>
      <c r="C127" s="202" t="s">
        <v>85</v>
      </c>
      <c r="D127" s="202" t="s">
        <v>145</v>
      </c>
      <c r="E127" s="203" t="s">
        <v>146</v>
      </c>
      <c r="F127" s="204" t="s">
        <v>147</v>
      </c>
      <c r="G127" s="204"/>
      <c r="H127" s="204"/>
      <c r="I127" s="204"/>
      <c r="J127" s="205" t="s">
        <v>148</v>
      </c>
      <c r="K127" s="206">
        <v>3</v>
      </c>
      <c r="L127" s="207">
        <v>0</v>
      </c>
      <c r="M127" s="208"/>
      <c r="N127" s="209">
        <f>ROUND(L127*K127,2)</f>
        <v>0</v>
      </c>
      <c r="O127" s="209"/>
      <c r="P127" s="209"/>
      <c r="Q127" s="209"/>
      <c r="R127" s="48"/>
      <c r="T127" s="210" t="s">
        <v>22</v>
      </c>
      <c r="U127" s="56" t="s">
        <v>42</v>
      </c>
      <c r="V127" s="47"/>
      <c r="W127" s="211">
        <f>V127*K127</f>
        <v>0</v>
      </c>
      <c r="X127" s="211">
        <v>0</v>
      </c>
      <c r="Y127" s="211">
        <f>X127*K127</f>
        <v>0</v>
      </c>
      <c r="Z127" s="211">
        <v>0</v>
      </c>
      <c r="AA127" s="212">
        <f>Z127*K127</f>
        <v>0</v>
      </c>
      <c r="AR127" s="22" t="s">
        <v>149</v>
      </c>
      <c r="AT127" s="22" t="s">
        <v>145</v>
      </c>
      <c r="AU127" s="22" t="s">
        <v>77</v>
      </c>
      <c r="AY127" s="22" t="s">
        <v>150</v>
      </c>
      <c r="BE127" s="138">
        <f>IF(U127="základní",N127,0)</f>
        <v>0</v>
      </c>
      <c r="BF127" s="138">
        <f>IF(U127="snížená",N127,0)</f>
        <v>0</v>
      </c>
      <c r="BG127" s="138">
        <f>IF(U127="zákl. přenesená",N127,0)</f>
        <v>0</v>
      </c>
      <c r="BH127" s="138">
        <f>IF(U127="sníž. přenesená",N127,0)</f>
        <v>0</v>
      </c>
      <c r="BI127" s="138">
        <f>IF(U127="nulová",N127,0)</f>
        <v>0</v>
      </c>
      <c r="BJ127" s="22" t="s">
        <v>85</v>
      </c>
      <c r="BK127" s="138">
        <f>ROUND(L127*K127,2)</f>
        <v>0</v>
      </c>
      <c r="BL127" s="22" t="s">
        <v>149</v>
      </c>
      <c r="BM127" s="22" t="s">
        <v>151</v>
      </c>
    </row>
    <row r="128" spans="2:63" s="9" customFormat="1" ht="37.4" customHeight="1">
      <c r="B128" s="213"/>
      <c r="C128" s="214"/>
      <c r="D128" s="215" t="s">
        <v>111</v>
      </c>
      <c r="E128" s="215"/>
      <c r="F128" s="215"/>
      <c r="G128" s="215"/>
      <c r="H128" s="215"/>
      <c r="I128" s="215"/>
      <c r="J128" s="215"/>
      <c r="K128" s="215"/>
      <c r="L128" s="215"/>
      <c r="M128" s="215"/>
      <c r="N128" s="216">
        <f>BK128</f>
        <v>0</v>
      </c>
      <c r="O128" s="217"/>
      <c r="P128" s="217"/>
      <c r="Q128" s="217"/>
      <c r="R128" s="218"/>
      <c r="T128" s="219"/>
      <c r="U128" s="214"/>
      <c r="V128" s="214"/>
      <c r="W128" s="220">
        <f>W129+W149+W162+W174+W180+W191+W202</f>
        <v>0</v>
      </c>
      <c r="X128" s="214"/>
      <c r="Y128" s="220">
        <f>Y129+Y149+Y162+Y174+Y180+Y191+Y202</f>
        <v>34.856613100000004</v>
      </c>
      <c r="Z128" s="214"/>
      <c r="AA128" s="221">
        <f>AA129+AA149+AA162+AA174+AA180+AA191+AA202</f>
        <v>40.28132</v>
      </c>
      <c r="AR128" s="222" t="s">
        <v>85</v>
      </c>
      <c r="AT128" s="223" t="s">
        <v>76</v>
      </c>
      <c r="AU128" s="223" t="s">
        <v>77</v>
      </c>
      <c r="AY128" s="222" t="s">
        <v>150</v>
      </c>
      <c r="BK128" s="224">
        <f>BK129+BK149+BK162+BK174+BK180+BK191+BK202</f>
        <v>0</v>
      </c>
    </row>
    <row r="129" spans="2:63" s="9" customFormat="1" ht="19.9" customHeight="1">
      <c r="B129" s="213"/>
      <c r="C129" s="214"/>
      <c r="D129" s="225" t="s">
        <v>112</v>
      </c>
      <c r="E129" s="225"/>
      <c r="F129" s="225"/>
      <c r="G129" s="225"/>
      <c r="H129" s="225"/>
      <c r="I129" s="225"/>
      <c r="J129" s="225"/>
      <c r="K129" s="225"/>
      <c r="L129" s="225"/>
      <c r="M129" s="225"/>
      <c r="N129" s="226">
        <f>BK129</f>
        <v>0</v>
      </c>
      <c r="O129" s="227"/>
      <c r="P129" s="227"/>
      <c r="Q129" s="227"/>
      <c r="R129" s="218"/>
      <c r="T129" s="219"/>
      <c r="U129" s="214"/>
      <c r="V129" s="214"/>
      <c r="W129" s="220">
        <f>SUM(W130:W148)</f>
        <v>0</v>
      </c>
      <c r="X129" s="214"/>
      <c r="Y129" s="220">
        <f>SUM(Y130:Y148)</f>
        <v>0.46221</v>
      </c>
      <c r="Z129" s="214"/>
      <c r="AA129" s="221">
        <f>SUM(AA130:AA148)</f>
        <v>17.261</v>
      </c>
      <c r="AR129" s="222" t="s">
        <v>85</v>
      </c>
      <c r="AT129" s="223" t="s">
        <v>76</v>
      </c>
      <c r="AU129" s="223" t="s">
        <v>85</v>
      </c>
      <c r="AY129" s="222" t="s">
        <v>150</v>
      </c>
      <c r="BK129" s="224">
        <f>SUM(BK130:BK148)</f>
        <v>0</v>
      </c>
    </row>
    <row r="130" spans="2:65" s="1" customFormat="1" ht="25.5" customHeight="1">
      <c r="B130" s="46"/>
      <c r="C130" s="202" t="s">
        <v>101</v>
      </c>
      <c r="D130" s="202" t="s">
        <v>145</v>
      </c>
      <c r="E130" s="203" t="s">
        <v>152</v>
      </c>
      <c r="F130" s="204" t="s">
        <v>153</v>
      </c>
      <c r="G130" s="204"/>
      <c r="H130" s="204"/>
      <c r="I130" s="204"/>
      <c r="J130" s="205" t="s">
        <v>154</v>
      </c>
      <c r="K130" s="206">
        <v>41</v>
      </c>
      <c r="L130" s="207">
        <v>0</v>
      </c>
      <c r="M130" s="208"/>
      <c r="N130" s="209">
        <f>ROUND(L130*K130,2)</f>
        <v>0</v>
      </c>
      <c r="O130" s="209"/>
      <c r="P130" s="209"/>
      <c r="Q130" s="209"/>
      <c r="R130" s="48"/>
      <c r="T130" s="210" t="s">
        <v>22</v>
      </c>
      <c r="U130" s="56" t="s">
        <v>42</v>
      </c>
      <c r="V130" s="47"/>
      <c r="W130" s="211">
        <f>V130*K130</f>
        <v>0</v>
      </c>
      <c r="X130" s="211">
        <v>0</v>
      </c>
      <c r="Y130" s="211">
        <f>X130*K130</f>
        <v>0</v>
      </c>
      <c r="Z130" s="211">
        <v>0.24</v>
      </c>
      <c r="AA130" s="212">
        <f>Z130*K130</f>
        <v>9.84</v>
      </c>
      <c r="AR130" s="22" t="s">
        <v>149</v>
      </c>
      <c r="AT130" s="22" t="s">
        <v>145</v>
      </c>
      <c r="AU130" s="22" t="s">
        <v>101</v>
      </c>
      <c r="AY130" s="22" t="s">
        <v>150</v>
      </c>
      <c r="BE130" s="138">
        <f>IF(U130="základní",N130,0)</f>
        <v>0</v>
      </c>
      <c r="BF130" s="138">
        <f>IF(U130="snížená",N130,0)</f>
        <v>0</v>
      </c>
      <c r="BG130" s="138">
        <f>IF(U130="zákl. přenesená",N130,0)</f>
        <v>0</v>
      </c>
      <c r="BH130" s="138">
        <f>IF(U130="sníž. přenesená",N130,0)</f>
        <v>0</v>
      </c>
      <c r="BI130" s="138">
        <f>IF(U130="nulová",N130,0)</f>
        <v>0</v>
      </c>
      <c r="BJ130" s="22" t="s">
        <v>85</v>
      </c>
      <c r="BK130" s="138">
        <f>ROUND(L130*K130,2)</f>
        <v>0</v>
      </c>
      <c r="BL130" s="22" t="s">
        <v>149</v>
      </c>
      <c r="BM130" s="22" t="s">
        <v>155</v>
      </c>
    </row>
    <row r="131" spans="2:51" s="10" customFormat="1" ht="16.5" customHeight="1">
      <c r="B131" s="228"/>
      <c r="C131" s="229"/>
      <c r="D131" s="229"/>
      <c r="E131" s="230" t="s">
        <v>22</v>
      </c>
      <c r="F131" s="231" t="s">
        <v>156</v>
      </c>
      <c r="G131" s="232"/>
      <c r="H131" s="232"/>
      <c r="I131" s="232"/>
      <c r="J131" s="229"/>
      <c r="K131" s="233">
        <v>41</v>
      </c>
      <c r="L131" s="229"/>
      <c r="M131" s="229"/>
      <c r="N131" s="229"/>
      <c r="O131" s="229"/>
      <c r="P131" s="229"/>
      <c r="Q131" s="229"/>
      <c r="R131" s="234"/>
      <c r="T131" s="235"/>
      <c r="U131" s="229"/>
      <c r="V131" s="229"/>
      <c r="W131" s="229"/>
      <c r="X131" s="229"/>
      <c r="Y131" s="229"/>
      <c r="Z131" s="229"/>
      <c r="AA131" s="236"/>
      <c r="AT131" s="237" t="s">
        <v>157</v>
      </c>
      <c r="AU131" s="237" t="s">
        <v>101</v>
      </c>
      <c r="AV131" s="10" t="s">
        <v>101</v>
      </c>
      <c r="AW131" s="10" t="s">
        <v>35</v>
      </c>
      <c r="AX131" s="10" t="s">
        <v>77</v>
      </c>
      <c r="AY131" s="237" t="s">
        <v>150</v>
      </c>
    </row>
    <row r="132" spans="2:51" s="11" customFormat="1" ht="16.5" customHeight="1">
      <c r="B132" s="238"/>
      <c r="C132" s="239"/>
      <c r="D132" s="239"/>
      <c r="E132" s="240" t="s">
        <v>22</v>
      </c>
      <c r="F132" s="241" t="s">
        <v>158</v>
      </c>
      <c r="G132" s="239"/>
      <c r="H132" s="239"/>
      <c r="I132" s="239"/>
      <c r="J132" s="239"/>
      <c r="K132" s="242">
        <v>41</v>
      </c>
      <c r="L132" s="239"/>
      <c r="M132" s="239"/>
      <c r="N132" s="239"/>
      <c r="O132" s="239"/>
      <c r="P132" s="239"/>
      <c r="Q132" s="239"/>
      <c r="R132" s="243"/>
      <c r="T132" s="244"/>
      <c r="U132" s="239"/>
      <c r="V132" s="239"/>
      <c r="W132" s="239"/>
      <c r="X132" s="239"/>
      <c r="Y132" s="239"/>
      <c r="Z132" s="239"/>
      <c r="AA132" s="245"/>
      <c r="AT132" s="246" t="s">
        <v>157</v>
      </c>
      <c r="AU132" s="246" t="s">
        <v>101</v>
      </c>
      <c r="AV132" s="11" t="s">
        <v>149</v>
      </c>
      <c r="AW132" s="11" t="s">
        <v>35</v>
      </c>
      <c r="AX132" s="11" t="s">
        <v>85</v>
      </c>
      <c r="AY132" s="246" t="s">
        <v>150</v>
      </c>
    </row>
    <row r="133" spans="2:65" s="1" customFormat="1" ht="25.5" customHeight="1">
      <c r="B133" s="46"/>
      <c r="C133" s="202" t="s">
        <v>159</v>
      </c>
      <c r="D133" s="202" t="s">
        <v>145</v>
      </c>
      <c r="E133" s="203" t="s">
        <v>160</v>
      </c>
      <c r="F133" s="204" t="s">
        <v>161</v>
      </c>
      <c r="G133" s="204"/>
      <c r="H133" s="204"/>
      <c r="I133" s="204"/>
      <c r="J133" s="205" t="s">
        <v>154</v>
      </c>
      <c r="K133" s="206">
        <v>41</v>
      </c>
      <c r="L133" s="207">
        <v>0</v>
      </c>
      <c r="M133" s="208"/>
      <c r="N133" s="209">
        <f>ROUND(L133*K133,2)</f>
        <v>0</v>
      </c>
      <c r="O133" s="209"/>
      <c r="P133" s="209"/>
      <c r="Q133" s="209"/>
      <c r="R133" s="48"/>
      <c r="T133" s="210" t="s">
        <v>22</v>
      </c>
      <c r="U133" s="56" t="s">
        <v>42</v>
      </c>
      <c r="V133" s="47"/>
      <c r="W133" s="211">
        <f>V133*K133</f>
        <v>0</v>
      </c>
      <c r="X133" s="211">
        <v>0</v>
      </c>
      <c r="Y133" s="211">
        <f>X133*K133</f>
        <v>0</v>
      </c>
      <c r="Z133" s="211">
        <v>0.181</v>
      </c>
      <c r="AA133" s="212">
        <f>Z133*K133</f>
        <v>7.420999999999999</v>
      </c>
      <c r="AR133" s="22" t="s">
        <v>149</v>
      </c>
      <c r="AT133" s="22" t="s">
        <v>145</v>
      </c>
      <c r="AU133" s="22" t="s">
        <v>101</v>
      </c>
      <c r="AY133" s="22" t="s">
        <v>150</v>
      </c>
      <c r="BE133" s="138">
        <f>IF(U133="základní",N133,0)</f>
        <v>0</v>
      </c>
      <c r="BF133" s="138">
        <f>IF(U133="snížená",N133,0)</f>
        <v>0</v>
      </c>
      <c r="BG133" s="138">
        <f>IF(U133="zákl. přenesená",N133,0)</f>
        <v>0</v>
      </c>
      <c r="BH133" s="138">
        <f>IF(U133="sníž. přenesená",N133,0)</f>
        <v>0</v>
      </c>
      <c r="BI133" s="138">
        <f>IF(U133="nulová",N133,0)</f>
        <v>0</v>
      </c>
      <c r="BJ133" s="22" t="s">
        <v>85</v>
      </c>
      <c r="BK133" s="138">
        <f>ROUND(L133*K133,2)</f>
        <v>0</v>
      </c>
      <c r="BL133" s="22" t="s">
        <v>149</v>
      </c>
      <c r="BM133" s="22" t="s">
        <v>162</v>
      </c>
    </row>
    <row r="134" spans="2:51" s="10" customFormat="1" ht="16.5" customHeight="1">
      <c r="B134" s="228"/>
      <c r="C134" s="229"/>
      <c r="D134" s="229"/>
      <c r="E134" s="230" t="s">
        <v>22</v>
      </c>
      <c r="F134" s="231" t="s">
        <v>163</v>
      </c>
      <c r="G134" s="232"/>
      <c r="H134" s="232"/>
      <c r="I134" s="232"/>
      <c r="J134" s="229"/>
      <c r="K134" s="233">
        <v>41</v>
      </c>
      <c r="L134" s="229"/>
      <c r="M134" s="229"/>
      <c r="N134" s="229"/>
      <c r="O134" s="229"/>
      <c r="P134" s="229"/>
      <c r="Q134" s="229"/>
      <c r="R134" s="234"/>
      <c r="T134" s="235"/>
      <c r="U134" s="229"/>
      <c r="V134" s="229"/>
      <c r="W134" s="229"/>
      <c r="X134" s="229"/>
      <c r="Y134" s="229"/>
      <c r="Z134" s="229"/>
      <c r="AA134" s="236"/>
      <c r="AT134" s="237" t="s">
        <v>157</v>
      </c>
      <c r="AU134" s="237" t="s">
        <v>101</v>
      </c>
      <c r="AV134" s="10" t="s">
        <v>101</v>
      </c>
      <c r="AW134" s="10" t="s">
        <v>35</v>
      </c>
      <c r="AX134" s="10" t="s">
        <v>77</v>
      </c>
      <c r="AY134" s="237" t="s">
        <v>150</v>
      </c>
    </row>
    <row r="135" spans="2:51" s="11" customFormat="1" ht="16.5" customHeight="1">
      <c r="B135" s="238"/>
      <c r="C135" s="239"/>
      <c r="D135" s="239"/>
      <c r="E135" s="240" t="s">
        <v>22</v>
      </c>
      <c r="F135" s="241" t="s">
        <v>158</v>
      </c>
      <c r="G135" s="239"/>
      <c r="H135" s="239"/>
      <c r="I135" s="239"/>
      <c r="J135" s="239"/>
      <c r="K135" s="242">
        <v>41</v>
      </c>
      <c r="L135" s="239"/>
      <c r="M135" s="239"/>
      <c r="N135" s="239"/>
      <c r="O135" s="239"/>
      <c r="P135" s="239"/>
      <c r="Q135" s="239"/>
      <c r="R135" s="243"/>
      <c r="T135" s="244"/>
      <c r="U135" s="239"/>
      <c r="V135" s="239"/>
      <c r="W135" s="239"/>
      <c r="X135" s="239"/>
      <c r="Y135" s="239"/>
      <c r="Z135" s="239"/>
      <c r="AA135" s="245"/>
      <c r="AT135" s="246" t="s">
        <v>157</v>
      </c>
      <c r="AU135" s="246" t="s">
        <v>101</v>
      </c>
      <c r="AV135" s="11" t="s">
        <v>149</v>
      </c>
      <c r="AW135" s="11" t="s">
        <v>35</v>
      </c>
      <c r="AX135" s="11" t="s">
        <v>85</v>
      </c>
      <c r="AY135" s="246" t="s">
        <v>150</v>
      </c>
    </row>
    <row r="136" spans="2:65" s="1" customFormat="1" ht="25.5" customHeight="1">
      <c r="B136" s="46"/>
      <c r="C136" s="202" t="s">
        <v>149</v>
      </c>
      <c r="D136" s="202" t="s">
        <v>145</v>
      </c>
      <c r="E136" s="203" t="s">
        <v>164</v>
      </c>
      <c r="F136" s="204" t="s">
        <v>165</v>
      </c>
      <c r="G136" s="204"/>
      <c r="H136" s="204"/>
      <c r="I136" s="204"/>
      <c r="J136" s="205" t="s">
        <v>166</v>
      </c>
      <c r="K136" s="206">
        <v>13.2</v>
      </c>
      <c r="L136" s="207">
        <v>0</v>
      </c>
      <c r="M136" s="208"/>
      <c r="N136" s="209">
        <f>ROUND(L136*K136,2)</f>
        <v>0</v>
      </c>
      <c r="O136" s="209"/>
      <c r="P136" s="209"/>
      <c r="Q136" s="209"/>
      <c r="R136" s="48"/>
      <c r="T136" s="210" t="s">
        <v>22</v>
      </c>
      <c r="U136" s="56" t="s">
        <v>42</v>
      </c>
      <c r="V136" s="47"/>
      <c r="W136" s="211">
        <f>V136*K136</f>
        <v>0</v>
      </c>
      <c r="X136" s="211">
        <v>0</v>
      </c>
      <c r="Y136" s="211">
        <f>X136*K136</f>
        <v>0</v>
      </c>
      <c r="Z136" s="211">
        <v>0</v>
      </c>
      <c r="AA136" s="212">
        <f>Z136*K136</f>
        <v>0</v>
      </c>
      <c r="AR136" s="22" t="s">
        <v>149</v>
      </c>
      <c r="AT136" s="22" t="s">
        <v>145</v>
      </c>
      <c r="AU136" s="22" t="s">
        <v>101</v>
      </c>
      <c r="AY136" s="22" t="s">
        <v>150</v>
      </c>
      <c r="BE136" s="138">
        <f>IF(U136="základní",N136,0)</f>
        <v>0</v>
      </c>
      <c r="BF136" s="138">
        <f>IF(U136="snížená",N136,0)</f>
        <v>0</v>
      </c>
      <c r="BG136" s="138">
        <f>IF(U136="zákl. přenesená",N136,0)</f>
        <v>0</v>
      </c>
      <c r="BH136" s="138">
        <f>IF(U136="sníž. přenesená",N136,0)</f>
        <v>0</v>
      </c>
      <c r="BI136" s="138">
        <f>IF(U136="nulová",N136,0)</f>
        <v>0</v>
      </c>
      <c r="BJ136" s="22" t="s">
        <v>85</v>
      </c>
      <c r="BK136" s="138">
        <f>ROUND(L136*K136,2)</f>
        <v>0</v>
      </c>
      <c r="BL136" s="22" t="s">
        <v>149</v>
      </c>
      <c r="BM136" s="22" t="s">
        <v>167</v>
      </c>
    </row>
    <row r="137" spans="2:51" s="10" customFormat="1" ht="16.5" customHeight="1">
      <c r="B137" s="228"/>
      <c r="C137" s="229"/>
      <c r="D137" s="229"/>
      <c r="E137" s="230" t="s">
        <v>22</v>
      </c>
      <c r="F137" s="231" t="s">
        <v>168</v>
      </c>
      <c r="G137" s="232"/>
      <c r="H137" s="232"/>
      <c r="I137" s="232"/>
      <c r="J137" s="229"/>
      <c r="K137" s="233">
        <v>13.2</v>
      </c>
      <c r="L137" s="229"/>
      <c r="M137" s="229"/>
      <c r="N137" s="229"/>
      <c r="O137" s="229"/>
      <c r="P137" s="229"/>
      <c r="Q137" s="229"/>
      <c r="R137" s="234"/>
      <c r="T137" s="235"/>
      <c r="U137" s="229"/>
      <c r="V137" s="229"/>
      <c r="W137" s="229"/>
      <c r="X137" s="229"/>
      <c r="Y137" s="229"/>
      <c r="Z137" s="229"/>
      <c r="AA137" s="236"/>
      <c r="AT137" s="237" t="s">
        <v>157</v>
      </c>
      <c r="AU137" s="237" t="s">
        <v>101</v>
      </c>
      <c r="AV137" s="10" t="s">
        <v>101</v>
      </c>
      <c r="AW137" s="10" t="s">
        <v>35</v>
      </c>
      <c r="AX137" s="10" t="s">
        <v>77</v>
      </c>
      <c r="AY137" s="237" t="s">
        <v>150</v>
      </c>
    </row>
    <row r="138" spans="2:51" s="11" customFormat="1" ht="16.5" customHeight="1">
      <c r="B138" s="238"/>
      <c r="C138" s="239"/>
      <c r="D138" s="239"/>
      <c r="E138" s="240" t="s">
        <v>22</v>
      </c>
      <c r="F138" s="241" t="s">
        <v>158</v>
      </c>
      <c r="G138" s="239"/>
      <c r="H138" s="239"/>
      <c r="I138" s="239"/>
      <c r="J138" s="239"/>
      <c r="K138" s="242">
        <v>13.2</v>
      </c>
      <c r="L138" s="239"/>
      <c r="M138" s="239"/>
      <c r="N138" s="239"/>
      <c r="O138" s="239"/>
      <c r="P138" s="239"/>
      <c r="Q138" s="239"/>
      <c r="R138" s="243"/>
      <c r="T138" s="244"/>
      <c r="U138" s="239"/>
      <c r="V138" s="239"/>
      <c r="W138" s="239"/>
      <c r="X138" s="239"/>
      <c r="Y138" s="239"/>
      <c r="Z138" s="239"/>
      <c r="AA138" s="245"/>
      <c r="AT138" s="246" t="s">
        <v>157</v>
      </c>
      <c r="AU138" s="246" t="s">
        <v>101</v>
      </c>
      <c r="AV138" s="11" t="s">
        <v>149</v>
      </c>
      <c r="AW138" s="11" t="s">
        <v>35</v>
      </c>
      <c r="AX138" s="11" t="s">
        <v>85</v>
      </c>
      <c r="AY138" s="246" t="s">
        <v>150</v>
      </c>
    </row>
    <row r="139" spans="2:65" s="1" customFormat="1" ht="25.5" customHeight="1">
      <c r="B139" s="46"/>
      <c r="C139" s="202" t="s">
        <v>169</v>
      </c>
      <c r="D139" s="202" t="s">
        <v>145</v>
      </c>
      <c r="E139" s="203" t="s">
        <v>170</v>
      </c>
      <c r="F139" s="204" t="s">
        <v>171</v>
      </c>
      <c r="G139" s="204"/>
      <c r="H139" s="204"/>
      <c r="I139" s="204"/>
      <c r="J139" s="205" t="s">
        <v>166</v>
      </c>
      <c r="K139" s="206">
        <v>13.2</v>
      </c>
      <c r="L139" s="207">
        <v>0</v>
      </c>
      <c r="M139" s="208"/>
      <c r="N139" s="209">
        <f>ROUND(L139*K139,2)</f>
        <v>0</v>
      </c>
      <c r="O139" s="209"/>
      <c r="P139" s="209"/>
      <c r="Q139" s="209"/>
      <c r="R139" s="48"/>
      <c r="T139" s="210" t="s">
        <v>22</v>
      </c>
      <c r="U139" s="56" t="s">
        <v>42</v>
      </c>
      <c r="V139" s="47"/>
      <c r="W139" s="211">
        <f>V139*K139</f>
        <v>0</v>
      </c>
      <c r="X139" s="211">
        <v>0</v>
      </c>
      <c r="Y139" s="211">
        <f>X139*K139</f>
        <v>0</v>
      </c>
      <c r="Z139" s="211">
        <v>0</v>
      </c>
      <c r="AA139" s="212">
        <f>Z139*K139</f>
        <v>0</v>
      </c>
      <c r="AR139" s="22" t="s">
        <v>149</v>
      </c>
      <c r="AT139" s="22" t="s">
        <v>145</v>
      </c>
      <c r="AU139" s="22" t="s">
        <v>101</v>
      </c>
      <c r="AY139" s="22" t="s">
        <v>150</v>
      </c>
      <c r="BE139" s="138">
        <f>IF(U139="základní",N139,0)</f>
        <v>0</v>
      </c>
      <c r="BF139" s="138">
        <f>IF(U139="snížená",N139,0)</f>
        <v>0</v>
      </c>
      <c r="BG139" s="138">
        <f>IF(U139="zákl. přenesená",N139,0)</f>
        <v>0</v>
      </c>
      <c r="BH139" s="138">
        <f>IF(U139="sníž. přenesená",N139,0)</f>
        <v>0</v>
      </c>
      <c r="BI139" s="138">
        <f>IF(U139="nulová",N139,0)</f>
        <v>0</v>
      </c>
      <c r="BJ139" s="22" t="s">
        <v>85</v>
      </c>
      <c r="BK139" s="138">
        <f>ROUND(L139*K139,2)</f>
        <v>0</v>
      </c>
      <c r="BL139" s="22" t="s">
        <v>149</v>
      </c>
      <c r="BM139" s="22" t="s">
        <v>172</v>
      </c>
    </row>
    <row r="140" spans="2:65" s="1" customFormat="1" ht="25.5" customHeight="1">
      <c r="B140" s="46"/>
      <c r="C140" s="202" t="s">
        <v>173</v>
      </c>
      <c r="D140" s="202" t="s">
        <v>145</v>
      </c>
      <c r="E140" s="203" t="s">
        <v>174</v>
      </c>
      <c r="F140" s="204" t="s">
        <v>175</v>
      </c>
      <c r="G140" s="204"/>
      <c r="H140" s="204"/>
      <c r="I140" s="204"/>
      <c r="J140" s="205" t="s">
        <v>176</v>
      </c>
      <c r="K140" s="206">
        <v>26.4</v>
      </c>
      <c r="L140" s="207">
        <v>0</v>
      </c>
      <c r="M140" s="208"/>
      <c r="N140" s="209">
        <f>ROUND(L140*K140,2)</f>
        <v>0</v>
      </c>
      <c r="O140" s="209"/>
      <c r="P140" s="209"/>
      <c r="Q140" s="209"/>
      <c r="R140" s="48"/>
      <c r="T140" s="210" t="s">
        <v>22</v>
      </c>
      <c r="U140" s="56" t="s">
        <v>42</v>
      </c>
      <c r="V140" s="47"/>
      <c r="W140" s="211">
        <f>V140*K140</f>
        <v>0</v>
      </c>
      <c r="X140" s="211">
        <v>0</v>
      </c>
      <c r="Y140" s="211">
        <f>X140*K140</f>
        <v>0</v>
      </c>
      <c r="Z140" s="211">
        <v>0</v>
      </c>
      <c r="AA140" s="212">
        <f>Z140*K140</f>
        <v>0</v>
      </c>
      <c r="AR140" s="22" t="s">
        <v>149</v>
      </c>
      <c r="AT140" s="22" t="s">
        <v>145</v>
      </c>
      <c r="AU140" s="22" t="s">
        <v>101</v>
      </c>
      <c r="AY140" s="22" t="s">
        <v>150</v>
      </c>
      <c r="BE140" s="138">
        <f>IF(U140="základní",N140,0)</f>
        <v>0</v>
      </c>
      <c r="BF140" s="138">
        <f>IF(U140="snížená",N140,0)</f>
        <v>0</v>
      </c>
      <c r="BG140" s="138">
        <f>IF(U140="zákl. přenesená",N140,0)</f>
        <v>0</v>
      </c>
      <c r="BH140" s="138">
        <f>IF(U140="sníž. přenesená",N140,0)</f>
        <v>0</v>
      </c>
      <c r="BI140" s="138">
        <f>IF(U140="nulová",N140,0)</f>
        <v>0</v>
      </c>
      <c r="BJ140" s="22" t="s">
        <v>85</v>
      </c>
      <c r="BK140" s="138">
        <f>ROUND(L140*K140,2)</f>
        <v>0</v>
      </c>
      <c r="BL140" s="22" t="s">
        <v>149</v>
      </c>
      <c r="BM140" s="22" t="s">
        <v>177</v>
      </c>
    </row>
    <row r="141" spans="2:65" s="1" customFormat="1" ht="38.25" customHeight="1">
      <c r="B141" s="46"/>
      <c r="C141" s="202" t="s">
        <v>178</v>
      </c>
      <c r="D141" s="202" t="s">
        <v>145</v>
      </c>
      <c r="E141" s="203" t="s">
        <v>179</v>
      </c>
      <c r="F141" s="204" t="s">
        <v>180</v>
      </c>
      <c r="G141" s="204"/>
      <c r="H141" s="204"/>
      <c r="I141" s="204"/>
      <c r="J141" s="205" t="s">
        <v>154</v>
      </c>
      <c r="K141" s="206">
        <v>14</v>
      </c>
      <c r="L141" s="207">
        <v>0</v>
      </c>
      <c r="M141" s="208"/>
      <c r="N141" s="209">
        <f>ROUND(L141*K141,2)</f>
        <v>0</v>
      </c>
      <c r="O141" s="209"/>
      <c r="P141" s="209"/>
      <c r="Q141" s="209"/>
      <c r="R141" s="48"/>
      <c r="T141" s="210" t="s">
        <v>22</v>
      </c>
      <c r="U141" s="56" t="s">
        <v>42</v>
      </c>
      <c r="V141" s="47"/>
      <c r="W141" s="211">
        <f>V141*K141</f>
        <v>0</v>
      </c>
      <c r="X141" s="211">
        <v>0</v>
      </c>
      <c r="Y141" s="211">
        <f>X141*K141</f>
        <v>0</v>
      </c>
      <c r="Z141" s="211">
        <v>0</v>
      </c>
      <c r="AA141" s="212">
        <f>Z141*K141</f>
        <v>0</v>
      </c>
      <c r="AR141" s="22" t="s">
        <v>149</v>
      </c>
      <c r="AT141" s="22" t="s">
        <v>145</v>
      </c>
      <c r="AU141" s="22" t="s">
        <v>101</v>
      </c>
      <c r="AY141" s="22" t="s">
        <v>150</v>
      </c>
      <c r="BE141" s="138">
        <f>IF(U141="základní",N141,0)</f>
        <v>0</v>
      </c>
      <c r="BF141" s="138">
        <f>IF(U141="snížená",N141,0)</f>
        <v>0</v>
      </c>
      <c r="BG141" s="138">
        <f>IF(U141="zákl. přenesená",N141,0)</f>
        <v>0</v>
      </c>
      <c r="BH141" s="138">
        <f>IF(U141="sníž. přenesená",N141,0)</f>
        <v>0</v>
      </c>
      <c r="BI141" s="138">
        <f>IF(U141="nulová",N141,0)</f>
        <v>0</v>
      </c>
      <c r="BJ141" s="22" t="s">
        <v>85</v>
      </c>
      <c r="BK141" s="138">
        <f>ROUND(L141*K141,2)</f>
        <v>0</v>
      </c>
      <c r="BL141" s="22" t="s">
        <v>149</v>
      </c>
      <c r="BM141" s="22" t="s">
        <v>181</v>
      </c>
    </row>
    <row r="142" spans="2:51" s="10" customFormat="1" ht="16.5" customHeight="1">
      <c r="B142" s="228"/>
      <c r="C142" s="229"/>
      <c r="D142" s="229"/>
      <c r="E142" s="230" t="s">
        <v>22</v>
      </c>
      <c r="F142" s="231" t="s">
        <v>182</v>
      </c>
      <c r="G142" s="232"/>
      <c r="H142" s="232"/>
      <c r="I142" s="232"/>
      <c r="J142" s="229"/>
      <c r="K142" s="233">
        <v>14</v>
      </c>
      <c r="L142" s="229"/>
      <c r="M142" s="229"/>
      <c r="N142" s="229"/>
      <c r="O142" s="229"/>
      <c r="P142" s="229"/>
      <c r="Q142" s="229"/>
      <c r="R142" s="234"/>
      <c r="T142" s="235"/>
      <c r="U142" s="229"/>
      <c r="V142" s="229"/>
      <c r="W142" s="229"/>
      <c r="X142" s="229"/>
      <c r="Y142" s="229"/>
      <c r="Z142" s="229"/>
      <c r="AA142" s="236"/>
      <c r="AT142" s="237" t="s">
        <v>157</v>
      </c>
      <c r="AU142" s="237" t="s">
        <v>101</v>
      </c>
      <c r="AV142" s="10" t="s">
        <v>101</v>
      </c>
      <c r="AW142" s="10" t="s">
        <v>35</v>
      </c>
      <c r="AX142" s="10" t="s">
        <v>77</v>
      </c>
      <c r="AY142" s="237" t="s">
        <v>150</v>
      </c>
    </row>
    <row r="143" spans="2:51" s="11" customFormat="1" ht="16.5" customHeight="1">
      <c r="B143" s="238"/>
      <c r="C143" s="239"/>
      <c r="D143" s="239"/>
      <c r="E143" s="240" t="s">
        <v>22</v>
      </c>
      <c r="F143" s="241" t="s">
        <v>158</v>
      </c>
      <c r="G143" s="239"/>
      <c r="H143" s="239"/>
      <c r="I143" s="239"/>
      <c r="J143" s="239"/>
      <c r="K143" s="242">
        <v>14</v>
      </c>
      <c r="L143" s="239"/>
      <c r="M143" s="239"/>
      <c r="N143" s="239"/>
      <c r="O143" s="239"/>
      <c r="P143" s="239"/>
      <c r="Q143" s="239"/>
      <c r="R143" s="243"/>
      <c r="T143" s="244"/>
      <c r="U143" s="239"/>
      <c r="V143" s="239"/>
      <c r="W143" s="239"/>
      <c r="X143" s="239"/>
      <c r="Y143" s="239"/>
      <c r="Z143" s="239"/>
      <c r="AA143" s="245"/>
      <c r="AT143" s="246" t="s">
        <v>157</v>
      </c>
      <c r="AU143" s="246" t="s">
        <v>101</v>
      </c>
      <c r="AV143" s="11" t="s">
        <v>149</v>
      </c>
      <c r="AW143" s="11" t="s">
        <v>35</v>
      </c>
      <c r="AX143" s="11" t="s">
        <v>85</v>
      </c>
      <c r="AY143" s="246" t="s">
        <v>150</v>
      </c>
    </row>
    <row r="144" spans="2:65" s="1" customFormat="1" ht="38.25" customHeight="1">
      <c r="B144" s="46"/>
      <c r="C144" s="202" t="s">
        <v>183</v>
      </c>
      <c r="D144" s="202" t="s">
        <v>145</v>
      </c>
      <c r="E144" s="203" t="s">
        <v>184</v>
      </c>
      <c r="F144" s="204" t="s">
        <v>185</v>
      </c>
      <c r="G144" s="204"/>
      <c r="H144" s="204"/>
      <c r="I144" s="204"/>
      <c r="J144" s="205" t="s">
        <v>154</v>
      </c>
      <c r="K144" s="206">
        <v>14</v>
      </c>
      <c r="L144" s="207">
        <v>0</v>
      </c>
      <c r="M144" s="208"/>
      <c r="N144" s="209">
        <f>ROUND(L144*K144,2)</f>
        <v>0</v>
      </c>
      <c r="O144" s="209"/>
      <c r="P144" s="209"/>
      <c r="Q144" s="209"/>
      <c r="R144" s="48"/>
      <c r="T144" s="210" t="s">
        <v>22</v>
      </c>
      <c r="U144" s="56" t="s">
        <v>42</v>
      </c>
      <c r="V144" s="47"/>
      <c r="W144" s="211">
        <f>V144*K144</f>
        <v>0</v>
      </c>
      <c r="X144" s="211">
        <v>0</v>
      </c>
      <c r="Y144" s="211">
        <f>X144*K144</f>
        <v>0</v>
      </c>
      <c r="Z144" s="211">
        <v>0</v>
      </c>
      <c r="AA144" s="212">
        <f>Z144*K144</f>
        <v>0</v>
      </c>
      <c r="AR144" s="22" t="s">
        <v>149</v>
      </c>
      <c r="AT144" s="22" t="s">
        <v>145</v>
      </c>
      <c r="AU144" s="22" t="s">
        <v>101</v>
      </c>
      <c r="AY144" s="22" t="s">
        <v>150</v>
      </c>
      <c r="BE144" s="138">
        <f>IF(U144="základní",N144,0)</f>
        <v>0</v>
      </c>
      <c r="BF144" s="138">
        <f>IF(U144="snížená",N144,0)</f>
        <v>0</v>
      </c>
      <c r="BG144" s="138">
        <f>IF(U144="zákl. přenesená",N144,0)</f>
        <v>0</v>
      </c>
      <c r="BH144" s="138">
        <f>IF(U144="sníž. přenesená",N144,0)</f>
        <v>0</v>
      </c>
      <c r="BI144" s="138">
        <f>IF(U144="nulová",N144,0)</f>
        <v>0</v>
      </c>
      <c r="BJ144" s="22" t="s">
        <v>85</v>
      </c>
      <c r="BK144" s="138">
        <f>ROUND(L144*K144,2)</f>
        <v>0</v>
      </c>
      <c r="BL144" s="22" t="s">
        <v>149</v>
      </c>
      <c r="BM144" s="22" t="s">
        <v>186</v>
      </c>
    </row>
    <row r="145" spans="2:65" s="1" customFormat="1" ht="16.5" customHeight="1">
      <c r="B145" s="46"/>
      <c r="C145" s="247" t="s">
        <v>187</v>
      </c>
      <c r="D145" s="247" t="s">
        <v>188</v>
      </c>
      <c r="E145" s="248" t="s">
        <v>189</v>
      </c>
      <c r="F145" s="249" t="s">
        <v>190</v>
      </c>
      <c r="G145" s="249"/>
      <c r="H145" s="249"/>
      <c r="I145" s="249"/>
      <c r="J145" s="250" t="s">
        <v>191</v>
      </c>
      <c r="K145" s="251">
        <v>0.21</v>
      </c>
      <c r="L145" s="252">
        <v>0</v>
      </c>
      <c r="M145" s="253"/>
      <c r="N145" s="254">
        <f>ROUND(L145*K145,2)</f>
        <v>0</v>
      </c>
      <c r="O145" s="209"/>
      <c r="P145" s="209"/>
      <c r="Q145" s="209"/>
      <c r="R145" s="48"/>
      <c r="T145" s="210" t="s">
        <v>22</v>
      </c>
      <c r="U145" s="56" t="s">
        <v>42</v>
      </c>
      <c r="V145" s="47"/>
      <c r="W145" s="211">
        <f>V145*K145</f>
        <v>0</v>
      </c>
      <c r="X145" s="211">
        <v>0.001</v>
      </c>
      <c r="Y145" s="211">
        <f>X145*K145</f>
        <v>0.00021</v>
      </c>
      <c r="Z145" s="211">
        <v>0</v>
      </c>
      <c r="AA145" s="212">
        <f>Z145*K145</f>
        <v>0</v>
      </c>
      <c r="AR145" s="22" t="s">
        <v>183</v>
      </c>
      <c r="AT145" s="22" t="s">
        <v>188</v>
      </c>
      <c r="AU145" s="22" t="s">
        <v>101</v>
      </c>
      <c r="AY145" s="22" t="s">
        <v>150</v>
      </c>
      <c r="BE145" s="138">
        <f>IF(U145="základní",N145,0)</f>
        <v>0</v>
      </c>
      <c r="BF145" s="138">
        <f>IF(U145="snížená",N145,0)</f>
        <v>0</v>
      </c>
      <c r="BG145" s="138">
        <f>IF(U145="zákl. přenesená",N145,0)</f>
        <v>0</v>
      </c>
      <c r="BH145" s="138">
        <f>IF(U145="sníž. přenesená",N145,0)</f>
        <v>0</v>
      </c>
      <c r="BI145" s="138">
        <f>IF(U145="nulová",N145,0)</f>
        <v>0</v>
      </c>
      <c r="BJ145" s="22" t="s">
        <v>85</v>
      </c>
      <c r="BK145" s="138">
        <f>ROUND(L145*K145,2)</f>
        <v>0</v>
      </c>
      <c r="BL145" s="22" t="s">
        <v>149</v>
      </c>
      <c r="BM145" s="22" t="s">
        <v>192</v>
      </c>
    </row>
    <row r="146" spans="2:65" s="1" customFormat="1" ht="16.5" customHeight="1">
      <c r="B146" s="46"/>
      <c r="C146" s="247" t="s">
        <v>193</v>
      </c>
      <c r="D146" s="247" t="s">
        <v>188</v>
      </c>
      <c r="E146" s="248" t="s">
        <v>194</v>
      </c>
      <c r="F146" s="249" t="s">
        <v>195</v>
      </c>
      <c r="G146" s="249"/>
      <c r="H146" s="249"/>
      <c r="I146" s="249"/>
      <c r="J146" s="250" t="s">
        <v>166</v>
      </c>
      <c r="K146" s="251">
        <v>2.1</v>
      </c>
      <c r="L146" s="252">
        <v>0</v>
      </c>
      <c r="M146" s="253"/>
      <c r="N146" s="254">
        <f>ROUND(L146*K146,2)</f>
        <v>0</v>
      </c>
      <c r="O146" s="209"/>
      <c r="P146" s="209"/>
      <c r="Q146" s="209"/>
      <c r="R146" s="48"/>
      <c r="T146" s="210" t="s">
        <v>22</v>
      </c>
      <c r="U146" s="56" t="s">
        <v>42</v>
      </c>
      <c r="V146" s="47"/>
      <c r="W146" s="211">
        <f>V146*K146</f>
        <v>0</v>
      </c>
      <c r="X146" s="211">
        <v>0.22</v>
      </c>
      <c r="Y146" s="211">
        <f>X146*K146</f>
        <v>0.462</v>
      </c>
      <c r="Z146" s="211">
        <v>0</v>
      </c>
      <c r="AA146" s="212">
        <f>Z146*K146</f>
        <v>0</v>
      </c>
      <c r="AR146" s="22" t="s">
        <v>183</v>
      </c>
      <c r="AT146" s="22" t="s">
        <v>188</v>
      </c>
      <c r="AU146" s="22" t="s">
        <v>101</v>
      </c>
      <c r="AY146" s="22" t="s">
        <v>150</v>
      </c>
      <c r="BE146" s="138">
        <f>IF(U146="základní",N146,0)</f>
        <v>0</v>
      </c>
      <c r="BF146" s="138">
        <f>IF(U146="snížená",N146,0)</f>
        <v>0</v>
      </c>
      <c r="BG146" s="138">
        <f>IF(U146="zákl. přenesená",N146,0)</f>
        <v>0</v>
      </c>
      <c r="BH146" s="138">
        <f>IF(U146="sníž. přenesená",N146,0)</f>
        <v>0</v>
      </c>
      <c r="BI146" s="138">
        <f>IF(U146="nulová",N146,0)</f>
        <v>0</v>
      </c>
      <c r="BJ146" s="22" t="s">
        <v>85</v>
      </c>
      <c r="BK146" s="138">
        <f>ROUND(L146*K146,2)</f>
        <v>0</v>
      </c>
      <c r="BL146" s="22" t="s">
        <v>149</v>
      </c>
      <c r="BM146" s="22" t="s">
        <v>196</v>
      </c>
    </row>
    <row r="147" spans="2:51" s="10" customFormat="1" ht="16.5" customHeight="1">
      <c r="B147" s="228"/>
      <c r="C147" s="229"/>
      <c r="D147" s="229"/>
      <c r="E147" s="230" t="s">
        <v>22</v>
      </c>
      <c r="F147" s="231" t="s">
        <v>197</v>
      </c>
      <c r="G147" s="232"/>
      <c r="H147" s="232"/>
      <c r="I147" s="232"/>
      <c r="J147" s="229"/>
      <c r="K147" s="233">
        <v>2.1</v>
      </c>
      <c r="L147" s="229"/>
      <c r="M147" s="229"/>
      <c r="N147" s="229"/>
      <c r="O147" s="229"/>
      <c r="P147" s="229"/>
      <c r="Q147" s="229"/>
      <c r="R147" s="234"/>
      <c r="T147" s="235"/>
      <c r="U147" s="229"/>
      <c r="V147" s="229"/>
      <c r="W147" s="229"/>
      <c r="X147" s="229"/>
      <c r="Y147" s="229"/>
      <c r="Z147" s="229"/>
      <c r="AA147" s="236"/>
      <c r="AT147" s="237" t="s">
        <v>157</v>
      </c>
      <c r="AU147" s="237" t="s">
        <v>101</v>
      </c>
      <c r="AV147" s="10" t="s">
        <v>101</v>
      </c>
      <c r="AW147" s="10" t="s">
        <v>35</v>
      </c>
      <c r="AX147" s="10" t="s">
        <v>77</v>
      </c>
      <c r="AY147" s="237" t="s">
        <v>150</v>
      </c>
    </row>
    <row r="148" spans="2:51" s="11" customFormat="1" ht="16.5" customHeight="1">
      <c r="B148" s="238"/>
      <c r="C148" s="239"/>
      <c r="D148" s="239"/>
      <c r="E148" s="240" t="s">
        <v>22</v>
      </c>
      <c r="F148" s="241" t="s">
        <v>158</v>
      </c>
      <c r="G148" s="239"/>
      <c r="H148" s="239"/>
      <c r="I148" s="239"/>
      <c r="J148" s="239"/>
      <c r="K148" s="242">
        <v>2.1</v>
      </c>
      <c r="L148" s="239"/>
      <c r="M148" s="239"/>
      <c r="N148" s="239"/>
      <c r="O148" s="239"/>
      <c r="P148" s="239"/>
      <c r="Q148" s="239"/>
      <c r="R148" s="243"/>
      <c r="T148" s="244"/>
      <c r="U148" s="239"/>
      <c r="V148" s="239"/>
      <c r="W148" s="239"/>
      <c r="X148" s="239"/>
      <c r="Y148" s="239"/>
      <c r="Z148" s="239"/>
      <c r="AA148" s="245"/>
      <c r="AT148" s="246" t="s">
        <v>157</v>
      </c>
      <c r="AU148" s="246" t="s">
        <v>101</v>
      </c>
      <c r="AV148" s="11" t="s">
        <v>149</v>
      </c>
      <c r="AW148" s="11" t="s">
        <v>35</v>
      </c>
      <c r="AX148" s="11" t="s">
        <v>85</v>
      </c>
      <c r="AY148" s="246" t="s">
        <v>150</v>
      </c>
    </row>
    <row r="149" spans="2:63" s="9" customFormat="1" ht="29.85" customHeight="1">
      <c r="B149" s="213"/>
      <c r="C149" s="214"/>
      <c r="D149" s="225" t="s">
        <v>113</v>
      </c>
      <c r="E149" s="225"/>
      <c r="F149" s="225"/>
      <c r="G149" s="225"/>
      <c r="H149" s="225"/>
      <c r="I149" s="225"/>
      <c r="J149" s="225"/>
      <c r="K149" s="225"/>
      <c r="L149" s="225"/>
      <c r="M149" s="225"/>
      <c r="N149" s="226">
        <f>BK149</f>
        <v>0</v>
      </c>
      <c r="O149" s="227"/>
      <c r="P149" s="227"/>
      <c r="Q149" s="227"/>
      <c r="R149" s="218"/>
      <c r="T149" s="219"/>
      <c r="U149" s="214"/>
      <c r="V149" s="214"/>
      <c r="W149" s="220">
        <f>SUM(W150:W161)</f>
        <v>0</v>
      </c>
      <c r="X149" s="214"/>
      <c r="Y149" s="220">
        <f>SUM(Y150:Y161)</f>
        <v>18.4827301</v>
      </c>
      <c r="Z149" s="214"/>
      <c r="AA149" s="221">
        <f>SUM(AA150:AA161)</f>
        <v>0</v>
      </c>
      <c r="AR149" s="222" t="s">
        <v>85</v>
      </c>
      <c r="AT149" s="223" t="s">
        <v>76</v>
      </c>
      <c r="AU149" s="223" t="s">
        <v>85</v>
      </c>
      <c r="AY149" s="222" t="s">
        <v>150</v>
      </c>
      <c r="BK149" s="224">
        <f>SUM(BK150:BK161)</f>
        <v>0</v>
      </c>
    </row>
    <row r="150" spans="2:65" s="1" customFormat="1" ht="38.25" customHeight="1">
      <c r="B150" s="46"/>
      <c r="C150" s="202" t="s">
        <v>198</v>
      </c>
      <c r="D150" s="202" t="s">
        <v>145</v>
      </c>
      <c r="E150" s="203" t="s">
        <v>199</v>
      </c>
      <c r="F150" s="204" t="s">
        <v>200</v>
      </c>
      <c r="G150" s="204"/>
      <c r="H150" s="204"/>
      <c r="I150" s="204"/>
      <c r="J150" s="205" t="s">
        <v>154</v>
      </c>
      <c r="K150" s="206">
        <v>39.24</v>
      </c>
      <c r="L150" s="207">
        <v>0</v>
      </c>
      <c r="M150" s="208"/>
      <c r="N150" s="209">
        <f>ROUND(L150*K150,2)</f>
        <v>0</v>
      </c>
      <c r="O150" s="209"/>
      <c r="P150" s="209"/>
      <c r="Q150" s="209"/>
      <c r="R150" s="48"/>
      <c r="T150" s="210" t="s">
        <v>22</v>
      </c>
      <c r="U150" s="56" t="s">
        <v>42</v>
      </c>
      <c r="V150" s="47"/>
      <c r="W150" s="211">
        <f>V150*K150</f>
        <v>0</v>
      </c>
      <c r="X150" s="211">
        <v>0.43939</v>
      </c>
      <c r="Y150" s="211">
        <f>X150*K150</f>
        <v>17.241663600000003</v>
      </c>
      <c r="Z150" s="211">
        <v>0</v>
      </c>
      <c r="AA150" s="212">
        <f>Z150*K150</f>
        <v>0</v>
      </c>
      <c r="AR150" s="22" t="s">
        <v>149</v>
      </c>
      <c r="AT150" s="22" t="s">
        <v>145</v>
      </c>
      <c r="AU150" s="22" t="s">
        <v>101</v>
      </c>
      <c r="AY150" s="22" t="s">
        <v>150</v>
      </c>
      <c r="BE150" s="138">
        <f>IF(U150="základní",N150,0)</f>
        <v>0</v>
      </c>
      <c r="BF150" s="138">
        <f>IF(U150="snížená",N150,0)</f>
        <v>0</v>
      </c>
      <c r="BG150" s="138">
        <f>IF(U150="zákl. přenesená",N150,0)</f>
        <v>0</v>
      </c>
      <c r="BH150" s="138">
        <f>IF(U150="sníž. přenesená",N150,0)</f>
        <v>0</v>
      </c>
      <c r="BI150" s="138">
        <f>IF(U150="nulová",N150,0)</f>
        <v>0</v>
      </c>
      <c r="BJ150" s="22" t="s">
        <v>85</v>
      </c>
      <c r="BK150" s="138">
        <f>ROUND(L150*K150,2)</f>
        <v>0</v>
      </c>
      <c r="BL150" s="22" t="s">
        <v>149</v>
      </c>
      <c r="BM150" s="22" t="s">
        <v>201</v>
      </c>
    </row>
    <row r="151" spans="2:51" s="10" customFormat="1" ht="16.5" customHeight="1">
      <c r="B151" s="228"/>
      <c r="C151" s="229"/>
      <c r="D151" s="229"/>
      <c r="E151" s="230" t="s">
        <v>22</v>
      </c>
      <c r="F151" s="231" t="s">
        <v>202</v>
      </c>
      <c r="G151" s="232"/>
      <c r="H151" s="232"/>
      <c r="I151" s="232"/>
      <c r="J151" s="229"/>
      <c r="K151" s="233">
        <v>39.24</v>
      </c>
      <c r="L151" s="229"/>
      <c r="M151" s="229"/>
      <c r="N151" s="229"/>
      <c r="O151" s="229"/>
      <c r="P151" s="229"/>
      <c r="Q151" s="229"/>
      <c r="R151" s="234"/>
      <c r="T151" s="235"/>
      <c r="U151" s="229"/>
      <c r="V151" s="229"/>
      <c r="W151" s="229"/>
      <c r="X151" s="229"/>
      <c r="Y151" s="229"/>
      <c r="Z151" s="229"/>
      <c r="AA151" s="236"/>
      <c r="AT151" s="237" t="s">
        <v>157</v>
      </c>
      <c r="AU151" s="237" t="s">
        <v>101</v>
      </c>
      <c r="AV151" s="10" t="s">
        <v>101</v>
      </c>
      <c r="AW151" s="10" t="s">
        <v>35</v>
      </c>
      <c r="AX151" s="10" t="s">
        <v>77</v>
      </c>
      <c r="AY151" s="237" t="s">
        <v>150</v>
      </c>
    </row>
    <row r="152" spans="2:51" s="11" customFormat="1" ht="16.5" customHeight="1">
      <c r="B152" s="238"/>
      <c r="C152" s="239"/>
      <c r="D152" s="239"/>
      <c r="E152" s="240" t="s">
        <v>22</v>
      </c>
      <c r="F152" s="241" t="s">
        <v>158</v>
      </c>
      <c r="G152" s="239"/>
      <c r="H152" s="239"/>
      <c r="I152" s="239"/>
      <c r="J152" s="239"/>
      <c r="K152" s="242">
        <v>39.24</v>
      </c>
      <c r="L152" s="239"/>
      <c r="M152" s="239"/>
      <c r="N152" s="239"/>
      <c r="O152" s="239"/>
      <c r="P152" s="239"/>
      <c r="Q152" s="239"/>
      <c r="R152" s="243"/>
      <c r="T152" s="244"/>
      <c r="U152" s="239"/>
      <c r="V152" s="239"/>
      <c r="W152" s="239"/>
      <c r="X152" s="239"/>
      <c r="Y152" s="239"/>
      <c r="Z152" s="239"/>
      <c r="AA152" s="245"/>
      <c r="AT152" s="246" t="s">
        <v>157</v>
      </c>
      <c r="AU152" s="246" t="s">
        <v>101</v>
      </c>
      <c r="AV152" s="11" t="s">
        <v>149</v>
      </c>
      <c r="AW152" s="11" t="s">
        <v>35</v>
      </c>
      <c r="AX152" s="11" t="s">
        <v>85</v>
      </c>
      <c r="AY152" s="246" t="s">
        <v>150</v>
      </c>
    </row>
    <row r="153" spans="2:65" s="1" customFormat="1" ht="25.5" customHeight="1">
      <c r="B153" s="46"/>
      <c r="C153" s="202" t="s">
        <v>203</v>
      </c>
      <c r="D153" s="202" t="s">
        <v>145</v>
      </c>
      <c r="E153" s="203" t="s">
        <v>204</v>
      </c>
      <c r="F153" s="204" t="s">
        <v>205</v>
      </c>
      <c r="G153" s="204"/>
      <c r="H153" s="204"/>
      <c r="I153" s="204"/>
      <c r="J153" s="205" t="s">
        <v>176</v>
      </c>
      <c r="K153" s="206">
        <v>0.15</v>
      </c>
      <c r="L153" s="207">
        <v>0</v>
      </c>
      <c r="M153" s="208"/>
      <c r="N153" s="209">
        <f>ROUND(L153*K153,2)</f>
        <v>0</v>
      </c>
      <c r="O153" s="209"/>
      <c r="P153" s="209"/>
      <c r="Q153" s="209"/>
      <c r="R153" s="48"/>
      <c r="T153" s="210" t="s">
        <v>22</v>
      </c>
      <c r="U153" s="56" t="s">
        <v>42</v>
      </c>
      <c r="V153" s="47"/>
      <c r="W153" s="211">
        <f>V153*K153</f>
        <v>0</v>
      </c>
      <c r="X153" s="211">
        <v>1.04715</v>
      </c>
      <c r="Y153" s="211">
        <f>X153*K153</f>
        <v>0.1570725</v>
      </c>
      <c r="Z153" s="211">
        <v>0</v>
      </c>
      <c r="AA153" s="212">
        <f>Z153*K153</f>
        <v>0</v>
      </c>
      <c r="AR153" s="22" t="s">
        <v>149</v>
      </c>
      <c r="AT153" s="22" t="s">
        <v>145</v>
      </c>
      <c r="AU153" s="22" t="s">
        <v>101</v>
      </c>
      <c r="AY153" s="22" t="s">
        <v>150</v>
      </c>
      <c r="BE153" s="138">
        <f>IF(U153="základní",N153,0)</f>
        <v>0</v>
      </c>
      <c r="BF153" s="138">
        <f>IF(U153="snížená",N153,0)</f>
        <v>0</v>
      </c>
      <c r="BG153" s="138">
        <f>IF(U153="zákl. přenesená",N153,0)</f>
        <v>0</v>
      </c>
      <c r="BH153" s="138">
        <f>IF(U153="sníž. přenesená",N153,0)</f>
        <v>0</v>
      </c>
      <c r="BI153" s="138">
        <f>IF(U153="nulová",N153,0)</f>
        <v>0</v>
      </c>
      <c r="BJ153" s="22" t="s">
        <v>85</v>
      </c>
      <c r="BK153" s="138">
        <f>ROUND(L153*K153,2)</f>
        <v>0</v>
      </c>
      <c r="BL153" s="22" t="s">
        <v>149</v>
      </c>
      <c r="BM153" s="22" t="s">
        <v>206</v>
      </c>
    </row>
    <row r="154" spans="2:51" s="10" customFormat="1" ht="16.5" customHeight="1">
      <c r="B154" s="228"/>
      <c r="C154" s="229"/>
      <c r="D154" s="229"/>
      <c r="E154" s="230" t="s">
        <v>22</v>
      </c>
      <c r="F154" s="231" t="s">
        <v>207</v>
      </c>
      <c r="G154" s="232"/>
      <c r="H154" s="232"/>
      <c r="I154" s="232"/>
      <c r="J154" s="229"/>
      <c r="K154" s="233">
        <v>0.15</v>
      </c>
      <c r="L154" s="229"/>
      <c r="M154" s="229"/>
      <c r="N154" s="229"/>
      <c r="O154" s="229"/>
      <c r="P154" s="229"/>
      <c r="Q154" s="229"/>
      <c r="R154" s="234"/>
      <c r="T154" s="235"/>
      <c r="U154" s="229"/>
      <c r="V154" s="229"/>
      <c r="W154" s="229"/>
      <c r="X154" s="229"/>
      <c r="Y154" s="229"/>
      <c r="Z154" s="229"/>
      <c r="AA154" s="236"/>
      <c r="AT154" s="237" t="s">
        <v>157</v>
      </c>
      <c r="AU154" s="237" t="s">
        <v>101</v>
      </c>
      <c r="AV154" s="10" t="s">
        <v>101</v>
      </c>
      <c r="AW154" s="10" t="s">
        <v>35</v>
      </c>
      <c r="AX154" s="10" t="s">
        <v>77</v>
      </c>
      <c r="AY154" s="237" t="s">
        <v>150</v>
      </c>
    </row>
    <row r="155" spans="2:51" s="11" customFormat="1" ht="16.5" customHeight="1">
      <c r="B155" s="238"/>
      <c r="C155" s="239"/>
      <c r="D155" s="239"/>
      <c r="E155" s="240" t="s">
        <v>22</v>
      </c>
      <c r="F155" s="241" t="s">
        <v>158</v>
      </c>
      <c r="G155" s="239"/>
      <c r="H155" s="239"/>
      <c r="I155" s="239"/>
      <c r="J155" s="239"/>
      <c r="K155" s="242">
        <v>0.15</v>
      </c>
      <c r="L155" s="239"/>
      <c r="M155" s="239"/>
      <c r="N155" s="239"/>
      <c r="O155" s="239"/>
      <c r="P155" s="239"/>
      <c r="Q155" s="239"/>
      <c r="R155" s="243"/>
      <c r="T155" s="244"/>
      <c r="U155" s="239"/>
      <c r="V155" s="239"/>
      <c r="W155" s="239"/>
      <c r="X155" s="239"/>
      <c r="Y155" s="239"/>
      <c r="Z155" s="239"/>
      <c r="AA155" s="245"/>
      <c r="AT155" s="246" t="s">
        <v>157</v>
      </c>
      <c r="AU155" s="246" t="s">
        <v>101</v>
      </c>
      <c r="AV155" s="11" t="s">
        <v>149</v>
      </c>
      <c r="AW155" s="11" t="s">
        <v>35</v>
      </c>
      <c r="AX155" s="11" t="s">
        <v>85</v>
      </c>
      <c r="AY155" s="246" t="s">
        <v>150</v>
      </c>
    </row>
    <row r="156" spans="2:65" s="1" customFormat="1" ht="16.5" customHeight="1">
      <c r="B156" s="46"/>
      <c r="C156" s="202" t="s">
        <v>208</v>
      </c>
      <c r="D156" s="202" t="s">
        <v>145</v>
      </c>
      <c r="E156" s="203" t="s">
        <v>209</v>
      </c>
      <c r="F156" s="204" t="s">
        <v>210</v>
      </c>
      <c r="G156" s="204"/>
      <c r="H156" s="204"/>
      <c r="I156" s="204"/>
      <c r="J156" s="205" t="s">
        <v>148</v>
      </c>
      <c r="K156" s="206">
        <v>19.9</v>
      </c>
      <c r="L156" s="207">
        <v>0</v>
      </c>
      <c r="M156" s="208"/>
      <c r="N156" s="209">
        <f>ROUND(L156*K156,2)</f>
        <v>0</v>
      </c>
      <c r="O156" s="209"/>
      <c r="P156" s="209"/>
      <c r="Q156" s="209"/>
      <c r="R156" s="48"/>
      <c r="T156" s="210" t="s">
        <v>22</v>
      </c>
      <c r="U156" s="56" t="s">
        <v>42</v>
      </c>
      <c r="V156" s="47"/>
      <c r="W156" s="211">
        <f>V156*K156</f>
        <v>0</v>
      </c>
      <c r="X156" s="211">
        <v>0.01606</v>
      </c>
      <c r="Y156" s="211">
        <f>X156*K156</f>
        <v>0.319594</v>
      </c>
      <c r="Z156" s="211">
        <v>0</v>
      </c>
      <c r="AA156" s="212">
        <f>Z156*K156</f>
        <v>0</v>
      </c>
      <c r="AR156" s="22" t="s">
        <v>149</v>
      </c>
      <c r="AT156" s="22" t="s">
        <v>145</v>
      </c>
      <c r="AU156" s="22" t="s">
        <v>101</v>
      </c>
      <c r="AY156" s="22" t="s">
        <v>150</v>
      </c>
      <c r="BE156" s="138">
        <f>IF(U156="základní",N156,0)</f>
        <v>0</v>
      </c>
      <c r="BF156" s="138">
        <f>IF(U156="snížená",N156,0)</f>
        <v>0</v>
      </c>
      <c r="BG156" s="138">
        <f>IF(U156="zákl. přenesená",N156,0)</f>
        <v>0</v>
      </c>
      <c r="BH156" s="138">
        <f>IF(U156="sníž. přenesená",N156,0)</f>
        <v>0</v>
      </c>
      <c r="BI156" s="138">
        <f>IF(U156="nulová",N156,0)</f>
        <v>0</v>
      </c>
      <c r="BJ156" s="22" t="s">
        <v>85</v>
      </c>
      <c r="BK156" s="138">
        <f>ROUND(L156*K156,2)</f>
        <v>0</v>
      </c>
      <c r="BL156" s="22" t="s">
        <v>149</v>
      </c>
      <c r="BM156" s="22" t="s">
        <v>211</v>
      </c>
    </row>
    <row r="157" spans="2:51" s="10" customFormat="1" ht="16.5" customHeight="1">
      <c r="B157" s="228"/>
      <c r="C157" s="229"/>
      <c r="D157" s="229"/>
      <c r="E157" s="230" t="s">
        <v>22</v>
      </c>
      <c r="F157" s="231" t="s">
        <v>212</v>
      </c>
      <c r="G157" s="232"/>
      <c r="H157" s="232"/>
      <c r="I157" s="232"/>
      <c r="J157" s="229"/>
      <c r="K157" s="233">
        <v>19.9</v>
      </c>
      <c r="L157" s="229"/>
      <c r="M157" s="229"/>
      <c r="N157" s="229"/>
      <c r="O157" s="229"/>
      <c r="P157" s="229"/>
      <c r="Q157" s="229"/>
      <c r="R157" s="234"/>
      <c r="T157" s="235"/>
      <c r="U157" s="229"/>
      <c r="V157" s="229"/>
      <c r="W157" s="229"/>
      <c r="X157" s="229"/>
      <c r="Y157" s="229"/>
      <c r="Z157" s="229"/>
      <c r="AA157" s="236"/>
      <c r="AT157" s="237" t="s">
        <v>157</v>
      </c>
      <c r="AU157" s="237" t="s">
        <v>101</v>
      </c>
      <c r="AV157" s="10" t="s">
        <v>101</v>
      </c>
      <c r="AW157" s="10" t="s">
        <v>35</v>
      </c>
      <c r="AX157" s="10" t="s">
        <v>77</v>
      </c>
      <c r="AY157" s="237" t="s">
        <v>150</v>
      </c>
    </row>
    <row r="158" spans="2:51" s="11" customFormat="1" ht="16.5" customHeight="1">
      <c r="B158" s="238"/>
      <c r="C158" s="239"/>
      <c r="D158" s="239"/>
      <c r="E158" s="240" t="s">
        <v>22</v>
      </c>
      <c r="F158" s="241" t="s">
        <v>158</v>
      </c>
      <c r="G158" s="239"/>
      <c r="H158" s="239"/>
      <c r="I158" s="239"/>
      <c r="J158" s="239"/>
      <c r="K158" s="242">
        <v>19.9</v>
      </c>
      <c r="L158" s="239"/>
      <c r="M158" s="239"/>
      <c r="N158" s="239"/>
      <c r="O158" s="239"/>
      <c r="P158" s="239"/>
      <c r="Q158" s="239"/>
      <c r="R158" s="243"/>
      <c r="T158" s="244"/>
      <c r="U158" s="239"/>
      <c r="V158" s="239"/>
      <c r="W158" s="239"/>
      <c r="X158" s="239"/>
      <c r="Y158" s="239"/>
      <c r="Z158" s="239"/>
      <c r="AA158" s="245"/>
      <c r="AT158" s="246" t="s">
        <v>157</v>
      </c>
      <c r="AU158" s="246" t="s">
        <v>101</v>
      </c>
      <c r="AV158" s="11" t="s">
        <v>149</v>
      </c>
      <c r="AW158" s="11" t="s">
        <v>35</v>
      </c>
      <c r="AX158" s="11" t="s">
        <v>85</v>
      </c>
      <c r="AY158" s="246" t="s">
        <v>150</v>
      </c>
    </row>
    <row r="159" spans="2:65" s="1" customFormat="1" ht="38.25" customHeight="1">
      <c r="B159" s="46"/>
      <c r="C159" s="202" t="s">
        <v>182</v>
      </c>
      <c r="D159" s="202" t="s">
        <v>145</v>
      </c>
      <c r="E159" s="203" t="s">
        <v>213</v>
      </c>
      <c r="F159" s="204" t="s">
        <v>214</v>
      </c>
      <c r="G159" s="204"/>
      <c r="H159" s="204"/>
      <c r="I159" s="204"/>
      <c r="J159" s="205" t="s">
        <v>215</v>
      </c>
      <c r="K159" s="206">
        <v>21</v>
      </c>
      <c r="L159" s="207">
        <v>0</v>
      </c>
      <c r="M159" s="208"/>
      <c r="N159" s="209">
        <f>ROUND(L159*K159,2)</f>
        <v>0</v>
      </c>
      <c r="O159" s="209"/>
      <c r="P159" s="209"/>
      <c r="Q159" s="209"/>
      <c r="R159" s="48"/>
      <c r="T159" s="210" t="s">
        <v>22</v>
      </c>
      <c r="U159" s="56" t="s">
        <v>42</v>
      </c>
      <c r="V159" s="47"/>
      <c r="W159" s="211">
        <f>V159*K159</f>
        <v>0</v>
      </c>
      <c r="X159" s="211">
        <v>0.0364</v>
      </c>
      <c r="Y159" s="211">
        <f>X159*K159</f>
        <v>0.7644000000000001</v>
      </c>
      <c r="Z159" s="211">
        <v>0</v>
      </c>
      <c r="AA159" s="212">
        <f>Z159*K159</f>
        <v>0</v>
      </c>
      <c r="AR159" s="22" t="s">
        <v>149</v>
      </c>
      <c r="AT159" s="22" t="s">
        <v>145</v>
      </c>
      <c r="AU159" s="22" t="s">
        <v>101</v>
      </c>
      <c r="AY159" s="22" t="s">
        <v>150</v>
      </c>
      <c r="BE159" s="138">
        <f>IF(U159="základní",N159,0)</f>
        <v>0</v>
      </c>
      <c r="BF159" s="138">
        <f>IF(U159="snížená",N159,0)</f>
        <v>0</v>
      </c>
      <c r="BG159" s="138">
        <f>IF(U159="zákl. přenesená",N159,0)</f>
        <v>0</v>
      </c>
      <c r="BH159" s="138">
        <f>IF(U159="sníž. přenesená",N159,0)</f>
        <v>0</v>
      </c>
      <c r="BI159" s="138">
        <f>IF(U159="nulová",N159,0)</f>
        <v>0</v>
      </c>
      <c r="BJ159" s="22" t="s">
        <v>85</v>
      </c>
      <c r="BK159" s="138">
        <f>ROUND(L159*K159,2)</f>
        <v>0</v>
      </c>
      <c r="BL159" s="22" t="s">
        <v>149</v>
      </c>
      <c r="BM159" s="22" t="s">
        <v>216</v>
      </c>
    </row>
    <row r="160" spans="2:51" s="10" customFormat="1" ht="16.5" customHeight="1">
      <c r="B160" s="228"/>
      <c r="C160" s="229"/>
      <c r="D160" s="229"/>
      <c r="E160" s="230" t="s">
        <v>22</v>
      </c>
      <c r="F160" s="231" t="s">
        <v>217</v>
      </c>
      <c r="G160" s="232"/>
      <c r="H160" s="232"/>
      <c r="I160" s="232"/>
      <c r="J160" s="229"/>
      <c r="K160" s="233">
        <v>21</v>
      </c>
      <c r="L160" s="229"/>
      <c r="M160" s="229"/>
      <c r="N160" s="229"/>
      <c r="O160" s="229"/>
      <c r="P160" s="229"/>
      <c r="Q160" s="229"/>
      <c r="R160" s="234"/>
      <c r="T160" s="235"/>
      <c r="U160" s="229"/>
      <c r="V160" s="229"/>
      <c r="W160" s="229"/>
      <c r="X160" s="229"/>
      <c r="Y160" s="229"/>
      <c r="Z160" s="229"/>
      <c r="AA160" s="236"/>
      <c r="AT160" s="237" t="s">
        <v>157</v>
      </c>
      <c r="AU160" s="237" t="s">
        <v>101</v>
      </c>
      <c r="AV160" s="10" t="s">
        <v>101</v>
      </c>
      <c r="AW160" s="10" t="s">
        <v>35</v>
      </c>
      <c r="AX160" s="10" t="s">
        <v>77</v>
      </c>
      <c r="AY160" s="237" t="s">
        <v>150</v>
      </c>
    </row>
    <row r="161" spans="2:51" s="11" customFormat="1" ht="16.5" customHeight="1">
      <c r="B161" s="238"/>
      <c r="C161" s="239"/>
      <c r="D161" s="239"/>
      <c r="E161" s="240" t="s">
        <v>22</v>
      </c>
      <c r="F161" s="241" t="s">
        <v>158</v>
      </c>
      <c r="G161" s="239"/>
      <c r="H161" s="239"/>
      <c r="I161" s="239"/>
      <c r="J161" s="239"/>
      <c r="K161" s="242">
        <v>21</v>
      </c>
      <c r="L161" s="239"/>
      <c r="M161" s="239"/>
      <c r="N161" s="239"/>
      <c r="O161" s="239"/>
      <c r="P161" s="239"/>
      <c r="Q161" s="239"/>
      <c r="R161" s="243"/>
      <c r="T161" s="244"/>
      <c r="U161" s="239"/>
      <c r="V161" s="239"/>
      <c r="W161" s="239"/>
      <c r="X161" s="239"/>
      <c r="Y161" s="239"/>
      <c r="Z161" s="239"/>
      <c r="AA161" s="245"/>
      <c r="AT161" s="246" t="s">
        <v>157</v>
      </c>
      <c r="AU161" s="246" t="s">
        <v>101</v>
      </c>
      <c r="AV161" s="11" t="s">
        <v>149</v>
      </c>
      <c r="AW161" s="11" t="s">
        <v>35</v>
      </c>
      <c r="AX161" s="11" t="s">
        <v>85</v>
      </c>
      <c r="AY161" s="246" t="s">
        <v>150</v>
      </c>
    </row>
    <row r="162" spans="2:63" s="9" customFormat="1" ht="29.85" customHeight="1">
      <c r="B162" s="213"/>
      <c r="C162" s="214"/>
      <c r="D162" s="225" t="s">
        <v>114</v>
      </c>
      <c r="E162" s="225"/>
      <c r="F162" s="225"/>
      <c r="G162" s="225"/>
      <c r="H162" s="225"/>
      <c r="I162" s="225"/>
      <c r="J162" s="225"/>
      <c r="K162" s="225"/>
      <c r="L162" s="225"/>
      <c r="M162" s="225"/>
      <c r="N162" s="226">
        <f>BK162</f>
        <v>0</v>
      </c>
      <c r="O162" s="227"/>
      <c r="P162" s="227"/>
      <c r="Q162" s="227"/>
      <c r="R162" s="218"/>
      <c r="T162" s="219"/>
      <c r="U162" s="214"/>
      <c r="V162" s="214"/>
      <c r="W162" s="220">
        <f>SUM(W163:W173)</f>
        <v>0</v>
      </c>
      <c r="X162" s="214"/>
      <c r="Y162" s="220">
        <f>SUM(Y163:Y173)</f>
        <v>12.537748</v>
      </c>
      <c r="Z162" s="214"/>
      <c r="AA162" s="221">
        <f>SUM(AA163:AA173)</f>
        <v>0</v>
      </c>
      <c r="AR162" s="222" t="s">
        <v>85</v>
      </c>
      <c r="AT162" s="223" t="s">
        <v>76</v>
      </c>
      <c r="AU162" s="223" t="s">
        <v>85</v>
      </c>
      <c r="AY162" s="222" t="s">
        <v>150</v>
      </c>
      <c r="BK162" s="224">
        <f>SUM(BK163:BK173)</f>
        <v>0</v>
      </c>
    </row>
    <row r="163" spans="2:65" s="1" customFormat="1" ht="16.5" customHeight="1">
      <c r="B163" s="46"/>
      <c r="C163" s="202" t="s">
        <v>11</v>
      </c>
      <c r="D163" s="202" t="s">
        <v>145</v>
      </c>
      <c r="E163" s="203" t="s">
        <v>218</v>
      </c>
      <c r="F163" s="204" t="s">
        <v>219</v>
      </c>
      <c r="G163" s="204"/>
      <c r="H163" s="204"/>
      <c r="I163" s="204"/>
      <c r="J163" s="205" t="s">
        <v>154</v>
      </c>
      <c r="K163" s="206">
        <v>48.5</v>
      </c>
      <c r="L163" s="207">
        <v>0</v>
      </c>
      <c r="M163" s="208"/>
      <c r="N163" s="209">
        <f>ROUND(L163*K163,2)</f>
        <v>0</v>
      </c>
      <c r="O163" s="209"/>
      <c r="P163" s="209"/>
      <c r="Q163" s="209"/>
      <c r="R163" s="48"/>
      <c r="T163" s="210" t="s">
        <v>22</v>
      </c>
      <c r="U163" s="56" t="s">
        <v>42</v>
      </c>
      <c r="V163" s="47"/>
      <c r="W163" s="211">
        <f>V163*K163</f>
        <v>0</v>
      </c>
      <c r="X163" s="211">
        <v>0</v>
      </c>
      <c r="Y163" s="211">
        <f>X163*K163</f>
        <v>0</v>
      </c>
      <c r="Z163" s="211">
        <v>0</v>
      </c>
      <c r="AA163" s="212">
        <f>Z163*K163</f>
        <v>0</v>
      </c>
      <c r="AR163" s="22" t="s">
        <v>149</v>
      </c>
      <c r="AT163" s="22" t="s">
        <v>145</v>
      </c>
      <c r="AU163" s="22" t="s">
        <v>101</v>
      </c>
      <c r="AY163" s="22" t="s">
        <v>150</v>
      </c>
      <c r="BE163" s="138">
        <f>IF(U163="základní",N163,0)</f>
        <v>0</v>
      </c>
      <c r="BF163" s="138">
        <f>IF(U163="snížená",N163,0)</f>
        <v>0</v>
      </c>
      <c r="BG163" s="138">
        <f>IF(U163="zákl. přenesená",N163,0)</f>
        <v>0</v>
      </c>
      <c r="BH163" s="138">
        <f>IF(U163="sníž. přenesená",N163,0)</f>
        <v>0</v>
      </c>
      <c r="BI163" s="138">
        <f>IF(U163="nulová",N163,0)</f>
        <v>0</v>
      </c>
      <c r="BJ163" s="22" t="s">
        <v>85</v>
      </c>
      <c r="BK163" s="138">
        <f>ROUND(L163*K163,2)</f>
        <v>0</v>
      </c>
      <c r="BL163" s="22" t="s">
        <v>149</v>
      </c>
      <c r="BM163" s="22" t="s">
        <v>220</v>
      </c>
    </row>
    <row r="164" spans="2:51" s="10" customFormat="1" ht="16.5" customHeight="1">
      <c r="B164" s="228"/>
      <c r="C164" s="229"/>
      <c r="D164" s="229"/>
      <c r="E164" s="230" t="s">
        <v>22</v>
      </c>
      <c r="F164" s="231" t="s">
        <v>163</v>
      </c>
      <c r="G164" s="232"/>
      <c r="H164" s="232"/>
      <c r="I164" s="232"/>
      <c r="J164" s="229"/>
      <c r="K164" s="233">
        <v>41</v>
      </c>
      <c r="L164" s="229"/>
      <c r="M164" s="229"/>
      <c r="N164" s="229"/>
      <c r="O164" s="229"/>
      <c r="P164" s="229"/>
      <c r="Q164" s="229"/>
      <c r="R164" s="234"/>
      <c r="T164" s="235"/>
      <c r="U164" s="229"/>
      <c r="V164" s="229"/>
      <c r="W164" s="229"/>
      <c r="X164" s="229"/>
      <c r="Y164" s="229"/>
      <c r="Z164" s="229"/>
      <c r="AA164" s="236"/>
      <c r="AT164" s="237" t="s">
        <v>157</v>
      </c>
      <c r="AU164" s="237" t="s">
        <v>101</v>
      </c>
      <c r="AV164" s="10" t="s">
        <v>101</v>
      </c>
      <c r="AW164" s="10" t="s">
        <v>35</v>
      </c>
      <c r="AX164" s="10" t="s">
        <v>77</v>
      </c>
      <c r="AY164" s="237" t="s">
        <v>150</v>
      </c>
    </row>
    <row r="165" spans="2:51" s="10" customFormat="1" ht="16.5" customHeight="1">
      <c r="B165" s="228"/>
      <c r="C165" s="229"/>
      <c r="D165" s="229"/>
      <c r="E165" s="230" t="s">
        <v>22</v>
      </c>
      <c r="F165" s="255" t="s">
        <v>221</v>
      </c>
      <c r="G165" s="229"/>
      <c r="H165" s="229"/>
      <c r="I165" s="229"/>
      <c r="J165" s="229"/>
      <c r="K165" s="233">
        <v>7.5</v>
      </c>
      <c r="L165" s="229"/>
      <c r="M165" s="229"/>
      <c r="N165" s="229"/>
      <c r="O165" s="229"/>
      <c r="P165" s="229"/>
      <c r="Q165" s="229"/>
      <c r="R165" s="234"/>
      <c r="T165" s="235"/>
      <c r="U165" s="229"/>
      <c r="V165" s="229"/>
      <c r="W165" s="229"/>
      <c r="X165" s="229"/>
      <c r="Y165" s="229"/>
      <c r="Z165" s="229"/>
      <c r="AA165" s="236"/>
      <c r="AT165" s="237" t="s">
        <v>157</v>
      </c>
      <c r="AU165" s="237" t="s">
        <v>101</v>
      </c>
      <c r="AV165" s="10" t="s">
        <v>101</v>
      </c>
      <c r="AW165" s="10" t="s">
        <v>35</v>
      </c>
      <c r="AX165" s="10" t="s">
        <v>77</v>
      </c>
      <c r="AY165" s="237" t="s">
        <v>150</v>
      </c>
    </row>
    <row r="166" spans="2:51" s="11" customFormat="1" ht="16.5" customHeight="1">
      <c r="B166" s="238"/>
      <c r="C166" s="239"/>
      <c r="D166" s="239"/>
      <c r="E166" s="240" t="s">
        <v>22</v>
      </c>
      <c r="F166" s="241" t="s">
        <v>158</v>
      </c>
      <c r="G166" s="239"/>
      <c r="H166" s="239"/>
      <c r="I166" s="239"/>
      <c r="J166" s="239"/>
      <c r="K166" s="242">
        <v>48.5</v>
      </c>
      <c r="L166" s="239"/>
      <c r="M166" s="239"/>
      <c r="N166" s="239"/>
      <c r="O166" s="239"/>
      <c r="P166" s="239"/>
      <c r="Q166" s="239"/>
      <c r="R166" s="243"/>
      <c r="T166" s="244"/>
      <c r="U166" s="239"/>
      <c r="V166" s="239"/>
      <c r="W166" s="239"/>
      <c r="X166" s="239"/>
      <c r="Y166" s="239"/>
      <c r="Z166" s="239"/>
      <c r="AA166" s="245"/>
      <c r="AT166" s="246" t="s">
        <v>157</v>
      </c>
      <c r="AU166" s="246" t="s">
        <v>101</v>
      </c>
      <c r="AV166" s="11" t="s">
        <v>149</v>
      </c>
      <c r="AW166" s="11" t="s">
        <v>35</v>
      </c>
      <c r="AX166" s="11" t="s">
        <v>85</v>
      </c>
      <c r="AY166" s="246" t="s">
        <v>150</v>
      </c>
    </row>
    <row r="167" spans="2:65" s="1" customFormat="1" ht="25.5" customHeight="1">
      <c r="B167" s="46"/>
      <c r="C167" s="202" t="s">
        <v>222</v>
      </c>
      <c r="D167" s="202" t="s">
        <v>145</v>
      </c>
      <c r="E167" s="203" t="s">
        <v>223</v>
      </c>
      <c r="F167" s="204" t="s">
        <v>224</v>
      </c>
      <c r="G167" s="204"/>
      <c r="H167" s="204"/>
      <c r="I167" s="204"/>
      <c r="J167" s="205" t="s">
        <v>154</v>
      </c>
      <c r="K167" s="206">
        <v>48.5</v>
      </c>
      <c r="L167" s="207">
        <v>0</v>
      </c>
      <c r="M167" s="208"/>
      <c r="N167" s="209">
        <f>ROUND(L167*K167,2)</f>
        <v>0</v>
      </c>
      <c r="O167" s="209"/>
      <c r="P167" s="209"/>
      <c r="Q167" s="209"/>
      <c r="R167" s="48"/>
      <c r="T167" s="210" t="s">
        <v>22</v>
      </c>
      <c r="U167" s="56" t="s">
        <v>42</v>
      </c>
      <c r="V167" s="47"/>
      <c r="W167" s="211">
        <f>V167*K167</f>
        <v>0</v>
      </c>
      <c r="X167" s="211">
        <v>0.08425</v>
      </c>
      <c r="Y167" s="211">
        <f>X167*K167</f>
        <v>4.086125</v>
      </c>
      <c r="Z167" s="211">
        <v>0</v>
      </c>
      <c r="AA167" s="212">
        <f>Z167*K167</f>
        <v>0</v>
      </c>
      <c r="AR167" s="22" t="s">
        <v>149</v>
      </c>
      <c r="AT167" s="22" t="s">
        <v>145</v>
      </c>
      <c r="AU167" s="22" t="s">
        <v>101</v>
      </c>
      <c r="AY167" s="22" t="s">
        <v>150</v>
      </c>
      <c r="BE167" s="138">
        <f>IF(U167="základní",N167,0)</f>
        <v>0</v>
      </c>
      <c r="BF167" s="138">
        <f>IF(U167="snížená",N167,0)</f>
        <v>0</v>
      </c>
      <c r="BG167" s="138">
        <f>IF(U167="zákl. přenesená",N167,0)</f>
        <v>0</v>
      </c>
      <c r="BH167" s="138">
        <f>IF(U167="sníž. přenesená",N167,0)</f>
        <v>0</v>
      </c>
      <c r="BI167" s="138">
        <f>IF(U167="nulová",N167,0)</f>
        <v>0</v>
      </c>
      <c r="BJ167" s="22" t="s">
        <v>85</v>
      </c>
      <c r="BK167" s="138">
        <f>ROUND(L167*K167,2)</f>
        <v>0</v>
      </c>
      <c r="BL167" s="22" t="s">
        <v>149</v>
      </c>
      <c r="BM167" s="22" t="s">
        <v>225</v>
      </c>
    </row>
    <row r="168" spans="2:51" s="10" customFormat="1" ht="16.5" customHeight="1">
      <c r="B168" s="228"/>
      <c r="C168" s="229"/>
      <c r="D168" s="229"/>
      <c r="E168" s="230" t="s">
        <v>22</v>
      </c>
      <c r="F168" s="231" t="s">
        <v>163</v>
      </c>
      <c r="G168" s="232"/>
      <c r="H168" s="232"/>
      <c r="I168" s="232"/>
      <c r="J168" s="229"/>
      <c r="K168" s="233">
        <v>41</v>
      </c>
      <c r="L168" s="229"/>
      <c r="M168" s="229"/>
      <c r="N168" s="229"/>
      <c r="O168" s="229"/>
      <c r="P168" s="229"/>
      <c r="Q168" s="229"/>
      <c r="R168" s="234"/>
      <c r="T168" s="235"/>
      <c r="U168" s="229"/>
      <c r="V168" s="229"/>
      <c r="W168" s="229"/>
      <c r="X168" s="229"/>
      <c r="Y168" s="229"/>
      <c r="Z168" s="229"/>
      <c r="AA168" s="236"/>
      <c r="AT168" s="237" t="s">
        <v>157</v>
      </c>
      <c r="AU168" s="237" t="s">
        <v>101</v>
      </c>
      <c r="AV168" s="10" t="s">
        <v>101</v>
      </c>
      <c r="AW168" s="10" t="s">
        <v>35</v>
      </c>
      <c r="AX168" s="10" t="s">
        <v>77</v>
      </c>
      <c r="AY168" s="237" t="s">
        <v>150</v>
      </c>
    </row>
    <row r="169" spans="2:51" s="10" customFormat="1" ht="16.5" customHeight="1">
      <c r="B169" s="228"/>
      <c r="C169" s="229"/>
      <c r="D169" s="229"/>
      <c r="E169" s="230" t="s">
        <v>22</v>
      </c>
      <c r="F169" s="255" t="s">
        <v>221</v>
      </c>
      <c r="G169" s="229"/>
      <c r="H169" s="229"/>
      <c r="I169" s="229"/>
      <c r="J169" s="229"/>
      <c r="K169" s="233">
        <v>7.5</v>
      </c>
      <c r="L169" s="229"/>
      <c r="M169" s="229"/>
      <c r="N169" s="229"/>
      <c r="O169" s="229"/>
      <c r="P169" s="229"/>
      <c r="Q169" s="229"/>
      <c r="R169" s="234"/>
      <c r="T169" s="235"/>
      <c r="U169" s="229"/>
      <c r="V169" s="229"/>
      <c r="W169" s="229"/>
      <c r="X169" s="229"/>
      <c r="Y169" s="229"/>
      <c r="Z169" s="229"/>
      <c r="AA169" s="236"/>
      <c r="AT169" s="237" t="s">
        <v>157</v>
      </c>
      <c r="AU169" s="237" t="s">
        <v>101</v>
      </c>
      <c r="AV169" s="10" t="s">
        <v>101</v>
      </c>
      <c r="AW169" s="10" t="s">
        <v>35</v>
      </c>
      <c r="AX169" s="10" t="s">
        <v>77</v>
      </c>
      <c r="AY169" s="237" t="s">
        <v>150</v>
      </c>
    </row>
    <row r="170" spans="2:51" s="11" customFormat="1" ht="16.5" customHeight="1">
      <c r="B170" s="238"/>
      <c r="C170" s="239"/>
      <c r="D170" s="239"/>
      <c r="E170" s="240" t="s">
        <v>22</v>
      </c>
      <c r="F170" s="241" t="s">
        <v>158</v>
      </c>
      <c r="G170" s="239"/>
      <c r="H170" s="239"/>
      <c r="I170" s="239"/>
      <c r="J170" s="239"/>
      <c r="K170" s="242">
        <v>48.5</v>
      </c>
      <c r="L170" s="239"/>
      <c r="M170" s="239"/>
      <c r="N170" s="239"/>
      <c r="O170" s="239"/>
      <c r="P170" s="239"/>
      <c r="Q170" s="239"/>
      <c r="R170" s="243"/>
      <c r="T170" s="244"/>
      <c r="U170" s="239"/>
      <c r="V170" s="239"/>
      <c r="W170" s="239"/>
      <c r="X170" s="239"/>
      <c r="Y170" s="239"/>
      <c r="Z170" s="239"/>
      <c r="AA170" s="245"/>
      <c r="AT170" s="246" t="s">
        <v>157</v>
      </c>
      <c r="AU170" s="246" t="s">
        <v>101</v>
      </c>
      <c r="AV170" s="11" t="s">
        <v>149</v>
      </c>
      <c r="AW170" s="11" t="s">
        <v>35</v>
      </c>
      <c r="AX170" s="11" t="s">
        <v>85</v>
      </c>
      <c r="AY170" s="246" t="s">
        <v>150</v>
      </c>
    </row>
    <row r="171" spans="2:65" s="1" customFormat="1" ht="25.5" customHeight="1">
      <c r="B171" s="46"/>
      <c r="C171" s="247" t="s">
        <v>226</v>
      </c>
      <c r="D171" s="247" t="s">
        <v>188</v>
      </c>
      <c r="E171" s="248" t="s">
        <v>227</v>
      </c>
      <c r="F171" s="249" t="s">
        <v>228</v>
      </c>
      <c r="G171" s="249"/>
      <c r="H171" s="249"/>
      <c r="I171" s="249"/>
      <c r="J171" s="250" t="s">
        <v>154</v>
      </c>
      <c r="K171" s="251">
        <v>50.925</v>
      </c>
      <c r="L171" s="252">
        <v>0</v>
      </c>
      <c r="M171" s="253"/>
      <c r="N171" s="254">
        <f>ROUND(L171*K171,2)</f>
        <v>0</v>
      </c>
      <c r="O171" s="209"/>
      <c r="P171" s="209"/>
      <c r="Q171" s="209"/>
      <c r="R171" s="48"/>
      <c r="T171" s="210" t="s">
        <v>22</v>
      </c>
      <c r="U171" s="56" t="s">
        <v>42</v>
      </c>
      <c r="V171" s="47"/>
      <c r="W171" s="211">
        <f>V171*K171</f>
        <v>0</v>
      </c>
      <c r="X171" s="211">
        <v>0.131</v>
      </c>
      <c r="Y171" s="211">
        <f>X171*K171</f>
        <v>6.671175</v>
      </c>
      <c r="Z171" s="211">
        <v>0</v>
      </c>
      <c r="AA171" s="212">
        <f>Z171*K171</f>
        <v>0</v>
      </c>
      <c r="AR171" s="22" t="s">
        <v>183</v>
      </c>
      <c r="AT171" s="22" t="s">
        <v>188</v>
      </c>
      <c r="AU171" s="22" t="s">
        <v>101</v>
      </c>
      <c r="AY171" s="22" t="s">
        <v>150</v>
      </c>
      <c r="BE171" s="138">
        <f>IF(U171="základní",N171,0)</f>
        <v>0</v>
      </c>
      <c r="BF171" s="138">
        <f>IF(U171="snížená",N171,0)</f>
        <v>0</v>
      </c>
      <c r="BG171" s="138">
        <f>IF(U171="zákl. přenesená",N171,0)</f>
        <v>0</v>
      </c>
      <c r="BH171" s="138">
        <f>IF(U171="sníž. přenesená",N171,0)</f>
        <v>0</v>
      </c>
      <c r="BI171" s="138">
        <f>IF(U171="nulová",N171,0)</f>
        <v>0</v>
      </c>
      <c r="BJ171" s="22" t="s">
        <v>85</v>
      </c>
      <c r="BK171" s="138">
        <f>ROUND(L171*K171,2)</f>
        <v>0</v>
      </c>
      <c r="BL171" s="22" t="s">
        <v>149</v>
      </c>
      <c r="BM171" s="22" t="s">
        <v>229</v>
      </c>
    </row>
    <row r="172" spans="2:65" s="1" customFormat="1" ht="38.25" customHeight="1">
      <c r="B172" s="46"/>
      <c r="C172" s="202" t="s">
        <v>230</v>
      </c>
      <c r="D172" s="202" t="s">
        <v>145</v>
      </c>
      <c r="E172" s="203" t="s">
        <v>231</v>
      </c>
      <c r="F172" s="204" t="s">
        <v>232</v>
      </c>
      <c r="G172" s="204"/>
      <c r="H172" s="204"/>
      <c r="I172" s="204"/>
      <c r="J172" s="205" t="s">
        <v>154</v>
      </c>
      <c r="K172" s="206">
        <v>6.88</v>
      </c>
      <c r="L172" s="207">
        <v>0</v>
      </c>
      <c r="M172" s="208"/>
      <c r="N172" s="209">
        <f>ROUND(L172*K172,2)</f>
        <v>0</v>
      </c>
      <c r="O172" s="209"/>
      <c r="P172" s="209"/>
      <c r="Q172" s="209"/>
      <c r="R172" s="48"/>
      <c r="T172" s="210" t="s">
        <v>22</v>
      </c>
      <c r="U172" s="56" t="s">
        <v>42</v>
      </c>
      <c r="V172" s="47"/>
      <c r="W172" s="211">
        <f>V172*K172</f>
        <v>0</v>
      </c>
      <c r="X172" s="211">
        <v>0.1461</v>
      </c>
      <c r="Y172" s="211">
        <f>X172*K172</f>
        <v>1.005168</v>
      </c>
      <c r="Z172" s="211">
        <v>0</v>
      </c>
      <c r="AA172" s="212">
        <f>Z172*K172</f>
        <v>0</v>
      </c>
      <c r="AR172" s="22" t="s">
        <v>149</v>
      </c>
      <c r="AT172" s="22" t="s">
        <v>145</v>
      </c>
      <c r="AU172" s="22" t="s">
        <v>101</v>
      </c>
      <c r="AY172" s="22" t="s">
        <v>150</v>
      </c>
      <c r="BE172" s="138">
        <f>IF(U172="základní",N172,0)</f>
        <v>0</v>
      </c>
      <c r="BF172" s="138">
        <f>IF(U172="snížená",N172,0)</f>
        <v>0</v>
      </c>
      <c r="BG172" s="138">
        <f>IF(U172="zákl. přenesená",N172,0)</f>
        <v>0</v>
      </c>
      <c r="BH172" s="138">
        <f>IF(U172="sníž. přenesená",N172,0)</f>
        <v>0</v>
      </c>
      <c r="BI172" s="138">
        <f>IF(U172="nulová",N172,0)</f>
        <v>0</v>
      </c>
      <c r="BJ172" s="22" t="s">
        <v>85</v>
      </c>
      <c r="BK172" s="138">
        <f>ROUND(L172*K172,2)</f>
        <v>0</v>
      </c>
      <c r="BL172" s="22" t="s">
        <v>149</v>
      </c>
      <c r="BM172" s="22" t="s">
        <v>233</v>
      </c>
    </row>
    <row r="173" spans="2:65" s="1" customFormat="1" ht="25.5" customHeight="1">
      <c r="B173" s="46"/>
      <c r="C173" s="247" t="s">
        <v>234</v>
      </c>
      <c r="D173" s="247" t="s">
        <v>188</v>
      </c>
      <c r="E173" s="248" t="s">
        <v>235</v>
      </c>
      <c r="F173" s="249" t="s">
        <v>236</v>
      </c>
      <c r="G173" s="249"/>
      <c r="H173" s="249"/>
      <c r="I173" s="249"/>
      <c r="J173" s="250" t="s">
        <v>154</v>
      </c>
      <c r="K173" s="251">
        <v>7.048</v>
      </c>
      <c r="L173" s="252">
        <v>0</v>
      </c>
      <c r="M173" s="253"/>
      <c r="N173" s="254">
        <f>ROUND(L173*K173,2)</f>
        <v>0</v>
      </c>
      <c r="O173" s="209"/>
      <c r="P173" s="209"/>
      <c r="Q173" s="209"/>
      <c r="R173" s="48"/>
      <c r="T173" s="210" t="s">
        <v>22</v>
      </c>
      <c r="U173" s="56" t="s">
        <v>42</v>
      </c>
      <c r="V173" s="47"/>
      <c r="W173" s="211">
        <f>V173*K173</f>
        <v>0</v>
      </c>
      <c r="X173" s="211">
        <v>0.11</v>
      </c>
      <c r="Y173" s="211">
        <f>X173*K173</f>
        <v>0.77528</v>
      </c>
      <c r="Z173" s="211">
        <v>0</v>
      </c>
      <c r="AA173" s="212">
        <f>Z173*K173</f>
        <v>0</v>
      </c>
      <c r="AR173" s="22" t="s">
        <v>183</v>
      </c>
      <c r="AT173" s="22" t="s">
        <v>188</v>
      </c>
      <c r="AU173" s="22" t="s">
        <v>101</v>
      </c>
      <c r="AY173" s="22" t="s">
        <v>150</v>
      </c>
      <c r="BE173" s="138">
        <f>IF(U173="základní",N173,0)</f>
        <v>0</v>
      </c>
      <c r="BF173" s="138">
        <f>IF(U173="snížená",N173,0)</f>
        <v>0</v>
      </c>
      <c r="BG173" s="138">
        <f>IF(U173="zákl. přenesená",N173,0)</f>
        <v>0</v>
      </c>
      <c r="BH173" s="138">
        <f>IF(U173="sníž. přenesená",N173,0)</f>
        <v>0</v>
      </c>
      <c r="BI173" s="138">
        <f>IF(U173="nulová",N173,0)</f>
        <v>0</v>
      </c>
      <c r="BJ173" s="22" t="s">
        <v>85</v>
      </c>
      <c r="BK173" s="138">
        <f>ROUND(L173*K173,2)</f>
        <v>0</v>
      </c>
      <c r="BL173" s="22" t="s">
        <v>149</v>
      </c>
      <c r="BM173" s="22" t="s">
        <v>237</v>
      </c>
    </row>
    <row r="174" spans="2:63" s="9" customFormat="1" ht="29.85" customHeight="1">
      <c r="B174" s="213"/>
      <c r="C174" s="214"/>
      <c r="D174" s="225" t="s">
        <v>115</v>
      </c>
      <c r="E174" s="225"/>
      <c r="F174" s="225"/>
      <c r="G174" s="225"/>
      <c r="H174" s="225"/>
      <c r="I174" s="225"/>
      <c r="J174" s="225"/>
      <c r="K174" s="225"/>
      <c r="L174" s="225"/>
      <c r="M174" s="225"/>
      <c r="N174" s="256">
        <f>BK174</f>
        <v>0</v>
      </c>
      <c r="O174" s="257"/>
      <c r="P174" s="257"/>
      <c r="Q174" s="257"/>
      <c r="R174" s="218"/>
      <c r="T174" s="219"/>
      <c r="U174" s="214"/>
      <c r="V174" s="214"/>
      <c r="W174" s="220">
        <f>SUM(W175:W179)</f>
        <v>0</v>
      </c>
      <c r="X174" s="214"/>
      <c r="Y174" s="220">
        <f>SUM(Y175:Y179)</f>
        <v>0.02817</v>
      </c>
      <c r="Z174" s="214"/>
      <c r="AA174" s="221">
        <f>SUM(AA175:AA179)</f>
        <v>0</v>
      </c>
      <c r="AR174" s="222" t="s">
        <v>85</v>
      </c>
      <c r="AT174" s="223" t="s">
        <v>76</v>
      </c>
      <c r="AU174" s="223" t="s">
        <v>85</v>
      </c>
      <c r="AY174" s="222" t="s">
        <v>150</v>
      </c>
      <c r="BK174" s="224">
        <f>SUM(BK175:BK179)</f>
        <v>0</v>
      </c>
    </row>
    <row r="175" spans="2:65" s="1" customFormat="1" ht="25.5" customHeight="1">
      <c r="B175" s="46"/>
      <c r="C175" s="202" t="s">
        <v>238</v>
      </c>
      <c r="D175" s="202" t="s">
        <v>145</v>
      </c>
      <c r="E175" s="203" t="s">
        <v>239</v>
      </c>
      <c r="F175" s="204" t="s">
        <v>240</v>
      </c>
      <c r="G175" s="204"/>
      <c r="H175" s="204"/>
      <c r="I175" s="204"/>
      <c r="J175" s="205" t="s">
        <v>215</v>
      </c>
      <c r="K175" s="206">
        <v>15</v>
      </c>
      <c r="L175" s="207">
        <v>0</v>
      </c>
      <c r="M175" s="208"/>
      <c r="N175" s="209">
        <f>ROUND(L175*K175,2)</f>
        <v>0</v>
      </c>
      <c r="O175" s="209"/>
      <c r="P175" s="209"/>
      <c r="Q175" s="209"/>
      <c r="R175" s="48"/>
      <c r="T175" s="210" t="s">
        <v>22</v>
      </c>
      <c r="U175" s="56" t="s">
        <v>42</v>
      </c>
      <c r="V175" s="47"/>
      <c r="W175" s="211">
        <f>V175*K175</f>
        <v>0</v>
      </c>
      <c r="X175" s="211">
        <v>0.00177</v>
      </c>
      <c r="Y175" s="211">
        <f>X175*K175</f>
        <v>0.02655</v>
      </c>
      <c r="Z175" s="211">
        <v>0</v>
      </c>
      <c r="AA175" s="212">
        <f>Z175*K175</f>
        <v>0</v>
      </c>
      <c r="AR175" s="22" t="s">
        <v>149</v>
      </c>
      <c r="AT175" s="22" t="s">
        <v>145</v>
      </c>
      <c r="AU175" s="22" t="s">
        <v>101</v>
      </c>
      <c r="AY175" s="22" t="s">
        <v>150</v>
      </c>
      <c r="BE175" s="138">
        <f>IF(U175="základní",N175,0)</f>
        <v>0</v>
      </c>
      <c r="BF175" s="138">
        <f>IF(U175="snížená",N175,0)</f>
        <v>0</v>
      </c>
      <c r="BG175" s="138">
        <f>IF(U175="zákl. přenesená",N175,0)</f>
        <v>0</v>
      </c>
      <c r="BH175" s="138">
        <f>IF(U175="sníž. přenesená",N175,0)</f>
        <v>0</v>
      </c>
      <c r="BI175" s="138">
        <f>IF(U175="nulová",N175,0)</f>
        <v>0</v>
      </c>
      <c r="BJ175" s="22" t="s">
        <v>85</v>
      </c>
      <c r="BK175" s="138">
        <f>ROUND(L175*K175,2)</f>
        <v>0</v>
      </c>
      <c r="BL175" s="22" t="s">
        <v>149</v>
      </c>
      <c r="BM175" s="22" t="s">
        <v>241</v>
      </c>
    </row>
    <row r="176" spans="2:65" s="1" customFormat="1" ht="25.5" customHeight="1">
      <c r="B176" s="46"/>
      <c r="C176" s="202" t="s">
        <v>10</v>
      </c>
      <c r="D176" s="202" t="s">
        <v>145</v>
      </c>
      <c r="E176" s="203" t="s">
        <v>242</v>
      </c>
      <c r="F176" s="204" t="s">
        <v>243</v>
      </c>
      <c r="G176" s="204"/>
      <c r="H176" s="204"/>
      <c r="I176" s="204"/>
      <c r="J176" s="205" t="s">
        <v>148</v>
      </c>
      <c r="K176" s="206">
        <v>5</v>
      </c>
      <c r="L176" s="207">
        <v>0</v>
      </c>
      <c r="M176" s="208"/>
      <c r="N176" s="209">
        <f>ROUND(L176*K176,2)</f>
        <v>0</v>
      </c>
      <c r="O176" s="209"/>
      <c r="P176" s="209"/>
      <c r="Q176" s="209"/>
      <c r="R176" s="48"/>
      <c r="T176" s="210" t="s">
        <v>22</v>
      </c>
      <c r="U176" s="56" t="s">
        <v>42</v>
      </c>
      <c r="V176" s="47"/>
      <c r="W176" s="211">
        <f>V176*K176</f>
        <v>0</v>
      </c>
      <c r="X176" s="211">
        <v>0</v>
      </c>
      <c r="Y176" s="211">
        <f>X176*K176</f>
        <v>0</v>
      </c>
      <c r="Z176" s="211">
        <v>0</v>
      </c>
      <c r="AA176" s="212">
        <f>Z176*K176</f>
        <v>0</v>
      </c>
      <c r="AR176" s="22" t="s">
        <v>149</v>
      </c>
      <c r="AT176" s="22" t="s">
        <v>145</v>
      </c>
      <c r="AU176" s="22" t="s">
        <v>101</v>
      </c>
      <c r="AY176" s="22" t="s">
        <v>150</v>
      </c>
      <c r="BE176" s="138">
        <f>IF(U176="základní",N176,0)</f>
        <v>0</v>
      </c>
      <c r="BF176" s="138">
        <f>IF(U176="snížená",N176,0)</f>
        <v>0</v>
      </c>
      <c r="BG176" s="138">
        <f>IF(U176="zákl. přenesená",N176,0)</f>
        <v>0</v>
      </c>
      <c r="BH176" s="138">
        <f>IF(U176="sníž. přenesená",N176,0)</f>
        <v>0</v>
      </c>
      <c r="BI176" s="138">
        <f>IF(U176="nulová",N176,0)</f>
        <v>0</v>
      </c>
      <c r="BJ176" s="22" t="s">
        <v>85</v>
      </c>
      <c r="BK176" s="138">
        <f>ROUND(L176*K176,2)</f>
        <v>0</v>
      </c>
      <c r="BL176" s="22" t="s">
        <v>149</v>
      </c>
      <c r="BM176" s="22" t="s">
        <v>244</v>
      </c>
    </row>
    <row r="177" spans="2:65" s="1" customFormat="1" ht="16.5" customHeight="1">
      <c r="B177" s="46"/>
      <c r="C177" s="247" t="s">
        <v>245</v>
      </c>
      <c r="D177" s="247" t="s">
        <v>188</v>
      </c>
      <c r="E177" s="248" t="s">
        <v>246</v>
      </c>
      <c r="F177" s="249" t="s">
        <v>247</v>
      </c>
      <c r="G177" s="249"/>
      <c r="H177" s="249"/>
      <c r="I177" s="249"/>
      <c r="J177" s="250" t="s">
        <v>148</v>
      </c>
      <c r="K177" s="251">
        <v>2</v>
      </c>
      <c r="L177" s="252">
        <v>0</v>
      </c>
      <c r="M177" s="253"/>
      <c r="N177" s="254">
        <f>ROUND(L177*K177,2)</f>
        <v>0</v>
      </c>
      <c r="O177" s="209"/>
      <c r="P177" s="209"/>
      <c r="Q177" s="209"/>
      <c r="R177" s="48"/>
      <c r="T177" s="210" t="s">
        <v>22</v>
      </c>
      <c r="U177" s="56" t="s">
        <v>42</v>
      </c>
      <c r="V177" s="47"/>
      <c r="W177" s="211">
        <f>V177*K177</f>
        <v>0</v>
      </c>
      <c r="X177" s="211">
        <v>0.00029</v>
      </c>
      <c r="Y177" s="211">
        <f>X177*K177</f>
        <v>0.00058</v>
      </c>
      <c r="Z177" s="211">
        <v>0</v>
      </c>
      <c r="AA177" s="212">
        <f>Z177*K177</f>
        <v>0</v>
      </c>
      <c r="AR177" s="22" t="s">
        <v>183</v>
      </c>
      <c r="AT177" s="22" t="s">
        <v>188</v>
      </c>
      <c r="AU177" s="22" t="s">
        <v>101</v>
      </c>
      <c r="AY177" s="22" t="s">
        <v>150</v>
      </c>
      <c r="BE177" s="138">
        <f>IF(U177="základní",N177,0)</f>
        <v>0</v>
      </c>
      <c r="BF177" s="138">
        <f>IF(U177="snížená",N177,0)</f>
        <v>0</v>
      </c>
      <c r="BG177" s="138">
        <f>IF(U177="zákl. přenesená",N177,0)</f>
        <v>0</v>
      </c>
      <c r="BH177" s="138">
        <f>IF(U177="sníž. přenesená",N177,0)</f>
        <v>0</v>
      </c>
      <c r="BI177" s="138">
        <f>IF(U177="nulová",N177,0)</f>
        <v>0</v>
      </c>
      <c r="BJ177" s="22" t="s">
        <v>85</v>
      </c>
      <c r="BK177" s="138">
        <f>ROUND(L177*K177,2)</f>
        <v>0</v>
      </c>
      <c r="BL177" s="22" t="s">
        <v>149</v>
      </c>
      <c r="BM177" s="22" t="s">
        <v>248</v>
      </c>
    </row>
    <row r="178" spans="2:65" s="1" customFormat="1" ht="16.5" customHeight="1">
      <c r="B178" s="46"/>
      <c r="C178" s="247" t="s">
        <v>249</v>
      </c>
      <c r="D178" s="247" t="s">
        <v>188</v>
      </c>
      <c r="E178" s="248" t="s">
        <v>250</v>
      </c>
      <c r="F178" s="249" t="s">
        <v>251</v>
      </c>
      <c r="G178" s="249"/>
      <c r="H178" s="249"/>
      <c r="I178" s="249"/>
      <c r="J178" s="250" t="s">
        <v>148</v>
      </c>
      <c r="K178" s="251">
        <v>2</v>
      </c>
      <c r="L178" s="252">
        <v>0</v>
      </c>
      <c r="M178" s="253"/>
      <c r="N178" s="254">
        <f>ROUND(L178*K178,2)</f>
        <v>0</v>
      </c>
      <c r="O178" s="209"/>
      <c r="P178" s="209"/>
      <c r="Q178" s="209"/>
      <c r="R178" s="48"/>
      <c r="T178" s="210" t="s">
        <v>22</v>
      </c>
      <c r="U178" s="56" t="s">
        <v>42</v>
      </c>
      <c r="V178" s="47"/>
      <c r="W178" s="211">
        <f>V178*K178</f>
        <v>0</v>
      </c>
      <c r="X178" s="211">
        <v>0.00035</v>
      </c>
      <c r="Y178" s="211">
        <f>X178*K178</f>
        <v>0.0007</v>
      </c>
      <c r="Z178" s="211">
        <v>0</v>
      </c>
      <c r="AA178" s="212">
        <f>Z178*K178</f>
        <v>0</v>
      </c>
      <c r="AR178" s="22" t="s">
        <v>183</v>
      </c>
      <c r="AT178" s="22" t="s">
        <v>188</v>
      </c>
      <c r="AU178" s="22" t="s">
        <v>101</v>
      </c>
      <c r="AY178" s="22" t="s">
        <v>150</v>
      </c>
      <c r="BE178" s="138">
        <f>IF(U178="základní",N178,0)</f>
        <v>0</v>
      </c>
      <c r="BF178" s="138">
        <f>IF(U178="snížená",N178,0)</f>
        <v>0</v>
      </c>
      <c r="BG178" s="138">
        <f>IF(U178="zákl. přenesená",N178,0)</f>
        <v>0</v>
      </c>
      <c r="BH178" s="138">
        <f>IF(U178="sníž. přenesená",N178,0)</f>
        <v>0</v>
      </c>
      <c r="BI178" s="138">
        <f>IF(U178="nulová",N178,0)</f>
        <v>0</v>
      </c>
      <c r="BJ178" s="22" t="s">
        <v>85</v>
      </c>
      <c r="BK178" s="138">
        <f>ROUND(L178*K178,2)</f>
        <v>0</v>
      </c>
      <c r="BL178" s="22" t="s">
        <v>149</v>
      </c>
      <c r="BM178" s="22" t="s">
        <v>252</v>
      </c>
    </row>
    <row r="179" spans="2:65" s="1" customFormat="1" ht="16.5" customHeight="1">
      <c r="B179" s="46"/>
      <c r="C179" s="247" t="s">
        <v>253</v>
      </c>
      <c r="D179" s="247" t="s">
        <v>188</v>
      </c>
      <c r="E179" s="248" t="s">
        <v>254</v>
      </c>
      <c r="F179" s="249" t="s">
        <v>255</v>
      </c>
      <c r="G179" s="249"/>
      <c r="H179" s="249"/>
      <c r="I179" s="249"/>
      <c r="J179" s="250" t="s">
        <v>148</v>
      </c>
      <c r="K179" s="251">
        <v>1</v>
      </c>
      <c r="L179" s="252">
        <v>0</v>
      </c>
      <c r="M179" s="253"/>
      <c r="N179" s="254">
        <f>ROUND(L179*K179,2)</f>
        <v>0</v>
      </c>
      <c r="O179" s="209"/>
      <c r="P179" s="209"/>
      <c r="Q179" s="209"/>
      <c r="R179" s="48"/>
      <c r="T179" s="210" t="s">
        <v>22</v>
      </c>
      <c r="U179" s="56" t="s">
        <v>42</v>
      </c>
      <c r="V179" s="47"/>
      <c r="W179" s="211">
        <f>V179*K179</f>
        <v>0</v>
      </c>
      <c r="X179" s="211">
        <v>0.00034</v>
      </c>
      <c r="Y179" s="211">
        <f>X179*K179</f>
        <v>0.00034</v>
      </c>
      <c r="Z179" s="211">
        <v>0</v>
      </c>
      <c r="AA179" s="212">
        <f>Z179*K179</f>
        <v>0</v>
      </c>
      <c r="AR179" s="22" t="s">
        <v>183</v>
      </c>
      <c r="AT179" s="22" t="s">
        <v>188</v>
      </c>
      <c r="AU179" s="22" t="s">
        <v>101</v>
      </c>
      <c r="AY179" s="22" t="s">
        <v>150</v>
      </c>
      <c r="BE179" s="138">
        <f>IF(U179="základní",N179,0)</f>
        <v>0</v>
      </c>
      <c r="BF179" s="138">
        <f>IF(U179="snížená",N179,0)</f>
        <v>0</v>
      </c>
      <c r="BG179" s="138">
        <f>IF(U179="zákl. přenesená",N179,0)</f>
        <v>0</v>
      </c>
      <c r="BH179" s="138">
        <f>IF(U179="sníž. přenesená",N179,0)</f>
        <v>0</v>
      </c>
      <c r="BI179" s="138">
        <f>IF(U179="nulová",N179,0)</f>
        <v>0</v>
      </c>
      <c r="BJ179" s="22" t="s">
        <v>85</v>
      </c>
      <c r="BK179" s="138">
        <f>ROUND(L179*K179,2)</f>
        <v>0</v>
      </c>
      <c r="BL179" s="22" t="s">
        <v>149</v>
      </c>
      <c r="BM179" s="22" t="s">
        <v>256</v>
      </c>
    </row>
    <row r="180" spans="2:63" s="9" customFormat="1" ht="29.85" customHeight="1">
      <c r="B180" s="213"/>
      <c r="C180" s="214"/>
      <c r="D180" s="225" t="s">
        <v>116</v>
      </c>
      <c r="E180" s="225"/>
      <c r="F180" s="225"/>
      <c r="G180" s="225"/>
      <c r="H180" s="225"/>
      <c r="I180" s="225"/>
      <c r="J180" s="225"/>
      <c r="K180" s="225"/>
      <c r="L180" s="225"/>
      <c r="M180" s="225"/>
      <c r="N180" s="256">
        <f>BK180</f>
        <v>0</v>
      </c>
      <c r="O180" s="257"/>
      <c r="P180" s="257"/>
      <c r="Q180" s="257"/>
      <c r="R180" s="218"/>
      <c r="T180" s="219"/>
      <c r="U180" s="214"/>
      <c r="V180" s="214"/>
      <c r="W180" s="220">
        <f>SUM(W181:W190)</f>
        <v>0</v>
      </c>
      <c r="X180" s="214"/>
      <c r="Y180" s="220">
        <f>SUM(Y181:Y190)</f>
        <v>3.3457550000000005</v>
      </c>
      <c r="Z180" s="214"/>
      <c r="AA180" s="221">
        <f>SUM(AA181:AA190)</f>
        <v>23.02032</v>
      </c>
      <c r="AR180" s="222" t="s">
        <v>85</v>
      </c>
      <c r="AT180" s="223" t="s">
        <v>76</v>
      </c>
      <c r="AU180" s="223" t="s">
        <v>85</v>
      </c>
      <c r="AY180" s="222" t="s">
        <v>150</v>
      </c>
      <c r="BK180" s="224">
        <f>SUM(BK181:BK190)</f>
        <v>0</v>
      </c>
    </row>
    <row r="181" spans="2:65" s="1" customFormat="1" ht="38.25" customHeight="1">
      <c r="B181" s="46"/>
      <c r="C181" s="202" t="s">
        <v>257</v>
      </c>
      <c r="D181" s="202" t="s">
        <v>145</v>
      </c>
      <c r="E181" s="203" t="s">
        <v>258</v>
      </c>
      <c r="F181" s="204" t="s">
        <v>259</v>
      </c>
      <c r="G181" s="204"/>
      <c r="H181" s="204"/>
      <c r="I181" s="204"/>
      <c r="J181" s="205" t="s">
        <v>215</v>
      </c>
      <c r="K181" s="206">
        <v>12.5</v>
      </c>
      <c r="L181" s="207">
        <v>0</v>
      </c>
      <c r="M181" s="208"/>
      <c r="N181" s="209">
        <f>ROUND(L181*K181,2)</f>
        <v>0</v>
      </c>
      <c r="O181" s="209"/>
      <c r="P181" s="209"/>
      <c r="Q181" s="209"/>
      <c r="R181" s="48"/>
      <c r="T181" s="210" t="s">
        <v>22</v>
      </c>
      <c r="U181" s="56" t="s">
        <v>42</v>
      </c>
      <c r="V181" s="47"/>
      <c r="W181" s="211">
        <f>V181*K181</f>
        <v>0</v>
      </c>
      <c r="X181" s="211">
        <v>0.16849</v>
      </c>
      <c r="Y181" s="211">
        <f>X181*K181</f>
        <v>2.106125</v>
      </c>
      <c r="Z181" s="211">
        <v>0</v>
      </c>
      <c r="AA181" s="212">
        <f>Z181*K181</f>
        <v>0</v>
      </c>
      <c r="AR181" s="22" t="s">
        <v>149</v>
      </c>
      <c r="AT181" s="22" t="s">
        <v>145</v>
      </c>
      <c r="AU181" s="22" t="s">
        <v>101</v>
      </c>
      <c r="AY181" s="22" t="s">
        <v>150</v>
      </c>
      <c r="BE181" s="138">
        <f>IF(U181="základní",N181,0)</f>
        <v>0</v>
      </c>
      <c r="BF181" s="138">
        <f>IF(U181="snížená",N181,0)</f>
        <v>0</v>
      </c>
      <c r="BG181" s="138">
        <f>IF(U181="zákl. přenesená",N181,0)</f>
        <v>0</v>
      </c>
      <c r="BH181" s="138">
        <f>IF(U181="sníž. přenesená",N181,0)</f>
        <v>0</v>
      </c>
      <c r="BI181" s="138">
        <f>IF(U181="nulová",N181,0)</f>
        <v>0</v>
      </c>
      <c r="BJ181" s="22" t="s">
        <v>85</v>
      </c>
      <c r="BK181" s="138">
        <f>ROUND(L181*K181,2)</f>
        <v>0</v>
      </c>
      <c r="BL181" s="22" t="s">
        <v>149</v>
      </c>
      <c r="BM181" s="22" t="s">
        <v>260</v>
      </c>
    </row>
    <row r="182" spans="2:51" s="10" customFormat="1" ht="16.5" customHeight="1">
      <c r="B182" s="228"/>
      <c r="C182" s="229"/>
      <c r="D182" s="229"/>
      <c r="E182" s="230" t="s">
        <v>22</v>
      </c>
      <c r="F182" s="231" t="s">
        <v>261</v>
      </c>
      <c r="G182" s="232"/>
      <c r="H182" s="232"/>
      <c r="I182" s="232"/>
      <c r="J182" s="229"/>
      <c r="K182" s="233">
        <v>12.5</v>
      </c>
      <c r="L182" s="229"/>
      <c r="M182" s="229"/>
      <c r="N182" s="229"/>
      <c r="O182" s="229"/>
      <c r="P182" s="229"/>
      <c r="Q182" s="229"/>
      <c r="R182" s="234"/>
      <c r="T182" s="235"/>
      <c r="U182" s="229"/>
      <c r="V182" s="229"/>
      <c r="W182" s="229"/>
      <c r="X182" s="229"/>
      <c r="Y182" s="229"/>
      <c r="Z182" s="229"/>
      <c r="AA182" s="236"/>
      <c r="AT182" s="237" t="s">
        <v>157</v>
      </c>
      <c r="AU182" s="237" t="s">
        <v>101</v>
      </c>
      <c r="AV182" s="10" t="s">
        <v>101</v>
      </c>
      <c r="AW182" s="10" t="s">
        <v>35</v>
      </c>
      <c r="AX182" s="10" t="s">
        <v>77</v>
      </c>
      <c r="AY182" s="237" t="s">
        <v>150</v>
      </c>
    </row>
    <row r="183" spans="2:51" s="11" customFormat="1" ht="16.5" customHeight="1">
      <c r="B183" s="238"/>
      <c r="C183" s="239"/>
      <c r="D183" s="239"/>
      <c r="E183" s="240" t="s">
        <v>22</v>
      </c>
      <c r="F183" s="241" t="s">
        <v>158</v>
      </c>
      <c r="G183" s="239"/>
      <c r="H183" s="239"/>
      <c r="I183" s="239"/>
      <c r="J183" s="239"/>
      <c r="K183" s="242">
        <v>12.5</v>
      </c>
      <c r="L183" s="239"/>
      <c r="M183" s="239"/>
      <c r="N183" s="239"/>
      <c r="O183" s="239"/>
      <c r="P183" s="239"/>
      <c r="Q183" s="239"/>
      <c r="R183" s="243"/>
      <c r="T183" s="244"/>
      <c r="U183" s="239"/>
      <c r="V183" s="239"/>
      <c r="W183" s="239"/>
      <c r="X183" s="239"/>
      <c r="Y183" s="239"/>
      <c r="Z183" s="239"/>
      <c r="AA183" s="245"/>
      <c r="AT183" s="246" t="s">
        <v>157</v>
      </c>
      <c r="AU183" s="246" t="s">
        <v>101</v>
      </c>
      <c r="AV183" s="11" t="s">
        <v>149</v>
      </c>
      <c r="AW183" s="11" t="s">
        <v>35</v>
      </c>
      <c r="AX183" s="11" t="s">
        <v>85</v>
      </c>
      <c r="AY183" s="246" t="s">
        <v>150</v>
      </c>
    </row>
    <row r="184" spans="2:65" s="1" customFormat="1" ht="16.5" customHeight="1">
      <c r="B184" s="46"/>
      <c r="C184" s="247" t="s">
        <v>262</v>
      </c>
      <c r="D184" s="247" t="s">
        <v>188</v>
      </c>
      <c r="E184" s="248" t="s">
        <v>263</v>
      </c>
      <c r="F184" s="249" t="s">
        <v>264</v>
      </c>
      <c r="G184" s="249"/>
      <c r="H184" s="249"/>
      <c r="I184" s="249"/>
      <c r="J184" s="250" t="s">
        <v>148</v>
      </c>
      <c r="K184" s="251">
        <v>25</v>
      </c>
      <c r="L184" s="252">
        <v>0</v>
      </c>
      <c r="M184" s="253"/>
      <c r="N184" s="254">
        <f>ROUND(L184*K184,2)</f>
        <v>0</v>
      </c>
      <c r="O184" s="209"/>
      <c r="P184" s="209"/>
      <c r="Q184" s="209"/>
      <c r="R184" s="48"/>
      <c r="T184" s="210" t="s">
        <v>22</v>
      </c>
      <c r="U184" s="56" t="s">
        <v>42</v>
      </c>
      <c r="V184" s="47"/>
      <c r="W184" s="211">
        <f>V184*K184</f>
        <v>0</v>
      </c>
      <c r="X184" s="211">
        <v>0.024</v>
      </c>
      <c r="Y184" s="211">
        <f>X184*K184</f>
        <v>0.6</v>
      </c>
      <c r="Z184" s="211">
        <v>0</v>
      </c>
      <c r="AA184" s="212">
        <f>Z184*K184</f>
        <v>0</v>
      </c>
      <c r="AR184" s="22" t="s">
        <v>183</v>
      </c>
      <c r="AT184" s="22" t="s">
        <v>188</v>
      </c>
      <c r="AU184" s="22" t="s">
        <v>101</v>
      </c>
      <c r="AY184" s="22" t="s">
        <v>150</v>
      </c>
      <c r="BE184" s="138">
        <f>IF(U184="základní",N184,0)</f>
        <v>0</v>
      </c>
      <c r="BF184" s="138">
        <f>IF(U184="snížená",N184,0)</f>
        <v>0</v>
      </c>
      <c r="BG184" s="138">
        <f>IF(U184="zákl. přenesená",N184,0)</f>
        <v>0</v>
      </c>
      <c r="BH184" s="138">
        <f>IF(U184="sníž. přenesená",N184,0)</f>
        <v>0</v>
      </c>
      <c r="BI184" s="138">
        <f>IF(U184="nulová",N184,0)</f>
        <v>0</v>
      </c>
      <c r="BJ184" s="22" t="s">
        <v>85</v>
      </c>
      <c r="BK184" s="138">
        <f>ROUND(L184*K184,2)</f>
        <v>0</v>
      </c>
      <c r="BL184" s="22" t="s">
        <v>149</v>
      </c>
      <c r="BM184" s="22" t="s">
        <v>265</v>
      </c>
    </row>
    <row r="185" spans="2:65" s="1" customFormat="1" ht="38.25" customHeight="1">
      <c r="B185" s="46"/>
      <c r="C185" s="202" t="s">
        <v>266</v>
      </c>
      <c r="D185" s="202" t="s">
        <v>145</v>
      </c>
      <c r="E185" s="203" t="s">
        <v>267</v>
      </c>
      <c r="F185" s="204" t="s">
        <v>268</v>
      </c>
      <c r="G185" s="204"/>
      <c r="H185" s="204"/>
      <c r="I185" s="204"/>
      <c r="J185" s="205" t="s">
        <v>215</v>
      </c>
      <c r="K185" s="206">
        <v>12</v>
      </c>
      <c r="L185" s="207">
        <v>0</v>
      </c>
      <c r="M185" s="208"/>
      <c r="N185" s="209">
        <f>ROUND(L185*K185,2)</f>
        <v>0</v>
      </c>
      <c r="O185" s="209"/>
      <c r="P185" s="209"/>
      <c r="Q185" s="209"/>
      <c r="R185" s="48"/>
      <c r="T185" s="210" t="s">
        <v>22</v>
      </c>
      <c r="U185" s="56" t="s">
        <v>42</v>
      </c>
      <c r="V185" s="47"/>
      <c r="W185" s="211">
        <f>V185*K185</f>
        <v>0</v>
      </c>
      <c r="X185" s="211">
        <v>0.00034</v>
      </c>
      <c r="Y185" s="211">
        <f>X185*K185</f>
        <v>0.00408</v>
      </c>
      <c r="Z185" s="211">
        <v>0</v>
      </c>
      <c r="AA185" s="212">
        <f>Z185*K185</f>
        <v>0</v>
      </c>
      <c r="AR185" s="22" t="s">
        <v>149</v>
      </c>
      <c r="AT185" s="22" t="s">
        <v>145</v>
      </c>
      <c r="AU185" s="22" t="s">
        <v>101</v>
      </c>
      <c r="AY185" s="22" t="s">
        <v>150</v>
      </c>
      <c r="BE185" s="138">
        <f>IF(U185="základní",N185,0)</f>
        <v>0</v>
      </c>
      <c r="BF185" s="138">
        <f>IF(U185="snížená",N185,0)</f>
        <v>0</v>
      </c>
      <c r="BG185" s="138">
        <f>IF(U185="zákl. přenesená",N185,0)</f>
        <v>0</v>
      </c>
      <c r="BH185" s="138">
        <f>IF(U185="sníž. přenesená",N185,0)</f>
        <v>0</v>
      </c>
      <c r="BI185" s="138">
        <f>IF(U185="nulová",N185,0)</f>
        <v>0</v>
      </c>
      <c r="BJ185" s="22" t="s">
        <v>85</v>
      </c>
      <c r="BK185" s="138">
        <f>ROUND(L185*K185,2)</f>
        <v>0</v>
      </c>
      <c r="BL185" s="22" t="s">
        <v>149</v>
      </c>
      <c r="BM185" s="22" t="s">
        <v>269</v>
      </c>
    </row>
    <row r="186" spans="2:65" s="1" customFormat="1" ht="25.5" customHeight="1">
      <c r="B186" s="46"/>
      <c r="C186" s="202" t="s">
        <v>270</v>
      </c>
      <c r="D186" s="202" t="s">
        <v>145</v>
      </c>
      <c r="E186" s="203" t="s">
        <v>271</v>
      </c>
      <c r="F186" s="204" t="s">
        <v>272</v>
      </c>
      <c r="G186" s="204"/>
      <c r="H186" s="204"/>
      <c r="I186" s="204"/>
      <c r="J186" s="205" t="s">
        <v>215</v>
      </c>
      <c r="K186" s="206">
        <v>12</v>
      </c>
      <c r="L186" s="207">
        <v>0</v>
      </c>
      <c r="M186" s="208"/>
      <c r="N186" s="209">
        <f>ROUND(L186*K186,2)</f>
        <v>0</v>
      </c>
      <c r="O186" s="209"/>
      <c r="P186" s="209"/>
      <c r="Q186" s="209"/>
      <c r="R186" s="48"/>
      <c r="T186" s="210" t="s">
        <v>22</v>
      </c>
      <c r="U186" s="56" t="s">
        <v>42</v>
      </c>
      <c r="V186" s="47"/>
      <c r="W186" s="211">
        <f>V186*K186</f>
        <v>0</v>
      </c>
      <c r="X186" s="211">
        <v>0</v>
      </c>
      <c r="Y186" s="211">
        <f>X186*K186</f>
        <v>0</v>
      </c>
      <c r="Z186" s="211">
        <v>0</v>
      </c>
      <c r="AA186" s="212">
        <f>Z186*K186</f>
        <v>0</v>
      </c>
      <c r="AR186" s="22" t="s">
        <v>149</v>
      </c>
      <c r="AT186" s="22" t="s">
        <v>145</v>
      </c>
      <c r="AU186" s="22" t="s">
        <v>101</v>
      </c>
      <c r="AY186" s="22" t="s">
        <v>150</v>
      </c>
      <c r="BE186" s="138">
        <f>IF(U186="základní",N186,0)</f>
        <v>0</v>
      </c>
      <c r="BF186" s="138">
        <f>IF(U186="snížená",N186,0)</f>
        <v>0</v>
      </c>
      <c r="BG186" s="138">
        <f>IF(U186="zákl. přenesená",N186,0)</f>
        <v>0</v>
      </c>
      <c r="BH186" s="138">
        <f>IF(U186="sníž. přenesená",N186,0)</f>
        <v>0</v>
      </c>
      <c r="BI186" s="138">
        <f>IF(U186="nulová",N186,0)</f>
        <v>0</v>
      </c>
      <c r="BJ186" s="22" t="s">
        <v>85</v>
      </c>
      <c r="BK186" s="138">
        <f>ROUND(L186*K186,2)</f>
        <v>0</v>
      </c>
      <c r="BL186" s="22" t="s">
        <v>149</v>
      </c>
      <c r="BM186" s="22" t="s">
        <v>273</v>
      </c>
    </row>
    <row r="187" spans="2:65" s="1" customFormat="1" ht="38.25" customHeight="1">
      <c r="B187" s="46"/>
      <c r="C187" s="202" t="s">
        <v>274</v>
      </c>
      <c r="D187" s="202" t="s">
        <v>145</v>
      </c>
      <c r="E187" s="203" t="s">
        <v>275</v>
      </c>
      <c r="F187" s="204" t="s">
        <v>276</v>
      </c>
      <c r="G187" s="204"/>
      <c r="H187" s="204"/>
      <c r="I187" s="204"/>
      <c r="J187" s="205" t="s">
        <v>215</v>
      </c>
      <c r="K187" s="206">
        <v>5</v>
      </c>
      <c r="L187" s="207">
        <v>0</v>
      </c>
      <c r="M187" s="208"/>
      <c r="N187" s="209">
        <f>ROUND(L187*K187,2)</f>
        <v>0</v>
      </c>
      <c r="O187" s="209"/>
      <c r="P187" s="209"/>
      <c r="Q187" s="209"/>
      <c r="R187" s="48"/>
      <c r="T187" s="210" t="s">
        <v>22</v>
      </c>
      <c r="U187" s="56" t="s">
        <v>42</v>
      </c>
      <c r="V187" s="47"/>
      <c r="W187" s="211">
        <f>V187*K187</f>
        <v>0</v>
      </c>
      <c r="X187" s="211">
        <v>0.12711</v>
      </c>
      <c r="Y187" s="211">
        <f>X187*K187</f>
        <v>0.6355500000000001</v>
      </c>
      <c r="Z187" s="211">
        <v>0</v>
      </c>
      <c r="AA187" s="212">
        <f>Z187*K187</f>
        <v>0</v>
      </c>
      <c r="AR187" s="22" t="s">
        <v>149</v>
      </c>
      <c r="AT187" s="22" t="s">
        <v>145</v>
      </c>
      <c r="AU187" s="22" t="s">
        <v>101</v>
      </c>
      <c r="AY187" s="22" t="s">
        <v>150</v>
      </c>
      <c r="BE187" s="138">
        <f>IF(U187="základní",N187,0)</f>
        <v>0</v>
      </c>
      <c r="BF187" s="138">
        <f>IF(U187="snížená",N187,0)</f>
        <v>0</v>
      </c>
      <c r="BG187" s="138">
        <f>IF(U187="zákl. přenesená",N187,0)</f>
        <v>0</v>
      </c>
      <c r="BH187" s="138">
        <f>IF(U187="sníž. přenesená",N187,0)</f>
        <v>0</v>
      </c>
      <c r="BI187" s="138">
        <f>IF(U187="nulová",N187,0)</f>
        <v>0</v>
      </c>
      <c r="BJ187" s="22" t="s">
        <v>85</v>
      </c>
      <c r="BK187" s="138">
        <f>ROUND(L187*K187,2)</f>
        <v>0</v>
      </c>
      <c r="BL187" s="22" t="s">
        <v>149</v>
      </c>
      <c r="BM187" s="22" t="s">
        <v>277</v>
      </c>
    </row>
    <row r="188" spans="2:65" s="1" customFormat="1" ht="25.5" customHeight="1">
      <c r="B188" s="46"/>
      <c r="C188" s="202" t="s">
        <v>278</v>
      </c>
      <c r="D188" s="202" t="s">
        <v>145</v>
      </c>
      <c r="E188" s="203" t="s">
        <v>279</v>
      </c>
      <c r="F188" s="204" t="s">
        <v>280</v>
      </c>
      <c r="G188" s="204"/>
      <c r="H188" s="204"/>
      <c r="I188" s="204"/>
      <c r="J188" s="205" t="s">
        <v>166</v>
      </c>
      <c r="K188" s="206">
        <v>9.552</v>
      </c>
      <c r="L188" s="207">
        <v>0</v>
      </c>
      <c r="M188" s="208"/>
      <c r="N188" s="209">
        <f>ROUND(L188*K188,2)</f>
        <v>0</v>
      </c>
      <c r="O188" s="209"/>
      <c r="P188" s="209"/>
      <c r="Q188" s="209"/>
      <c r="R188" s="48"/>
      <c r="T188" s="210" t="s">
        <v>22</v>
      </c>
      <c r="U188" s="56" t="s">
        <v>42</v>
      </c>
      <c r="V188" s="47"/>
      <c r="W188" s="211">
        <f>V188*K188</f>
        <v>0</v>
      </c>
      <c r="X188" s="211">
        <v>0</v>
      </c>
      <c r="Y188" s="211">
        <f>X188*K188</f>
        <v>0</v>
      </c>
      <c r="Z188" s="211">
        <v>2.41</v>
      </c>
      <c r="AA188" s="212">
        <f>Z188*K188</f>
        <v>23.02032</v>
      </c>
      <c r="AR188" s="22" t="s">
        <v>149</v>
      </c>
      <c r="AT188" s="22" t="s">
        <v>145</v>
      </c>
      <c r="AU188" s="22" t="s">
        <v>101</v>
      </c>
      <c r="AY188" s="22" t="s">
        <v>150</v>
      </c>
      <c r="BE188" s="138">
        <f>IF(U188="základní",N188,0)</f>
        <v>0</v>
      </c>
      <c r="BF188" s="138">
        <f>IF(U188="snížená",N188,0)</f>
        <v>0</v>
      </c>
      <c r="BG188" s="138">
        <f>IF(U188="zákl. přenesená",N188,0)</f>
        <v>0</v>
      </c>
      <c r="BH188" s="138">
        <f>IF(U188="sníž. přenesená",N188,0)</f>
        <v>0</v>
      </c>
      <c r="BI188" s="138">
        <f>IF(U188="nulová",N188,0)</f>
        <v>0</v>
      </c>
      <c r="BJ188" s="22" t="s">
        <v>85</v>
      </c>
      <c r="BK188" s="138">
        <f>ROUND(L188*K188,2)</f>
        <v>0</v>
      </c>
      <c r="BL188" s="22" t="s">
        <v>149</v>
      </c>
      <c r="BM188" s="22" t="s">
        <v>281</v>
      </c>
    </row>
    <row r="189" spans="2:51" s="10" customFormat="1" ht="16.5" customHeight="1">
      <c r="B189" s="228"/>
      <c r="C189" s="229"/>
      <c r="D189" s="229"/>
      <c r="E189" s="230" t="s">
        <v>22</v>
      </c>
      <c r="F189" s="231" t="s">
        <v>282</v>
      </c>
      <c r="G189" s="232"/>
      <c r="H189" s="232"/>
      <c r="I189" s="232"/>
      <c r="J189" s="229"/>
      <c r="K189" s="233">
        <v>9.552</v>
      </c>
      <c r="L189" s="229"/>
      <c r="M189" s="229"/>
      <c r="N189" s="229"/>
      <c r="O189" s="229"/>
      <c r="P189" s="229"/>
      <c r="Q189" s="229"/>
      <c r="R189" s="234"/>
      <c r="T189" s="235"/>
      <c r="U189" s="229"/>
      <c r="V189" s="229"/>
      <c r="W189" s="229"/>
      <c r="X189" s="229"/>
      <c r="Y189" s="229"/>
      <c r="Z189" s="229"/>
      <c r="AA189" s="236"/>
      <c r="AT189" s="237" t="s">
        <v>157</v>
      </c>
      <c r="AU189" s="237" t="s">
        <v>101</v>
      </c>
      <c r="AV189" s="10" t="s">
        <v>101</v>
      </c>
      <c r="AW189" s="10" t="s">
        <v>35</v>
      </c>
      <c r="AX189" s="10" t="s">
        <v>77</v>
      </c>
      <c r="AY189" s="237" t="s">
        <v>150</v>
      </c>
    </row>
    <row r="190" spans="2:51" s="11" customFormat="1" ht="16.5" customHeight="1">
      <c r="B190" s="238"/>
      <c r="C190" s="239"/>
      <c r="D190" s="239"/>
      <c r="E190" s="240" t="s">
        <v>22</v>
      </c>
      <c r="F190" s="241" t="s">
        <v>158</v>
      </c>
      <c r="G190" s="239"/>
      <c r="H190" s="239"/>
      <c r="I190" s="239"/>
      <c r="J190" s="239"/>
      <c r="K190" s="242">
        <v>9.552</v>
      </c>
      <c r="L190" s="239"/>
      <c r="M190" s="239"/>
      <c r="N190" s="239"/>
      <c r="O190" s="239"/>
      <c r="P190" s="239"/>
      <c r="Q190" s="239"/>
      <c r="R190" s="243"/>
      <c r="T190" s="244"/>
      <c r="U190" s="239"/>
      <c r="V190" s="239"/>
      <c r="W190" s="239"/>
      <c r="X190" s="239"/>
      <c r="Y190" s="239"/>
      <c r="Z190" s="239"/>
      <c r="AA190" s="245"/>
      <c r="AT190" s="246" t="s">
        <v>157</v>
      </c>
      <c r="AU190" s="246" t="s">
        <v>101</v>
      </c>
      <c r="AV190" s="11" t="s">
        <v>149</v>
      </c>
      <c r="AW190" s="11" t="s">
        <v>35</v>
      </c>
      <c r="AX190" s="11" t="s">
        <v>85</v>
      </c>
      <c r="AY190" s="246" t="s">
        <v>150</v>
      </c>
    </row>
    <row r="191" spans="2:63" s="9" customFormat="1" ht="29.85" customHeight="1">
      <c r="B191" s="213"/>
      <c r="C191" s="214"/>
      <c r="D191" s="225" t="s">
        <v>117</v>
      </c>
      <c r="E191" s="225"/>
      <c r="F191" s="225"/>
      <c r="G191" s="225"/>
      <c r="H191" s="225"/>
      <c r="I191" s="225"/>
      <c r="J191" s="225"/>
      <c r="K191" s="225"/>
      <c r="L191" s="225"/>
      <c r="M191" s="225"/>
      <c r="N191" s="226">
        <f>BK191</f>
        <v>0</v>
      </c>
      <c r="O191" s="227"/>
      <c r="P191" s="227"/>
      <c r="Q191" s="227"/>
      <c r="R191" s="218"/>
      <c r="T191" s="219"/>
      <c r="U191" s="214"/>
      <c r="V191" s="214"/>
      <c r="W191" s="220">
        <f>SUM(W192:W201)</f>
        <v>0</v>
      </c>
      <c r="X191" s="214"/>
      <c r="Y191" s="220">
        <f>SUM(Y192:Y201)</f>
        <v>0</v>
      </c>
      <c r="Z191" s="214"/>
      <c r="AA191" s="221">
        <f>SUM(AA192:AA201)</f>
        <v>0</v>
      </c>
      <c r="AR191" s="222" t="s">
        <v>85</v>
      </c>
      <c r="AT191" s="223" t="s">
        <v>76</v>
      </c>
      <c r="AU191" s="223" t="s">
        <v>85</v>
      </c>
      <c r="AY191" s="222" t="s">
        <v>150</v>
      </c>
      <c r="BK191" s="224">
        <f>SUM(BK192:BK201)</f>
        <v>0</v>
      </c>
    </row>
    <row r="192" spans="2:65" s="1" customFormat="1" ht="25.5" customHeight="1">
      <c r="B192" s="46"/>
      <c r="C192" s="202" t="s">
        <v>283</v>
      </c>
      <c r="D192" s="202" t="s">
        <v>145</v>
      </c>
      <c r="E192" s="203" t="s">
        <v>284</v>
      </c>
      <c r="F192" s="204" t="s">
        <v>285</v>
      </c>
      <c r="G192" s="204"/>
      <c r="H192" s="204"/>
      <c r="I192" s="204"/>
      <c r="J192" s="205" t="s">
        <v>176</v>
      </c>
      <c r="K192" s="206">
        <v>40.281</v>
      </c>
      <c r="L192" s="207">
        <v>0</v>
      </c>
      <c r="M192" s="208"/>
      <c r="N192" s="209">
        <f>ROUND(L192*K192,2)</f>
        <v>0</v>
      </c>
      <c r="O192" s="209"/>
      <c r="P192" s="209"/>
      <c r="Q192" s="209"/>
      <c r="R192" s="48"/>
      <c r="T192" s="210" t="s">
        <v>22</v>
      </c>
      <c r="U192" s="56" t="s">
        <v>42</v>
      </c>
      <c r="V192" s="47"/>
      <c r="W192" s="211">
        <f>V192*K192</f>
        <v>0</v>
      </c>
      <c r="X192" s="211">
        <v>0</v>
      </c>
      <c r="Y192" s="211">
        <f>X192*K192</f>
        <v>0</v>
      </c>
      <c r="Z192" s="211">
        <v>0</v>
      </c>
      <c r="AA192" s="212">
        <f>Z192*K192</f>
        <v>0</v>
      </c>
      <c r="AR192" s="22" t="s">
        <v>149</v>
      </c>
      <c r="AT192" s="22" t="s">
        <v>145</v>
      </c>
      <c r="AU192" s="22" t="s">
        <v>101</v>
      </c>
      <c r="AY192" s="22" t="s">
        <v>150</v>
      </c>
      <c r="BE192" s="138">
        <f>IF(U192="základní",N192,0)</f>
        <v>0</v>
      </c>
      <c r="BF192" s="138">
        <f>IF(U192="snížená",N192,0)</f>
        <v>0</v>
      </c>
      <c r="BG192" s="138">
        <f>IF(U192="zákl. přenesená",N192,0)</f>
        <v>0</v>
      </c>
      <c r="BH192" s="138">
        <f>IF(U192="sníž. přenesená",N192,0)</f>
        <v>0</v>
      </c>
      <c r="BI192" s="138">
        <f>IF(U192="nulová",N192,0)</f>
        <v>0</v>
      </c>
      <c r="BJ192" s="22" t="s">
        <v>85</v>
      </c>
      <c r="BK192" s="138">
        <f>ROUND(L192*K192,2)</f>
        <v>0</v>
      </c>
      <c r="BL192" s="22" t="s">
        <v>149</v>
      </c>
      <c r="BM192" s="22" t="s">
        <v>286</v>
      </c>
    </row>
    <row r="193" spans="2:65" s="1" customFormat="1" ht="25.5" customHeight="1">
      <c r="B193" s="46"/>
      <c r="C193" s="202" t="s">
        <v>287</v>
      </c>
      <c r="D193" s="202" t="s">
        <v>145</v>
      </c>
      <c r="E193" s="203" t="s">
        <v>288</v>
      </c>
      <c r="F193" s="204" t="s">
        <v>289</v>
      </c>
      <c r="G193" s="204"/>
      <c r="H193" s="204"/>
      <c r="I193" s="204"/>
      <c r="J193" s="205" t="s">
        <v>176</v>
      </c>
      <c r="K193" s="206">
        <v>276.24</v>
      </c>
      <c r="L193" s="207">
        <v>0</v>
      </c>
      <c r="M193" s="208"/>
      <c r="N193" s="209">
        <f>ROUND(L193*K193,2)</f>
        <v>0</v>
      </c>
      <c r="O193" s="209"/>
      <c r="P193" s="209"/>
      <c r="Q193" s="209"/>
      <c r="R193" s="48"/>
      <c r="T193" s="210" t="s">
        <v>22</v>
      </c>
      <c r="U193" s="56" t="s">
        <v>42</v>
      </c>
      <c r="V193" s="47"/>
      <c r="W193" s="211">
        <f>V193*K193</f>
        <v>0</v>
      </c>
      <c r="X193" s="211">
        <v>0</v>
      </c>
      <c r="Y193" s="211">
        <f>X193*K193</f>
        <v>0</v>
      </c>
      <c r="Z193" s="211">
        <v>0</v>
      </c>
      <c r="AA193" s="212">
        <f>Z193*K193</f>
        <v>0</v>
      </c>
      <c r="AR193" s="22" t="s">
        <v>149</v>
      </c>
      <c r="AT193" s="22" t="s">
        <v>145</v>
      </c>
      <c r="AU193" s="22" t="s">
        <v>101</v>
      </c>
      <c r="AY193" s="22" t="s">
        <v>150</v>
      </c>
      <c r="BE193" s="138">
        <f>IF(U193="základní",N193,0)</f>
        <v>0</v>
      </c>
      <c r="BF193" s="138">
        <f>IF(U193="snížená",N193,0)</f>
        <v>0</v>
      </c>
      <c r="BG193" s="138">
        <f>IF(U193="zákl. přenesená",N193,0)</f>
        <v>0</v>
      </c>
      <c r="BH193" s="138">
        <f>IF(U193="sníž. přenesená",N193,0)</f>
        <v>0</v>
      </c>
      <c r="BI193" s="138">
        <f>IF(U193="nulová",N193,0)</f>
        <v>0</v>
      </c>
      <c r="BJ193" s="22" t="s">
        <v>85</v>
      </c>
      <c r="BK193" s="138">
        <f>ROUND(L193*K193,2)</f>
        <v>0</v>
      </c>
      <c r="BL193" s="22" t="s">
        <v>149</v>
      </c>
      <c r="BM193" s="22" t="s">
        <v>290</v>
      </c>
    </row>
    <row r="194" spans="2:51" s="10" customFormat="1" ht="16.5" customHeight="1">
      <c r="B194" s="228"/>
      <c r="C194" s="229"/>
      <c r="D194" s="229"/>
      <c r="E194" s="230" t="s">
        <v>22</v>
      </c>
      <c r="F194" s="231" t="s">
        <v>291</v>
      </c>
      <c r="G194" s="232"/>
      <c r="H194" s="232"/>
      <c r="I194" s="232"/>
      <c r="J194" s="229"/>
      <c r="K194" s="233">
        <v>276.24</v>
      </c>
      <c r="L194" s="229"/>
      <c r="M194" s="229"/>
      <c r="N194" s="229"/>
      <c r="O194" s="229"/>
      <c r="P194" s="229"/>
      <c r="Q194" s="229"/>
      <c r="R194" s="234"/>
      <c r="T194" s="235"/>
      <c r="U194" s="229"/>
      <c r="V194" s="229"/>
      <c r="W194" s="229"/>
      <c r="X194" s="229"/>
      <c r="Y194" s="229"/>
      <c r="Z194" s="229"/>
      <c r="AA194" s="236"/>
      <c r="AT194" s="237" t="s">
        <v>157</v>
      </c>
      <c r="AU194" s="237" t="s">
        <v>101</v>
      </c>
      <c r="AV194" s="10" t="s">
        <v>101</v>
      </c>
      <c r="AW194" s="10" t="s">
        <v>35</v>
      </c>
      <c r="AX194" s="10" t="s">
        <v>77</v>
      </c>
      <c r="AY194" s="237" t="s">
        <v>150</v>
      </c>
    </row>
    <row r="195" spans="2:51" s="11" customFormat="1" ht="16.5" customHeight="1">
      <c r="B195" s="238"/>
      <c r="C195" s="239"/>
      <c r="D195" s="239"/>
      <c r="E195" s="240" t="s">
        <v>22</v>
      </c>
      <c r="F195" s="241" t="s">
        <v>158</v>
      </c>
      <c r="G195" s="239"/>
      <c r="H195" s="239"/>
      <c r="I195" s="239"/>
      <c r="J195" s="239"/>
      <c r="K195" s="242">
        <v>276.24</v>
      </c>
      <c r="L195" s="239"/>
      <c r="M195" s="239"/>
      <c r="N195" s="239"/>
      <c r="O195" s="239"/>
      <c r="P195" s="239"/>
      <c r="Q195" s="239"/>
      <c r="R195" s="243"/>
      <c r="T195" s="244"/>
      <c r="U195" s="239"/>
      <c r="V195" s="239"/>
      <c r="W195" s="239"/>
      <c r="X195" s="239"/>
      <c r="Y195" s="239"/>
      <c r="Z195" s="239"/>
      <c r="AA195" s="245"/>
      <c r="AT195" s="246" t="s">
        <v>157</v>
      </c>
      <c r="AU195" s="246" t="s">
        <v>101</v>
      </c>
      <c r="AV195" s="11" t="s">
        <v>149</v>
      </c>
      <c r="AW195" s="11" t="s">
        <v>35</v>
      </c>
      <c r="AX195" s="11" t="s">
        <v>85</v>
      </c>
      <c r="AY195" s="246" t="s">
        <v>150</v>
      </c>
    </row>
    <row r="196" spans="2:65" s="1" customFormat="1" ht="38.25" customHeight="1">
      <c r="B196" s="46"/>
      <c r="C196" s="202" t="s">
        <v>292</v>
      </c>
      <c r="D196" s="202" t="s">
        <v>145</v>
      </c>
      <c r="E196" s="203" t="s">
        <v>293</v>
      </c>
      <c r="F196" s="204" t="s">
        <v>294</v>
      </c>
      <c r="G196" s="204"/>
      <c r="H196" s="204"/>
      <c r="I196" s="204"/>
      <c r="J196" s="205" t="s">
        <v>176</v>
      </c>
      <c r="K196" s="206">
        <v>40.281</v>
      </c>
      <c r="L196" s="207">
        <v>0</v>
      </c>
      <c r="M196" s="208"/>
      <c r="N196" s="209">
        <f>ROUND(L196*K196,2)</f>
        <v>0</v>
      </c>
      <c r="O196" s="209"/>
      <c r="P196" s="209"/>
      <c r="Q196" s="209"/>
      <c r="R196" s="48"/>
      <c r="T196" s="210" t="s">
        <v>22</v>
      </c>
      <c r="U196" s="56" t="s">
        <v>42</v>
      </c>
      <c r="V196" s="47"/>
      <c r="W196" s="211">
        <f>V196*K196</f>
        <v>0</v>
      </c>
      <c r="X196" s="211">
        <v>0</v>
      </c>
      <c r="Y196" s="211">
        <f>X196*K196</f>
        <v>0</v>
      </c>
      <c r="Z196" s="211">
        <v>0</v>
      </c>
      <c r="AA196" s="212">
        <f>Z196*K196</f>
        <v>0</v>
      </c>
      <c r="AR196" s="22" t="s">
        <v>149</v>
      </c>
      <c r="AT196" s="22" t="s">
        <v>145</v>
      </c>
      <c r="AU196" s="22" t="s">
        <v>101</v>
      </c>
      <c r="AY196" s="22" t="s">
        <v>150</v>
      </c>
      <c r="BE196" s="138">
        <f>IF(U196="základní",N196,0)</f>
        <v>0</v>
      </c>
      <c r="BF196" s="138">
        <f>IF(U196="snížená",N196,0)</f>
        <v>0</v>
      </c>
      <c r="BG196" s="138">
        <f>IF(U196="zákl. přenesená",N196,0)</f>
        <v>0</v>
      </c>
      <c r="BH196" s="138">
        <f>IF(U196="sníž. přenesená",N196,0)</f>
        <v>0</v>
      </c>
      <c r="BI196" s="138">
        <f>IF(U196="nulová",N196,0)</f>
        <v>0</v>
      </c>
      <c r="BJ196" s="22" t="s">
        <v>85</v>
      </c>
      <c r="BK196" s="138">
        <f>ROUND(L196*K196,2)</f>
        <v>0</v>
      </c>
      <c r="BL196" s="22" t="s">
        <v>149</v>
      </c>
      <c r="BM196" s="22" t="s">
        <v>295</v>
      </c>
    </row>
    <row r="197" spans="2:65" s="1" customFormat="1" ht="25.5" customHeight="1">
      <c r="B197" s="46"/>
      <c r="C197" s="202" t="s">
        <v>296</v>
      </c>
      <c r="D197" s="202" t="s">
        <v>145</v>
      </c>
      <c r="E197" s="203" t="s">
        <v>297</v>
      </c>
      <c r="F197" s="204" t="s">
        <v>298</v>
      </c>
      <c r="G197" s="204"/>
      <c r="H197" s="204"/>
      <c r="I197" s="204"/>
      <c r="J197" s="205" t="s">
        <v>176</v>
      </c>
      <c r="K197" s="206">
        <v>40.281</v>
      </c>
      <c r="L197" s="207">
        <v>0</v>
      </c>
      <c r="M197" s="208"/>
      <c r="N197" s="209">
        <f>ROUND(L197*K197,2)</f>
        <v>0</v>
      </c>
      <c r="O197" s="209"/>
      <c r="P197" s="209"/>
      <c r="Q197" s="209"/>
      <c r="R197" s="48"/>
      <c r="T197" s="210" t="s">
        <v>22</v>
      </c>
      <c r="U197" s="56" t="s">
        <v>42</v>
      </c>
      <c r="V197" s="47"/>
      <c r="W197" s="211">
        <f>V197*K197</f>
        <v>0</v>
      </c>
      <c r="X197" s="211">
        <v>0</v>
      </c>
      <c r="Y197" s="211">
        <f>X197*K197</f>
        <v>0</v>
      </c>
      <c r="Z197" s="211">
        <v>0</v>
      </c>
      <c r="AA197" s="212">
        <f>Z197*K197</f>
        <v>0</v>
      </c>
      <c r="AR197" s="22" t="s">
        <v>149</v>
      </c>
      <c r="AT197" s="22" t="s">
        <v>145</v>
      </c>
      <c r="AU197" s="22" t="s">
        <v>101</v>
      </c>
      <c r="AY197" s="22" t="s">
        <v>150</v>
      </c>
      <c r="BE197" s="138">
        <f>IF(U197="základní",N197,0)</f>
        <v>0</v>
      </c>
      <c r="BF197" s="138">
        <f>IF(U197="snížená",N197,0)</f>
        <v>0</v>
      </c>
      <c r="BG197" s="138">
        <f>IF(U197="zákl. přenesená",N197,0)</f>
        <v>0</v>
      </c>
      <c r="BH197" s="138">
        <f>IF(U197="sníž. přenesená",N197,0)</f>
        <v>0</v>
      </c>
      <c r="BI197" s="138">
        <f>IF(U197="nulová",N197,0)</f>
        <v>0</v>
      </c>
      <c r="BJ197" s="22" t="s">
        <v>85</v>
      </c>
      <c r="BK197" s="138">
        <f>ROUND(L197*K197,2)</f>
        <v>0</v>
      </c>
      <c r="BL197" s="22" t="s">
        <v>149</v>
      </c>
      <c r="BM197" s="22" t="s">
        <v>299</v>
      </c>
    </row>
    <row r="198" spans="2:65" s="1" customFormat="1" ht="25.5" customHeight="1">
      <c r="B198" s="46"/>
      <c r="C198" s="202" t="s">
        <v>300</v>
      </c>
      <c r="D198" s="202" t="s">
        <v>145</v>
      </c>
      <c r="E198" s="203" t="s">
        <v>301</v>
      </c>
      <c r="F198" s="204" t="s">
        <v>302</v>
      </c>
      <c r="G198" s="204"/>
      <c r="H198" s="204"/>
      <c r="I198" s="204"/>
      <c r="J198" s="205" t="s">
        <v>176</v>
      </c>
      <c r="K198" s="206">
        <v>427.8</v>
      </c>
      <c r="L198" s="207">
        <v>0</v>
      </c>
      <c r="M198" s="208"/>
      <c r="N198" s="209">
        <f>ROUND(L198*K198,2)</f>
        <v>0</v>
      </c>
      <c r="O198" s="209"/>
      <c r="P198" s="209"/>
      <c r="Q198" s="209"/>
      <c r="R198" s="48"/>
      <c r="T198" s="210" t="s">
        <v>22</v>
      </c>
      <c r="U198" s="56" t="s">
        <v>42</v>
      </c>
      <c r="V198" s="47"/>
      <c r="W198" s="211">
        <f>V198*K198</f>
        <v>0</v>
      </c>
      <c r="X198" s="211">
        <v>0</v>
      </c>
      <c r="Y198" s="211">
        <f>X198*K198</f>
        <v>0</v>
      </c>
      <c r="Z198" s="211">
        <v>0</v>
      </c>
      <c r="AA198" s="212">
        <f>Z198*K198</f>
        <v>0</v>
      </c>
      <c r="AR198" s="22" t="s">
        <v>149</v>
      </c>
      <c r="AT198" s="22" t="s">
        <v>145</v>
      </c>
      <c r="AU198" s="22" t="s">
        <v>101</v>
      </c>
      <c r="AY198" s="22" t="s">
        <v>150</v>
      </c>
      <c r="BE198" s="138">
        <f>IF(U198="základní",N198,0)</f>
        <v>0</v>
      </c>
      <c r="BF198" s="138">
        <f>IF(U198="snížená",N198,0)</f>
        <v>0</v>
      </c>
      <c r="BG198" s="138">
        <f>IF(U198="zákl. přenesená",N198,0)</f>
        <v>0</v>
      </c>
      <c r="BH198" s="138">
        <f>IF(U198="sníž. přenesená",N198,0)</f>
        <v>0</v>
      </c>
      <c r="BI198" s="138">
        <f>IF(U198="nulová",N198,0)</f>
        <v>0</v>
      </c>
      <c r="BJ198" s="22" t="s">
        <v>85</v>
      </c>
      <c r="BK198" s="138">
        <f>ROUND(L198*K198,2)</f>
        <v>0</v>
      </c>
      <c r="BL198" s="22" t="s">
        <v>149</v>
      </c>
      <c r="BM198" s="22" t="s">
        <v>303</v>
      </c>
    </row>
    <row r="199" spans="2:51" s="10" customFormat="1" ht="16.5" customHeight="1">
      <c r="B199" s="228"/>
      <c r="C199" s="229"/>
      <c r="D199" s="229"/>
      <c r="E199" s="230" t="s">
        <v>22</v>
      </c>
      <c r="F199" s="231" t="s">
        <v>304</v>
      </c>
      <c r="G199" s="232"/>
      <c r="H199" s="232"/>
      <c r="I199" s="232"/>
      <c r="J199" s="229"/>
      <c r="K199" s="233">
        <v>427.8</v>
      </c>
      <c r="L199" s="229"/>
      <c r="M199" s="229"/>
      <c r="N199" s="229"/>
      <c r="O199" s="229"/>
      <c r="P199" s="229"/>
      <c r="Q199" s="229"/>
      <c r="R199" s="234"/>
      <c r="T199" s="235"/>
      <c r="U199" s="229"/>
      <c r="V199" s="229"/>
      <c r="W199" s="229"/>
      <c r="X199" s="229"/>
      <c r="Y199" s="229"/>
      <c r="Z199" s="229"/>
      <c r="AA199" s="236"/>
      <c r="AT199" s="237" t="s">
        <v>157</v>
      </c>
      <c r="AU199" s="237" t="s">
        <v>101</v>
      </c>
      <c r="AV199" s="10" t="s">
        <v>101</v>
      </c>
      <c r="AW199" s="10" t="s">
        <v>35</v>
      </c>
      <c r="AX199" s="10" t="s">
        <v>77</v>
      </c>
      <c r="AY199" s="237" t="s">
        <v>150</v>
      </c>
    </row>
    <row r="200" spans="2:51" s="11" customFormat="1" ht="16.5" customHeight="1">
      <c r="B200" s="238"/>
      <c r="C200" s="239"/>
      <c r="D200" s="239"/>
      <c r="E200" s="240" t="s">
        <v>22</v>
      </c>
      <c r="F200" s="241" t="s">
        <v>158</v>
      </c>
      <c r="G200" s="239"/>
      <c r="H200" s="239"/>
      <c r="I200" s="239"/>
      <c r="J200" s="239"/>
      <c r="K200" s="242">
        <v>427.8</v>
      </c>
      <c r="L200" s="239"/>
      <c r="M200" s="239"/>
      <c r="N200" s="239"/>
      <c r="O200" s="239"/>
      <c r="P200" s="239"/>
      <c r="Q200" s="239"/>
      <c r="R200" s="243"/>
      <c r="T200" s="244"/>
      <c r="U200" s="239"/>
      <c r="V200" s="239"/>
      <c r="W200" s="239"/>
      <c r="X200" s="239"/>
      <c r="Y200" s="239"/>
      <c r="Z200" s="239"/>
      <c r="AA200" s="245"/>
      <c r="AT200" s="246" t="s">
        <v>157</v>
      </c>
      <c r="AU200" s="246" t="s">
        <v>101</v>
      </c>
      <c r="AV200" s="11" t="s">
        <v>149</v>
      </c>
      <c r="AW200" s="11" t="s">
        <v>35</v>
      </c>
      <c r="AX200" s="11" t="s">
        <v>85</v>
      </c>
      <c r="AY200" s="246" t="s">
        <v>150</v>
      </c>
    </row>
    <row r="201" spans="2:65" s="1" customFormat="1" ht="25.5" customHeight="1">
      <c r="B201" s="46"/>
      <c r="C201" s="202" t="s">
        <v>305</v>
      </c>
      <c r="D201" s="202" t="s">
        <v>145</v>
      </c>
      <c r="E201" s="203" t="s">
        <v>306</v>
      </c>
      <c r="F201" s="204" t="s">
        <v>307</v>
      </c>
      <c r="G201" s="204"/>
      <c r="H201" s="204"/>
      <c r="I201" s="204"/>
      <c r="J201" s="205" t="s">
        <v>176</v>
      </c>
      <c r="K201" s="206">
        <v>5.43</v>
      </c>
      <c r="L201" s="207">
        <v>0</v>
      </c>
      <c r="M201" s="208"/>
      <c r="N201" s="209">
        <f>ROUND(L201*K201,2)</f>
        <v>0</v>
      </c>
      <c r="O201" s="209"/>
      <c r="P201" s="209"/>
      <c r="Q201" s="209"/>
      <c r="R201" s="48"/>
      <c r="T201" s="210" t="s">
        <v>22</v>
      </c>
      <c r="U201" s="56" t="s">
        <v>42</v>
      </c>
      <c r="V201" s="47"/>
      <c r="W201" s="211">
        <f>V201*K201</f>
        <v>0</v>
      </c>
      <c r="X201" s="211">
        <v>0</v>
      </c>
      <c r="Y201" s="211">
        <f>X201*K201</f>
        <v>0</v>
      </c>
      <c r="Z201" s="211">
        <v>0</v>
      </c>
      <c r="AA201" s="212">
        <f>Z201*K201</f>
        <v>0</v>
      </c>
      <c r="AR201" s="22" t="s">
        <v>149</v>
      </c>
      <c r="AT201" s="22" t="s">
        <v>145</v>
      </c>
      <c r="AU201" s="22" t="s">
        <v>101</v>
      </c>
      <c r="AY201" s="22" t="s">
        <v>150</v>
      </c>
      <c r="BE201" s="138">
        <f>IF(U201="základní",N201,0)</f>
        <v>0</v>
      </c>
      <c r="BF201" s="138">
        <f>IF(U201="snížená",N201,0)</f>
        <v>0</v>
      </c>
      <c r="BG201" s="138">
        <f>IF(U201="zákl. přenesená",N201,0)</f>
        <v>0</v>
      </c>
      <c r="BH201" s="138">
        <f>IF(U201="sníž. přenesená",N201,0)</f>
        <v>0</v>
      </c>
      <c r="BI201" s="138">
        <f>IF(U201="nulová",N201,0)</f>
        <v>0</v>
      </c>
      <c r="BJ201" s="22" t="s">
        <v>85</v>
      </c>
      <c r="BK201" s="138">
        <f>ROUND(L201*K201,2)</f>
        <v>0</v>
      </c>
      <c r="BL201" s="22" t="s">
        <v>149</v>
      </c>
      <c r="BM201" s="22" t="s">
        <v>308</v>
      </c>
    </row>
    <row r="202" spans="2:63" s="9" customFormat="1" ht="29.85" customHeight="1">
      <c r="B202" s="213"/>
      <c r="C202" s="214"/>
      <c r="D202" s="225" t="s">
        <v>118</v>
      </c>
      <c r="E202" s="225"/>
      <c r="F202" s="225"/>
      <c r="G202" s="225"/>
      <c r="H202" s="225"/>
      <c r="I202" s="225"/>
      <c r="J202" s="225"/>
      <c r="K202" s="225"/>
      <c r="L202" s="225"/>
      <c r="M202" s="225"/>
      <c r="N202" s="256">
        <f>BK202</f>
        <v>0</v>
      </c>
      <c r="O202" s="257"/>
      <c r="P202" s="257"/>
      <c r="Q202" s="257"/>
      <c r="R202" s="218"/>
      <c r="T202" s="219"/>
      <c r="U202" s="214"/>
      <c r="V202" s="214"/>
      <c r="W202" s="220">
        <f>W203</f>
        <v>0</v>
      </c>
      <c r="X202" s="214"/>
      <c r="Y202" s="220">
        <f>Y203</f>
        <v>0</v>
      </c>
      <c r="Z202" s="214"/>
      <c r="AA202" s="221">
        <f>AA203</f>
        <v>0</v>
      </c>
      <c r="AR202" s="222" t="s">
        <v>85</v>
      </c>
      <c r="AT202" s="223" t="s">
        <v>76</v>
      </c>
      <c r="AU202" s="223" t="s">
        <v>85</v>
      </c>
      <c r="AY202" s="222" t="s">
        <v>150</v>
      </c>
      <c r="BK202" s="224">
        <f>BK203</f>
        <v>0</v>
      </c>
    </row>
    <row r="203" spans="2:65" s="1" customFormat="1" ht="25.5" customHeight="1">
      <c r="B203" s="46"/>
      <c r="C203" s="202" t="s">
        <v>309</v>
      </c>
      <c r="D203" s="202" t="s">
        <v>145</v>
      </c>
      <c r="E203" s="203" t="s">
        <v>310</v>
      </c>
      <c r="F203" s="204" t="s">
        <v>311</v>
      </c>
      <c r="G203" s="204"/>
      <c r="H203" s="204"/>
      <c r="I203" s="204"/>
      <c r="J203" s="205" t="s">
        <v>176</v>
      </c>
      <c r="K203" s="206">
        <v>34.857</v>
      </c>
      <c r="L203" s="207">
        <v>0</v>
      </c>
      <c r="M203" s="208"/>
      <c r="N203" s="209">
        <f>ROUND(L203*K203,2)</f>
        <v>0</v>
      </c>
      <c r="O203" s="209"/>
      <c r="P203" s="209"/>
      <c r="Q203" s="209"/>
      <c r="R203" s="48"/>
      <c r="T203" s="210" t="s">
        <v>22</v>
      </c>
      <c r="U203" s="56" t="s">
        <v>42</v>
      </c>
      <c r="V203" s="47"/>
      <c r="W203" s="211">
        <f>V203*K203</f>
        <v>0</v>
      </c>
      <c r="X203" s="211">
        <v>0</v>
      </c>
      <c r="Y203" s="211">
        <f>X203*K203</f>
        <v>0</v>
      </c>
      <c r="Z203" s="211">
        <v>0</v>
      </c>
      <c r="AA203" s="212">
        <f>Z203*K203</f>
        <v>0</v>
      </c>
      <c r="AR203" s="22" t="s">
        <v>149</v>
      </c>
      <c r="AT203" s="22" t="s">
        <v>145</v>
      </c>
      <c r="AU203" s="22" t="s">
        <v>101</v>
      </c>
      <c r="AY203" s="22" t="s">
        <v>150</v>
      </c>
      <c r="BE203" s="138">
        <f>IF(U203="základní",N203,0)</f>
        <v>0</v>
      </c>
      <c r="BF203" s="138">
        <f>IF(U203="snížená",N203,0)</f>
        <v>0</v>
      </c>
      <c r="BG203" s="138">
        <f>IF(U203="zákl. přenesená",N203,0)</f>
        <v>0</v>
      </c>
      <c r="BH203" s="138">
        <f>IF(U203="sníž. přenesená",N203,0)</f>
        <v>0</v>
      </c>
      <c r="BI203" s="138">
        <f>IF(U203="nulová",N203,0)</f>
        <v>0</v>
      </c>
      <c r="BJ203" s="22" t="s">
        <v>85</v>
      </c>
      <c r="BK203" s="138">
        <f>ROUND(L203*K203,2)</f>
        <v>0</v>
      </c>
      <c r="BL203" s="22" t="s">
        <v>149</v>
      </c>
      <c r="BM203" s="22" t="s">
        <v>312</v>
      </c>
    </row>
    <row r="204" spans="2:63" s="9" customFormat="1" ht="37.4" customHeight="1">
      <c r="B204" s="213"/>
      <c r="C204" s="214"/>
      <c r="D204" s="215" t="s">
        <v>119</v>
      </c>
      <c r="E204" s="215"/>
      <c r="F204" s="215"/>
      <c r="G204" s="215"/>
      <c r="H204" s="215"/>
      <c r="I204" s="215"/>
      <c r="J204" s="215"/>
      <c r="K204" s="215"/>
      <c r="L204" s="215"/>
      <c r="M204" s="215"/>
      <c r="N204" s="216">
        <f>BK204</f>
        <v>0</v>
      </c>
      <c r="O204" s="217"/>
      <c r="P204" s="217"/>
      <c r="Q204" s="217"/>
      <c r="R204" s="218"/>
      <c r="T204" s="219"/>
      <c r="U204" s="214"/>
      <c r="V204" s="214"/>
      <c r="W204" s="220">
        <f>W205</f>
        <v>0</v>
      </c>
      <c r="X204" s="214"/>
      <c r="Y204" s="220">
        <f>Y205</f>
        <v>0</v>
      </c>
      <c r="Z204" s="214"/>
      <c r="AA204" s="221">
        <f>AA205</f>
        <v>0</v>
      </c>
      <c r="AR204" s="222" t="s">
        <v>169</v>
      </c>
      <c r="AT204" s="223" t="s">
        <v>76</v>
      </c>
      <c r="AU204" s="223" t="s">
        <v>77</v>
      </c>
      <c r="AY204" s="222" t="s">
        <v>150</v>
      </c>
      <c r="BK204" s="224">
        <f>BK205</f>
        <v>0</v>
      </c>
    </row>
    <row r="205" spans="2:63" s="9" customFormat="1" ht="19.9" customHeight="1">
      <c r="B205" s="213"/>
      <c r="C205" s="214"/>
      <c r="D205" s="225" t="s">
        <v>120</v>
      </c>
      <c r="E205" s="225"/>
      <c r="F205" s="225"/>
      <c r="G205" s="225"/>
      <c r="H205" s="225"/>
      <c r="I205" s="225"/>
      <c r="J205" s="225"/>
      <c r="K205" s="225"/>
      <c r="L205" s="225"/>
      <c r="M205" s="225"/>
      <c r="N205" s="226">
        <f>BK205</f>
        <v>0</v>
      </c>
      <c r="O205" s="227"/>
      <c r="P205" s="227"/>
      <c r="Q205" s="227"/>
      <c r="R205" s="218"/>
      <c r="T205" s="219"/>
      <c r="U205" s="214"/>
      <c r="V205" s="214"/>
      <c r="W205" s="220">
        <f>W206</f>
        <v>0</v>
      </c>
      <c r="X205" s="214"/>
      <c r="Y205" s="220">
        <f>Y206</f>
        <v>0</v>
      </c>
      <c r="Z205" s="214"/>
      <c r="AA205" s="221">
        <f>AA206</f>
        <v>0</v>
      </c>
      <c r="AR205" s="222" t="s">
        <v>169</v>
      </c>
      <c r="AT205" s="223" t="s">
        <v>76</v>
      </c>
      <c r="AU205" s="223" t="s">
        <v>85</v>
      </c>
      <c r="AY205" s="222" t="s">
        <v>150</v>
      </c>
      <c r="BK205" s="224">
        <f>BK206</f>
        <v>0</v>
      </c>
    </row>
    <row r="206" spans="2:65" s="1" customFormat="1" ht="16.5" customHeight="1">
      <c r="B206" s="46"/>
      <c r="C206" s="202" t="s">
        <v>313</v>
      </c>
      <c r="D206" s="202" t="s">
        <v>145</v>
      </c>
      <c r="E206" s="203" t="s">
        <v>314</v>
      </c>
      <c r="F206" s="204" t="s">
        <v>123</v>
      </c>
      <c r="G206" s="204"/>
      <c r="H206" s="204"/>
      <c r="I206" s="204"/>
      <c r="J206" s="205" t="s">
        <v>315</v>
      </c>
      <c r="K206" s="206">
        <v>1</v>
      </c>
      <c r="L206" s="207">
        <v>0</v>
      </c>
      <c r="M206" s="208"/>
      <c r="N206" s="209">
        <f>ROUND(L206*K206,2)</f>
        <v>0</v>
      </c>
      <c r="O206" s="209"/>
      <c r="P206" s="209"/>
      <c r="Q206" s="209"/>
      <c r="R206" s="48"/>
      <c r="T206" s="210" t="s">
        <v>22</v>
      </c>
      <c r="U206" s="56" t="s">
        <v>42</v>
      </c>
      <c r="V206" s="47"/>
      <c r="W206" s="211">
        <f>V206*K206</f>
        <v>0</v>
      </c>
      <c r="X206" s="211">
        <v>0</v>
      </c>
      <c r="Y206" s="211">
        <f>X206*K206</f>
        <v>0</v>
      </c>
      <c r="Z206" s="211">
        <v>0</v>
      </c>
      <c r="AA206" s="212">
        <f>Z206*K206</f>
        <v>0</v>
      </c>
      <c r="AR206" s="22" t="s">
        <v>316</v>
      </c>
      <c r="AT206" s="22" t="s">
        <v>145</v>
      </c>
      <c r="AU206" s="22" t="s">
        <v>101</v>
      </c>
      <c r="AY206" s="22" t="s">
        <v>150</v>
      </c>
      <c r="BE206" s="138">
        <f>IF(U206="základní",N206,0)</f>
        <v>0</v>
      </c>
      <c r="BF206" s="138">
        <f>IF(U206="snížená",N206,0)</f>
        <v>0</v>
      </c>
      <c r="BG206" s="138">
        <f>IF(U206="zákl. přenesená",N206,0)</f>
        <v>0</v>
      </c>
      <c r="BH206" s="138">
        <f>IF(U206="sníž. přenesená",N206,0)</f>
        <v>0</v>
      </c>
      <c r="BI206" s="138">
        <f>IF(U206="nulová",N206,0)</f>
        <v>0</v>
      </c>
      <c r="BJ206" s="22" t="s">
        <v>85</v>
      </c>
      <c r="BK206" s="138">
        <f>ROUND(L206*K206,2)</f>
        <v>0</v>
      </c>
      <c r="BL206" s="22" t="s">
        <v>316</v>
      </c>
      <c r="BM206" s="22" t="s">
        <v>317</v>
      </c>
    </row>
    <row r="207" spans="2:63" s="1" customFormat="1" ht="49.9" customHeight="1">
      <c r="B207" s="46"/>
      <c r="C207" s="47"/>
      <c r="D207" s="215" t="s">
        <v>318</v>
      </c>
      <c r="E207" s="47"/>
      <c r="F207" s="47"/>
      <c r="G207" s="47"/>
      <c r="H207" s="47"/>
      <c r="I207" s="47"/>
      <c r="J207" s="47"/>
      <c r="K207" s="47"/>
      <c r="L207" s="47"/>
      <c r="M207" s="47"/>
      <c r="N207" s="258">
        <f>BK207</f>
        <v>0</v>
      </c>
      <c r="O207" s="259"/>
      <c r="P207" s="259"/>
      <c r="Q207" s="259"/>
      <c r="R207" s="48"/>
      <c r="T207" s="186"/>
      <c r="U207" s="47"/>
      <c r="V207" s="47"/>
      <c r="W207" s="47"/>
      <c r="X207" s="47"/>
      <c r="Y207" s="47"/>
      <c r="Z207" s="47"/>
      <c r="AA207" s="100"/>
      <c r="AT207" s="22" t="s">
        <v>76</v>
      </c>
      <c r="AU207" s="22" t="s">
        <v>77</v>
      </c>
      <c r="AY207" s="22" t="s">
        <v>319</v>
      </c>
      <c r="BK207" s="138">
        <f>SUM(BK208:BK212)</f>
        <v>0</v>
      </c>
    </row>
    <row r="208" spans="2:63" s="1" customFormat="1" ht="22.3" customHeight="1">
      <c r="B208" s="46"/>
      <c r="C208" s="260" t="s">
        <v>22</v>
      </c>
      <c r="D208" s="260" t="s">
        <v>145</v>
      </c>
      <c r="E208" s="261" t="s">
        <v>22</v>
      </c>
      <c r="F208" s="262" t="s">
        <v>22</v>
      </c>
      <c r="G208" s="262"/>
      <c r="H208" s="262"/>
      <c r="I208" s="262"/>
      <c r="J208" s="263" t="s">
        <v>22</v>
      </c>
      <c r="K208" s="264"/>
      <c r="L208" s="207"/>
      <c r="M208" s="209"/>
      <c r="N208" s="209">
        <f>BK208</f>
        <v>0</v>
      </c>
      <c r="O208" s="209"/>
      <c r="P208" s="209"/>
      <c r="Q208" s="209"/>
      <c r="R208" s="48"/>
      <c r="T208" s="210" t="s">
        <v>22</v>
      </c>
      <c r="U208" s="265" t="s">
        <v>42</v>
      </c>
      <c r="V208" s="47"/>
      <c r="W208" s="47"/>
      <c r="X208" s="47"/>
      <c r="Y208" s="47"/>
      <c r="Z208" s="47"/>
      <c r="AA208" s="100"/>
      <c r="AT208" s="22" t="s">
        <v>319</v>
      </c>
      <c r="AU208" s="22" t="s">
        <v>85</v>
      </c>
      <c r="AY208" s="22" t="s">
        <v>319</v>
      </c>
      <c r="BE208" s="138">
        <f>IF(U208="základní",N208,0)</f>
        <v>0</v>
      </c>
      <c r="BF208" s="138">
        <f>IF(U208="snížená",N208,0)</f>
        <v>0</v>
      </c>
      <c r="BG208" s="138">
        <f>IF(U208="zákl. přenesená",N208,0)</f>
        <v>0</v>
      </c>
      <c r="BH208" s="138">
        <f>IF(U208="sníž. přenesená",N208,0)</f>
        <v>0</v>
      </c>
      <c r="BI208" s="138">
        <f>IF(U208="nulová",N208,0)</f>
        <v>0</v>
      </c>
      <c r="BJ208" s="22" t="s">
        <v>85</v>
      </c>
      <c r="BK208" s="138">
        <f>L208*K208</f>
        <v>0</v>
      </c>
    </row>
    <row r="209" spans="2:63" s="1" customFormat="1" ht="22.3" customHeight="1">
      <c r="B209" s="46"/>
      <c r="C209" s="260" t="s">
        <v>22</v>
      </c>
      <c r="D209" s="260" t="s">
        <v>145</v>
      </c>
      <c r="E209" s="261" t="s">
        <v>22</v>
      </c>
      <c r="F209" s="262" t="s">
        <v>22</v>
      </c>
      <c r="G209" s="262"/>
      <c r="H209" s="262"/>
      <c r="I209" s="262"/>
      <c r="J209" s="263" t="s">
        <v>22</v>
      </c>
      <c r="K209" s="264"/>
      <c r="L209" s="207"/>
      <c r="M209" s="209"/>
      <c r="N209" s="209">
        <f>BK209</f>
        <v>0</v>
      </c>
      <c r="O209" s="209"/>
      <c r="P209" s="209"/>
      <c r="Q209" s="209"/>
      <c r="R209" s="48"/>
      <c r="T209" s="210" t="s">
        <v>22</v>
      </c>
      <c r="U209" s="265" t="s">
        <v>42</v>
      </c>
      <c r="V209" s="47"/>
      <c r="W209" s="47"/>
      <c r="X209" s="47"/>
      <c r="Y209" s="47"/>
      <c r="Z209" s="47"/>
      <c r="AA209" s="100"/>
      <c r="AT209" s="22" t="s">
        <v>319</v>
      </c>
      <c r="AU209" s="22" t="s">
        <v>85</v>
      </c>
      <c r="AY209" s="22" t="s">
        <v>319</v>
      </c>
      <c r="BE209" s="138">
        <f>IF(U209="základní",N209,0)</f>
        <v>0</v>
      </c>
      <c r="BF209" s="138">
        <f>IF(U209="snížená",N209,0)</f>
        <v>0</v>
      </c>
      <c r="BG209" s="138">
        <f>IF(U209="zákl. přenesená",N209,0)</f>
        <v>0</v>
      </c>
      <c r="BH209" s="138">
        <f>IF(U209="sníž. přenesená",N209,0)</f>
        <v>0</v>
      </c>
      <c r="BI209" s="138">
        <f>IF(U209="nulová",N209,0)</f>
        <v>0</v>
      </c>
      <c r="BJ209" s="22" t="s">
        <v>85</v>
      </c>
      <c r="BK209" s="138">
        <f>L209*K209</f>
        <v>0</v>
      </c>
    </row>
    <row r="210" spans="2:63" s="1" customFormat="1" ht="22.3" customHeight="1">
      <c r="B210" s="46"/>
      <c r="C210" s="260" t="s">
        <v>22</v>
      </c>
      <c r="D210" s="260" t="s">
        <v>145</v>
      </c>
      <c r="E210" s="261" t="s">
        <v>22</v>
      </c>
      <c r="F210" s="262" t="s">
        <v>22</v>
      </c>
      <c r="G210" s="262"/>
      <c r="H210" s="262"/>
      <c r="I210" s="262"/>
      <c r="J210" s="263" t="s">
        <v>22</v>
      </c>
      <c r="K210" s="264"/>
      <c r="L210" s="207"/>
      <c r="M210" s="209"/>
      <c r="N210" s="209">
        <f>BK210</f>
        <v>0</v>
      </c>
      <c r="O210" s="209"/>
      <c r="P210" s="209"/>
      <c r="Q210" s="209"/>
      <c r="R210" s="48"/>
      <c r="T210" s="210" t="s">
        <v>22</v>
      </c>
      <c r="U210" s="265" t="s">
        <v>42</v>
      </c>
      <c r="V210" s="47"/>
      <c r="W210" s="47"/>
      <c r="X210" s="47"/>
      <c r="Y210" s="47"/>
      <c r="Z210" s="47"/>
      <c r="AA210" s="100"/>
      <c r="AT210" s="22" t="s">
        <v>319</v>
      </c>
      <c r="AU210" s="22" t="s">
        <v>85</v>
      </c>
      <c r="AY210" s="22" t="s">
        <v>319</v>
      </c>
      <c r="BE210" s="138">
        <f>IF(U210="základní",N210,0)</f>
        <v>0</v>
      </c>
      <c r="BF210" s="138">
        <f>IF(U210="snížená",N210,0)</f>
        <v>0</v>
      </c>
      <c r="BG210" s="138">
        <f>IF(U210="zákl. přenesená",N210,0)</f>
        <v>0</v>
      </c>
      <c r="BH210" s="138">
        <f>IF(U210="sníž. přenesená",N210,0)</f>
        <v>0</v>
      </c>
      <c r="BI210" s="138">
        <f>IF(U210="nulová",N210,0)</f>
        <v>0</v>
      </c>
      <c r="BJ210" s="22" t="s">
        <v>85</v>
      </c>
      <c r="BK210" s="138">
        <f>L210*K210</f>
        <v>0</v>
      </c>
    </row>
    <row r="211" spans="2:63" s="1" customFormat="1" ht="22.3" customHeight="1">
      <c r="B211" s="46"/>
      <c r="C211" s="260" t="s">
        <v>22</v>
      </c>
      <c r="D211" s="260" t="s">
        <v>145</v>
      </c>
      <c r="E211" s="261" t="s">
        <v>22</v>
      </c>
      <c r="F211" s="262" t="s">
        <v>22</v>
      </c>
      <c r="G211" s="262"/>
      <c r="H211" s="262"/>
      <c r="I211" s="262"/>
      <c r="J211" s="263" t="s">
        <v>22</v>
      </c>
      <c r="K211" s="264"/>
      <c r="L211" s="207"/>
      <c r="M211" s="209"/>
      <c r="N211" s="209">
        <f>BK211</f>
        <v>0</v>
      </c>
      <c r="O211" s="209"/>
      <c r="P211" s="209"/>
      <c r="Q211" s="209"/>
      <c r="R211" s="48"/>
      <c r="T211" s="210" t="s">
        <v>22</v>
      </c>
      <c r="U211" s="265" t="s">
        <v>42</v>
      </c>
      <c r="V211" s="47"/>
      <c r="W211" s="47"/>
      <c r="X211" s="47"/>
      <c r="Y211" s="47"/>
      <c r="Z211" s="47"/>
      <c r="AA211" s="100"/>
      <c r="AT211" s="22" t="s">
        <v>319</v>
      </c>
      <c r="AU211" s="22" t="s">
        <v>85</v>
      </c>
      <c r="AY211" s="22" t="s">
        <v>319</v>
      </c>
      <c r="BE211" s="138">
        <f>IF(U211="základní",N211,0)</f>
        <v>0</v>
      </c>
      <c r="BF211" s="138">
        <f>IF(U211="snížená",N211,0)</f>
        <v>0</v>
      </c>
      <c r="BG211" s="138">
        <f>IF(U211="zákl. přenesená",N211,0)</f>
        <v>0</v>
      </c>
      <c r="BH211" s="138">
        <f>IF(U211="sníž. přenesená",N211,0)</f>
        <v>0</v>
      </c>
      <c r="BI211" s="138">
        <f>IF(U211="nulová",N211,0)</f>
        <v>0</v>
      </c>
      <c r="BJ211" s="22" t="s">
        <v>85</v>
      </c>
      <c r="BK211" s="138">
        <f>L211*K211</f>
        <v>0</v>
      </c>
    </row>
    <row r="212" spans="2:63" s="1" customFormat="1" ht="22.3" customHeight="1">
      <c r="B212" s="46"/>
      <c r="C212" s="260" t="s">
        <v>22</v>
      </c>
      <c r="D212" s="260" t="s">
        <v>145</v>
      </c>
      <c r="E212" s="261" t="s">
        <v>22</v>
      </c>
      <c r="F212" s="262" t="s">
        <v>22</v>
      </c>
      <c r="G212" s="262"/>
      <c r="H212" s="262"/>
      <c r="I212" s="262"/>
      <c r="J212" s="263" t="s">
        <v>22</v>
      </c>
      <c r="K212" s="264"/>
      <c r="L212" s="207"/>
      <c r="M212" s="209"/>
      <c r="N212" s="209">
        <f>BK212</f>
        <v>0</v>
      </c>
      <c r="O212" s="209"/>
      <c r="P212" s="209"/>
      <c r="Q212" s="209"/>
      <c r="R212" s="48"/>
      <c r="T212" s="210" t="s">
        <v>22</v>
      </c>
      <c r="U212" s="265" t="s">
        <v>42</v>
      </c>
      <c r="V212" s="72"/>
      <c r="W212" s="72"/>
      <c r="X212" s="72"/>
      <c r="Y212" s="72"/>
      <c r="Z212" s="72"/>
      <c r="AA212" s="74"/>
      <c r="AT212" s="22" t="s">
        <v>319</v>
      </c>
      <c r="AU212" s="22" t="s">
        <v>85</v>
      </c>
      <c r="AY212" s="22" t="s">
        <v>319</v>
      </c>
      <c r="BE212" s="138">
        <f>IF(U212="základní",N212,0)</f>
        <v>0</v>
      </c>
      <c r="BF212" s="138">
        <f>IF(U212="snížená",N212,0)</f>
        <v>0</v>
      </c>
      <c r="BG212" s="138">
        <f>IF(U212="zákl. přenesená",N212,0)</f>
        <v>0</v>
      </c>
      <c r="BH212" s="138">
        <f>IF(U212="sníž. přenesená",N212,0)</f>
        <v>0</v>
      </c>
      <c r="BI212" s="138">
        <f>IF(U212="nulová",N212,0)</f>
        <v>0</v>
      </c>
      <c r="BJ212" s="22" t="s">
        <v>85</v>
      </c>
      <c r="BK212" s="138">
        <f>L212*K212</f>
        <v>0</v>
      </c>
    </row>
    <row r="213" spans="2:18" s="1" customFormat="1" ht="6.95" customHeight="1">
      <c r="B213" s="75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7"/>
    </row>
  </sheetData>
  <sheetProtection password="CC35" sheet="1" objects="1" scenarios="1" formatColumns="0" formatRows="0"/>
  <mergeCells count="24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7:I127"/>
    <mergeCell ref="L127:M127"/>
    <mergeCell ref="N127:Q127"/>
    <mergeCell ref="F130:I130"/>
    <mergeCell ref="L130:M130"/>
    <mergeCell ref="N130:Q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F150:I150"/>
    <mergeCell ref="L150:M150"/>
    <mergeCell ref="N150:Q150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L159:M159"/>
    <mergeCell ref="N159:Q159"/>
    <mergeCell ref="F160:I160"/>
    <mergeCell ref="F161:I161"/>
    <mergeCell ref="F163:I163"/>
    <mergeCell ref="L163:M163"/>
    <mergeCell ref="N163:Q163"/>
    <mergeCell ref="F164:I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1:I181"/>
    <mergeCell ref="L181:M181"/>
    <mergeCell ref="N181:Q181"/>
    <mergeCell ref="F182:I182"/>
    <mergeCell ref="F183:I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F190:I190"/>
    <mergeCell ref="F192:I192"/>
    <mergeCell ref="L192:M192"/>
    <mergeCell ref="N192:Q192"/>
    <mergeCell ref="F193:I193"/>
    <mergeCell ref="L193:M193"/>
    <mergeCell ref="N193:Q193"/>
    <mergeCell ref="F194:I194"/>
    <mergeCell ref="F195:I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F200:I200"/>
    <mergeCell ref="F201:I201"/>
    <mergeCell ref="L201:M201"/>
    <mergeCell ref="N201:Q201"/>
    <mergeCell ref="F203:I203"/>
    <mergeCell ref="L203:M203"/>
    <mergeCell ref="N203:Q203"/>
    <mergeCell ref="F206:I206"/>
    <mergeCell ref="L206:M206"/>
    <mergeCell ref="N206:Q206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N126:Q126"/>
    <mergeCell ref="N128:Q128"/>
    <mergeCell ref="N129:Q129"/>
    <mergeCell ref="N149:Q149"/>
    <mergeCell ref="N162:Q162"/>
    <mergeCell ref="N174:Q174"/>
    <mergeCell ref="N180:Q180"/>
    <mergeCell ref="N191:Q191"/>
    <mergeCell ref="N202:Q202"/>
    <mergeCell ref="N204:Q204"/>
    <mergeCell ref="N205:Q205"/>
    <mergeCell ref="N207:Q207"/>
    <mergeCell ref="H1:K1"/>
    <mergeCell ref="S2:AC2"/>
  </mergeCells>
  <dataValidations count="2">
    <dataValidation type="list" allowBlank="1" showInputMessage="1" showErrorMessage="1" error="Povoleny jsou hodnoty K, M." sqref="D208:D213">
      <formula1>"K, M"</formula1>
    </dataValidation>
    <dataValidation type="list" allowBlank="1" showInputMessage="1" showErrorMessage="1" error="Povoleny jsou hodnoty základní, snížená, zákl. přenesená, sníž. přenesená, nulová." sqref="U208:U213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Adam</dc:creator>
  <cp:keywords/>
  <dc:description/>
  <cp:lastModifiedBy>Miroslav Adam</cp:lastModifiedBy>
  <dcterms:created xsi:type="dcterms:W3CDTF">2018-06-03T13:42:58Z</dcterms:created>
  <dcterms:modified xsi:type="dcterms:W3CDTF">2018-06-03T13:43:00Z</dcterms:modified>
  <cp:category/>
  <cp:version/>
  <cp:contentType/>
  <cp:contentStatus/>
</cp:coreProperties>
</file>