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a-2018 - Oprava popelni..." sheetId="2" r:id="rId2"/>
  </sheets>
  <definedNames>
    <definedName name="_xlnm.Print_Area" localSheetId="0">'Rekapitulace stavby'!$C$4:$AP$70,'Rekapitulace stavby'!$C$76:$AP$96</definedName>
    <definedName name="_xlnm.Print_Area" localSheetId="1">'01a-2018 - Oprava popelni...'!$C$4:$Q$70,'01a-2018 - Oprava popelni...'!$C$76:$Q$110,'01a-2018 - Oprava popelni...'!$C$116:$Q$177</definedName>
    <definedName name="_xlnm.Print_Titles" localSheetId="0">'Rekapitulace stavby'!$85:$85</definedName>
    <definedName name="_xlnm.Print_Titles" localSheetId="1">'01a-2018 - Oprava popelni...'!$126:$126</definedName>
  </definedNames>
  <calcPr fullCalcOnLoad="1"/>
</workbook>
</file>

<file path=xl/sharedStrings.xml><?xml version="1.0" encoding="utf-8"?>
<sst xmlns="http://schemas.openxmlformats.org/spreadsheetml/2006/main" count="873" uniqueCount="281">
  <si>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</si>
  <si>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</si>
  <si>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</si>
  <si>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</si>
  <si>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</si>
  <si>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</si>
  <si>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</si>
  <si>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</si>
  <si>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</si>
  <si>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</si>
  <si>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</si>
  <si>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</si>
  <si>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</si>
  <si>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</si>
  <si>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</si>
  <si>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</si>
  <si>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</si>
  <si>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01-2018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</si>
  <si>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</si>
  <si>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</si>
  <si>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popelnicového stání před obj.Přátelství 7,Cheb</t>
  </si>
  <si>
    <t>JKSO:</t>
  </si>
  <si>
    <t/>
  </si>
  <si>
    <t>CC-CZ:</t>
  </si>
  <si>
    <t>Místo:</t>
  </si>
  <si>
    <t>Cheb,Přátelství 7</t>
  </si>
  <si>
    <t>Datum:</t>
  </si>
  <si>
    <t>25. 5. 2018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</si>
  <si>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</si>
  <si>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</si>
  <si>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</si>
  <si>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</si>
  <si>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</si>
  <si>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</si>
  <si>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</si>
  <si>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</si>
  <si>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</si>
  <si>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</si>
  <si>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</si>
  <si>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</si>
  <si>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</si>
  <si>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</si>
  <si>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</si>
  <si>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</si>
  <si>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</si>
  <si>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</si>
  <si>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</si>
  <si>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</si>
  <si>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</si>
  <si>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</si>
  <si>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</si>
  <si>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</si>
  <si>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</si>
  <si>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</si>
  <si>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</si>
  <si>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</si>
  <si>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</si>
  <si>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</si>
  <si>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</si>
  <si>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</si>
  <si>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</si>
  <si>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</si>
  <si>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</si>
  <si>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</si>
  <si>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</si>
  <si>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</si>
  <si>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</si>
  <si>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</si>
  <si>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</si>
  <si>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</si>
  <si>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</si>
  <si>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</si>
  <si>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</si>
  <si>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</si>
  <si>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</si>
  <si>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</si>
  <si>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</si>
  <si>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</si>
  <si>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</si>
  <si>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</si>
  <si>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{979b752f-8139-4d36-8edc-07a97969b027}</t>
  </si>
  <si>
    <t>{00000000-0000-0000-0000-000000000000}</t>
  </si>
  <si>
    <t>/</t>
  </si>
  <si>
    <t>01a-2018</t>
  </si>
  <si>
    <t>Oprava popelnicového stání před obj. Přátelství 7,Cheb</t>
  </si>
  <si>
    <t>1</t>
  </si>
  <si>
    <t>{36bbb56c-4116-4b72-a236-5ad93f4f5098}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</si>
  <si>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</si>
  <si>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</si>
  <si>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</si>
  <si>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</si>
  <si>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</si>
  <si>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</si>
  <si>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</si>
  <si>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</si>
  <si>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</si>
  <si>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</si>
  <si>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</si>
  <si>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</si>
  <si>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</si>
  <si>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</si>
  <si>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</si>
  <si>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</si>
  <si>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</si>
  <si>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01a-2018 - Oprava popelnicového stání před obj. Přátelství 7,Cheb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</si>
  <si>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</si>
  <si>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</si>
  <si>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</si>
  <si>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</si>
  <si>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</si>
  <si>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</si>
  <si>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</si>
  <si>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</si>
  <si>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</si>
  <si>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</si>
  <si>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</si>
  <si>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</si>
  <si>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</si>
  <si>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</si>
  <si>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</si>
  <si>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</si>
  <si>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</si>
  <si>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</si>
  <si>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</si>
  <si>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</si>
  <si>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</si>
  <si>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</si>
  <si>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</si>
  <si>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</si>
  <si>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</si>
  <si>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</si>
  <si>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</si>
  <si>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</si>
  <si>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</si>
  <si>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</si>
  <si>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</si>
  <si>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</si>
  <si>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</si>
  <si>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</si>
  <si>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</si>
  <si>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</si>
  <si>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</si>
  <si>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</si>
  <si>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</si>
  <si>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</si>
  <si>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</si>
  <si>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</si>
  <si>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</si>
  <si>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</si>
  <si>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</si>
  <si>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</si>
  <si>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4</t>
  </si>
  <si>
    <t>1994851139</t>
  </si>
  <si>
    <t>113107131</t>
  </si>
  <si>
    <t>Odstranění podkladu pl do 50 m2 z betonu prostého tl 150 mm</t>
  </si>
  <si>
    <t>1710168943</t>
  </si>
  <si>
    <t>5,8*5,3</t>
  </si>
  <si>
    <t>VV</t>
  </si>
  <si>
    <t>Součet</t>
  </si>
  <si>
    <t>3</t>
  </si>
  <si>
    <t>122301101</t>
  </si>
  <si>
    <t>Odkopávky a prokopávky nezapažené v hornině tř. 4 objem do 100 m3</t>
  </si>
  <si>
    <t>m3</t>
  </si>
  <si>
    <t>-1057563354</t>
  </si>
  <si>
    <t>122301109</t>
  </si>
  <si>
    <t>Příplatek za lepivost u odkopávek nezapažených v hornině tř. 4</t>
  </si>
  <si>
    <t>767379120</t>
  </si>
  <si>
    <t>5</t>
  </si>
  <si>
    <t>161101101</t>
  </si>
  <si>
    <t>Svislé přemístění výkopku z horniny tř. 1 až 4 hl výkopu do 2,5 m</t>
  </si>
  <si>
    <t>2024489689</t>
  </si>
  <si>
    <t>6</t>
  </si>
  <si>
    <t>162601102</t>
  </si>
  <si>
    <t>Vodorovné přemístění do 5000 m výkopku z horniny tř. 1 až 4</t>
  </si>
  <si>
    <t>-1607193930</t>
  </si>
  <si>
    <t>7</t>
  </si>
  <si>
    <t>181101102</t>
  </si>
  <si>
    <t>Úprava pláně v zářezech v hornině tř. 1 až 4 se zhutněním</t>
  </si>
  <si>
    <t>-559774555</t>
  </si>
  <si>
    <t>8</t>
  </si>
  <si>
    <t>272313611</t>
  </si>
  <si>
    <t>Základové klenby z betonu tř. C 16/20</t>
  </si>
  <si>
    <t>1959972593</t>
  </si>
  <si>
    <t>9</t>
  </si>
  <si>
    <t>564861111</t>
  </si>
  <si>
    <t>Podklad ze štěrkodrtě ŠD tl 200 mm</t>
  </si>
  <si>
    <t>1243419662</t>
  </si>
  <si>
    <t>33</t>
  </si>
  <si>
    <t>577143111</t>
  </si>
  <si>
    <t>Asfaltový beton vrstva obrusná ACO 8 (ABJ) tl 50 mm š do 3 m z nemodifikovaného asfaltu</t>
  </si>
  <si>
    <t>-582954800</t>
  </si>
  <si>
    <t>12</t>
  </si>
  <si>
    <t>596841120</t>
  </si>
  <si>
    <t>Kladení betonové dlažby komunikací pro pěší do lože z cement malty vel do 0,09 m2 plochy do 50 m2</t>
  </si>
  <si>
    <t>20575430</t>
  </si>
  <si>
    <t>13</t>
  </si>
  <si>
    <t>M</t>
  </si>
  <si>
    <t>592453150</t>
  </si>
  <si>
    <t>dlažba desková betonová 30x30x5,5 cm sedá</t>
  </si>
  <si>
    <t>-1047663383</t>
  </si>
  <si>
    <t>14</t>
  </si>
  <si>
    <t>620411135</t>
  </si>
  <si>
    <t>Nátěr vnější omítky akrylátovou barvou jedno nebo dvoubarevný z lešení</t>
  </si>
  <si>
    <t>1562048252</t>
  </si>
  <si>
    <t>620471813</t>
  </si>
  <si>
    <t>Nátěr základní penetrační Baumit GranoporGrund pro akrylátové tenkovrstvé omítky</t>
  </si>
  <si>
    <t>-1727717921</t>
  </si>
  <si>
    <t>16</t>
  </si>
  <si>
    <t>620472911</t>
  </si>
  <si>
    <t>Vyrovnání podkladu pro tenkovrstvé omítky tmelem Baumit a skelnou tkaninou</t>
  </si>
  <si>
    <t>-1073122388</t>
  </si>
  <si>
    <t>17</t>
  </si>
  <si>
    <t>622422311</t>
  </si>
  <si>
    <t>Oprava vnějších omítek hladkých MV nebo MVC členitosti I nebo II v rozsahu do 30 %</t>
  </si>
  <si>
    <t>-1157169779</t>
  </si>
  <si>
    <t>18</t>
  </si>
  <si>
    <t>916231113</t>
  </si>
  <si>
    <t>Osazení chodníkového obrubníku betonového ležatého s boční opěrou do lože z betonu prostého</t>
  </si>
  <si>
    <t>m</t>
  </si>
  <si>
    <t>806736042</t>
  </si>
  <si>
    <t>19</t>
  </si>
  <si>
    <t>592175120</t>
  </si>
  <si>
    <t>obrubník BEST-PARKAN 50x5x20 cm přírodní</t>
  </si>
  <si>
    <t>kus</t>
  </si>
  <si>
    <t>-42074641</t>
  </si>
  <si>
    <t>20</t>
  </si>
  <si>
    <t>978015251</t>
  </si>
  <si>
    <t>Otlučení vnějších omítek MV nebo MVC stupeň složitosti I až IV o rozsahu do 40 %</t>
  </si>
  <si>
    <t>658730737</t>
  </si>
  <si>
    <t>978059641</t>
  </si>
  <si>
    <t>Odsekání a odebrání obkladů stěn z vnějších obkládaček pl přes 1 m2</t>
  </si>
  <si>
    <t>-375473079</t>
  </si>
  <si>
    <t>22</t>
  </si>
  <si>
    <t>979084216</t>
  </si>
  <si>
    <t>Vodorovná doprava vybouraných hmot po suchu do 5 km</t>
  </si>
  <si>
    <t>t</t>
  </si>
  <si>
    <t>70446724</t>
  </si>
  <si>
    <t>23</t>
  </si>
  <si>
    <t>979097115</t>
  </si>
  <si>
    <t>Poplatek za skládku - ostatní zeminy</t>
  </si>
  <si>
    <t>102349689</t>
  </si>
  <si>
    <t>24</t>
  </si>
  <si>
    <t>979098201</t>
  </si>
  <si>
    <t>Poplatek za uložení stavebního betonového odpadu na skládce (skládkovné)</t>
  </si>
  <si>
    <t>-2892572</t>
  </si>
  <si>
    <t>25</t>
  </si>
  <si>
    <t>979098203</t>
  </si>
  <si>
    <t>Poplatek za uložení stavebního odpadu z keramických materiálů na skládce (skládkovné)</t>
  </si>
  <si>
    <t>1003232948</t>
  </si>
  <si>
    <t>26</t>
  </si>
  <si>
    <t>979099145</t>
  </si>
  <si>
    <t>Poplatek za uložení odpadu z asfaltových povrchů na skládce (skládkovné)</t>
  </si>
  <si>
    <t>-186156142</t>
  </si>
  <si>
    <t>27</t>
  </si>
  <si>
    <t>764430240</t>
  </si>
  <si>
    <t>Oplechování Pz zdí rš 500 mm včetně rohů</t>
  </si>
  <si>
    <t>1428908338</t>
  </si>
  <si>
    <t>28</t>
  </si>
  <si>
    <t>138141850</t>
  </si>
  <si>
    <t>plech hladký pozinkovaný jakost EN 10143, EN 10327 0,60x1000x2000 mm</t>
  </si>
  <si>
    <t>32</t>
  </si>
  <si>
    <t>-1356881850</t>
  </si>
  <si>
    <t>29</t>
  </si>
  <si>
    <t>764430840</t>
  </si>
  <si>
    <t>Demontáž oplechování zdí rš do 500 mm</t>
  </si>
  <si>
    <t>-788126714</t>
  </si>
  <si>
    <t>30</t>
  </si>
  <si>
    <t>783195121</t>
  </si>
  <si>
    <t>Nátěry vodou ředitelné OK těžkých "A" barva standardní matný povrch 1x antikorozní a 1x email</t>
  </si>
  <si>
    <t>2112003968</t>
  </si>
  <si>
    <t>IP 02</t>
  </si>
  <si>
    <t>Dočasné DZ</t>
  </si>
  <si>
    <t>kp</t>
  </si>
  <si>
    <t>-1693997365</t>
  </si>
  <si>
    <t>34</t>
  </si>
  <si>
    <t>030001000</t>
  </si>
  <si>
    <t>kpl</t>
  </si>
  <si>
    <t>1024</t>
  </si>
  <si>
    <t>-901214553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</si>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</sst>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35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41</v>
      </c>
      <c r="E31" s="53"/>
      <c r="F31" s="54" t="s">
        <v>42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43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44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43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45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43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46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43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47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43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49</v>
      </c>
      <c r="U37" s="61"/>
      <c r="V37" s="61"/>
      <c r="W37" s="61"/>
      <c r="X37" s="63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52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54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53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54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56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54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53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54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57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01-2018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Oprava popelnicového stání před obj.Přátelství 7,Cheb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Cheb,Přátelství 7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25. 5. 2018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 xml:space="preserve">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58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36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59</v>
      </c>
      <c r="D85" s="102"/>
      <c r="E85" s="102"/>
      <c r="F85" s="102"/>
      <c r="G85" s="102"/>
      <c r="H85" s="103"/>
      <c r="I85" s="104" t="s">
        <v>60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61</v>
      </c>
      <c r="AH85" s="102"/>
      <c r="AI85" s="102"/>
      <c r="AJ85" s="102"/>
      <c r="AK85" s="102"/>
      <c r="AL85" s="102"/>
      <c r="AM85" s="102"/>
      <c r="AN85" s="104" t="s">
        <v>62</v>
      </c>
      <c r="AO85" s="102"/>
      <c r="AP85" s="105"/>
      <c r="AQ85" s="48"/>
      <c r="AS85" s="106" t="s">
        <v>63</v>
      </c>
      <c r="AT85" s="107" t="s">
        <v>64</v>
      </c>
      <c r="AU85" s="107" t="s">
        <v>65</v>
      </c>
      <c r="AV85" s="107" t="s">
        <v>66</v>
      </c>
      <c r="AW85" s="107" t="s">
        <v>67</v>
      </c>
      <c r="AX85" s="107" t="s">
        <v>68</v>
      </c>
      <c r="AY85" s="107" t="s">
        <v>69</v>
      </c>
      <c r="AZ85" s="107" t="s">
        <v>70</v>
      </c>
      <c r="BA85" s="107" t="s">
        <v>71</v>
      </c>
      <c r="BB85" s="107" t="s">
        <v>72</v>
      </c>
      <c r="BC85" s="107" t="s">
        <v>73</v>
      </c>
      <c r="BD85" s="108" t="s">
        <v>74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75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76</v>
      </c>
      <c r="BT87" s="118" t="s">
        <v>77</v>
      </c>
      <c r="BU87" s="119" t="s">
        <v>78</v>
      </c>
      <c r="BV87" s="118" t="s">
        <v>79</v>
      </c>
      <c r="BW87" s="118" t="s">
        <v>80</v>
      </c>
      <c r="BX87" s="118" t="s">
        <v>81</v>
      </c>
    </row>
    <row r="88" spans="1:76" s="5" customFormat="1" ht="31.5" customHeight="1">
      <c r="A88" s="120" t="s">
        <v>82</v>
      </c>
      <c r="B88" s="121"/>
      <c r="C88" s="122"/>
      <c r="D88" s="123" t="s">
        <v>83</v>
      </c>
      <c r="E88" s="123"/>
      <c r="F88" s="123"/>
      <c r="G88" s="123"/>
      <c r="H88" s="123"/>
      <c r="I88" s="124"/>
      <c r="J88" s="123" t="s">
        <v>84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'01a-2018 - Oprava popelni...'!M30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'01a-2018 - Oprava popelni...'!M28</f>
        <v>0</v>
      </c>
      <c r="AT88" s="128">
        <f>ROUND(SUM(AV88:AW88),2)</f>
        <v>0</v>
      </c>
      <c r="AU88" s="129">
        <f>'01a-2018 - Oprava popelni...'!W127</f>
        <v>0</v>
      </c>
      <c r="AV88" s="128">
        <f>'01a-2018 - Oprava popelni...'!M32</f>
        <v>0</v>
      </c>
      <c r="AW88" s="128">
        <f>'01a-2018 - Oprava popelni...'!M33</f>
        <v>0</v>
      </c>
      <c r="AX88" s="128">
        <f>'01a-2018 - Oprava popelni...'!M34</f>
        <v>0</v>
      </c>
      <c r="AY88" s="128">
        <f>'01a-2018 - Oprava popelni...'!M35</f>
        <v>0</v>
      </c>
      <c r="AZ88" s="128">
        <f>'01a-2018 - Oprava popelni...'!H32</f>
        <v>0</v>
      </c>
      <c r="BA88" s="128">
        <f>'01a-2018 - Oprava popelni...'!H33</f>
        <v>0</v>
      </c>
      <c r="BB88" s="128">
        <f>'01a-2018 - Oprava popelni...'!H34</f>
        <v>0</v>
      </c>
      <c r="BC88" s="128">
        <f>'01a-2018 - Oprava popelni...'!H35</f>
        <v>0</v>
      </c>
      <c r="BD88" s="130">
        <f>'01a-2018 - Oprava popelni...'!H36</f>
        <v>0</v>
      </c>
      <c r="BT88" s="131" t="s">
        <v>85</v>
      </c>
      <c r="BV88" s="131" t="s">
        <v>79</v>
      </c>
      <c r="BW88" s="131" t="s">
        <v>86</v>
      </c>
      <c r="BX88" s="131" t="s">
        <v>80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88</v>
      </c>
      <c r="AT90" s="107" t="s">
        <v>89</v>
      </c>
      <c r="AU90" s="107" t="s">
        <v>41</v>
      </c>
      <c r="AV90" s="108" t="s">
        <v>64</v>
      </c>
    </row>
    <row r="91" spans="2:89" s="1" customFormat="1" ht="19.9" customHeight="1">
      <c r="B91" s="46"/>
      <c r="C91" s="47"/>
      <c r="D91" s="132" t="s">
        <v>90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91</v>
      </c>
      <c r="AU91" s="136" t="s">
        <v>42</v>
      </c>
      <c r="AV91" s="137">
        <f>ROUND(IF(AU91="základní",AG91*L31,IF(AU91="snížená",AG91*L32,0)),2)</f>
        <v>0</v>
      </c>
      <c r="BV91" s="22" t="s">
        <v>92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93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91</v>
      </c>
      <c r="AU92" s="141" t="s">
        <v>42</v>
      </c>
      <c r="AV92" s="142">
        <f>ROUND(IF(AU92="nulová",0,IF(OR(AU92="základní",AU92="zákl. přenesená"),AG92*L31,AG92*L32)),2)</f>
        <v>0</v>
      </c>
      <c r="BV92" s="22" t="s">
        <v>94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91</v>
      </c>
      <c r="AU93" s="141" t="s">
        <v>42</v>
      </c>
      <c r="AV93" s="142">
        <f>ROUND(IF(AU93="nulová",0,IF(OR(AU93="základní",AU93="zákl. přenesená"),AG93*L31,AG93*L32)),2)</f>
        <v>0</v>
      </c>
      <c r="BV93" s="22" t="s">
        <v>94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91</v>
      </c>
      <c r="AU94" s="144" t="s">
        <v>42</v>
      </c>
      <c r="AV94" s="145">
        <f>ROUND(IF(AU94="nulová",0,IF(OR(AU94="základní",AU94="zákl. přenesená"),AG94*L31,AG94*L32)),2)</f>
        <v>0</v>
      </c>
      <c r="BV94" s="22" t="s">
        <v>94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95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a-2018 - Oprava popelni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96</v>
      </c>
      <c r="G1" s="15"/>
      <c r="H1" s="150" t="s">
        <v>97</v>
      </c>
      <c r="I1" s="150"/>
      <c r="J1" s="150"/>
      <c r="K1" s="150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101</v>
      </c>
    </row>
    <row r="4" spans="2:46" ht="36.95" customHeight="1">
      <c r="B4" s="26"/>
      <c r="C4" s="27" t="s">
        <v>102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Oprava popelnicového stání před obj.Přátelství 7,Cheb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103</v>
      </c>
      <c r="E7" s="47"/>
      <c r="F7" s="36" t="s">
        <v>104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25. 5. 2018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 xml:space="preserve"> 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36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105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90</v>
      </c>
      <c r="E28" s="47"/>
      <c r="F28" s="47"/>
      <c r="G28" s="47"/>
      <c r="H28" s="47"/>
      <c r="I28" s="47"/>
      <c r="J28" s="47"/>
      <c r="K28" s="47"/>
      <c r="L28" s="47"/>
      <c r="M28" s="45">
        <f>N102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40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41</v>
      </c>
      <c r="E32" s="54" t="s">
        <v>42</v>
      </c>
      <c r="F32" s="55">
        <v>0.21</v>
      </c>
      <c r="G32" s="157" t="s">
        <v>43</v>
      </c>
      <c r="H32" s="158">
        <f>ROUND((((SUM(BE102:BE109)+SUM(BE127:BE171))+SUM(BE173:BE177))),2)</f>
        <v>0</v>
      </c>
      <c r="I32" s="47"/>
      <c r="J32" s="47"/>
      <c r="K32" s="47"/>
      <c r="L32" s="47"/>
      <c r="M32" s="158">
        <f>ROUND(((ROUND((SUM(BE102:BE109)+SUM(BE127:BE171)),2)*F32)+SUM(BE173:BE177)*F32),2)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44</v>
      </c>
      <c r="F33" s="55">
        <v>0.15</v>
      </c>
      <c r="G33" s="157" t="s">
        <v>43</v>
      </c>
      <c r="H33" s="158">
        <f>ROUND((((SUM(BF102:BF109)+SUM(BF127:BF171))+SUM(BF173:BF177))),2)</f>
        <v>0</v>
      </c>
      <c r="I33" s="47"/>
      <c r="J33" s="47"/>
      <c r="K33" s="47"/>
      <c r="L33" s="47"/>
      <c r="M33" s="158">
        <f>ROUND(((ROUND((SUM(BF102:BF109)+SUM(BF127:BF171)),2)*F33)+SUM(BF173:BF177)*F33),2)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45</v>
      </c>
      <c r="F34" s="55">
        <v>0.21</v>
      </c>
      <c r="G34" s="157" t="s">
        <v>43</v>
      </c>
      <c r="H34" s="158">
        <f>ROUND((((SUM(BG102:BG109)+SUM(BG127:BG171))+SUM(BG173:BG177))),2)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46</v>
      </c>
      <c r="F35" s="55">
        <v>0.15</v>
      </c>
      <c r="G35" s="157" t="s">
        <v>43</v>
      </c>
      <c r="H35" s="158">
        <f>ROUND((((SUM(BH102:BH109)+SUM(BH127:BH171))+SUM(BH173:BH177))),2)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47</v>
      </c>
      <c r="F36" s="55">
        <v>0</v>
      </c>
      <c r="G36" s="157" t="s">
        <v>43</v>
      </c>
      <c r="H36" s="158">
        <f>ROUND((((SUM(BI102:BI109)+SUM(BI127:BI171))+SUM(BI173:BI177))),2)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48</v>
      </c>
      <c r="E38" s="103"/>
      <c r="F38" s="103"/>
      <c r="G38" s="160" t="s">
        <v>49</v>
      </c>
      <c r="H38" s="161" t="s">
        <v>50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51</v>
      </c>
      <c r="E50" s="67"/>
      <c r="F50" s="67"/>
      <c r="G50" s="67"/>
      <c r="H50" s="68"/>
      <c r="I50" s="47"/>
      <c r="J50" s="66" t="s">
        <v>52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53</v>
      </c>
      <c r="E59" s="72"/>
      <c r="F59" s="72"/>
      <c r="G59" s="73" t="s">
        <v>54</v>
      </c>
      <c r="H59" s="74"/>
      <c r="I59" s="47"/>
      <c r="J59" s="71" t="s">
        <v>53</v>
      </c>
      <c r="K59" s="72"/>
      <c r="L59" s="72"/>
      <c r="M59" s="72"/>
      <c r="N59" s="73" t="s">
        <v>54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55</v>
      </c>
      <c r="E61" s="67"/>
      <c r="F61" s="67"/>
      <c r="G61" s="67"/>
      <c r="H61" s="68"/>
      <c r="I61" s="47"/>
      <c r="J61" s="66" t="s">
        <v>56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53</v>
      </c>
      <c r="E70" s="72"/>
      <c r="F70" s="72"/>
      <c r="G70" s="73" t="s">
        <v>54</v>
      </c>
      <c r="H70" s="74"/>
      <c r="I70" s="47"/>
      <c r="J70" s="71" t="s">
        <v>53</v>
      </c>
      <c r="K70" s="72"/>
      <c r="L70" s="72"/>
      <c r="M70" s="72"/>
      <c r="N70" s="73" t="s">
        <v>54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106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Oprava popelnicového stání před obj.Přátelství 7,Cheb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103</v>
      </c>
      <c r="D79" s="47"/>
      <c r="E79" s="47"/>
      <c r="F79" s="87" t="str">
        <f>F7</f>
        <v>01a-2018 - Oprava popelnicového stání před obj. Přátelství 7,Cheb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Cheb,Přátelství 7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25. 5. 2018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 xml:space="preserve">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36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107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108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109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N127</f>
        <v>0</v>
      </c>
      <c r="O88" s="170"/>
      <c r="P88" s="170"/>
      <c r="Q88" s="170"/>
      <c r="R88" s="48"/>
      <c r="T88" s="167"/>
      <c r="U88" s="167"/>
      <c r="AU88" s="22" t="s">
        <v>110</v>
      </c>
    </row>
    <row r="89" spans="2:21" s="6" customFormat="1" ht="24.95" customHeight="1">
      <c r="B89" s="171"/>
      <c r="C89" s="172"/>
      <c r="D89" s="173" t="s">
        <v>111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N128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112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N129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113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N139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2" t="s">
        <v>114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N141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115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N146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2" t="s">
        <v>116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4">
        <f>N151</f>
        <v>0</v>
      </c>
      <c r="O94" s="178"/>
      <c r="P94" s="178"/>
      <c r="Q94" s="178"/>
      <c r="R94" s="179"/>
      <c r="T94" s="180"/>
      <c r="U94" s="180"/>
    </row>
    <row r="95" spans="2:21" s="6" customFormat="1" ht="24.95" customHeight="1">
      <c r="B95" s="171"/>
      <c r="C95" s="172"/>
      <c r="D95" s="173" t="s">
        <v>117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N161</f>
        <v>0</v>
      </c>
      <c r="O95" s="172"/>
      <c r="P95" s="172"/>
      <c r="Q95" s="172"/>
      <c r="R95" s="175"/>
      <c r="T95" s="176"/>
      <c r="U95" s="176"/>
    </row>
    <row r="96" spans="2:21" s="7" customFormat="1" ht="19.9" customHeight="1">
      <c r="B96" s="177"/>
      <c r="C96" s="178"/>
      <c r="D96" s="132" t="s">
        <v>118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4">
        <f>N162</f>
        <v>0</v>
      </c>
      <c r="O96" s="178"/>
      <c r="P96" s="178"/>
      <c r="Q96" s="178"/>
      <c r="R96" s="179"/>
      <c r="T96" s="180"/>
      <c r="U96" s="180"/>
    </row>
    <row r="97" spans="2:21" s="7" customFormat="1" ht="19.9" customHeight="1">
      <c r="B97" s="177"/>
      <c r="C97" s="178"/>
      <c r="D97" s="132" t="s">
        <v>119</v>
      </c>
      <c r="E97" s="178"/>
      <c r="F97" s="178"/>
      <c r="G97" s="178"/>
      <c r="H97" s="178"/>
      <c r="I97" s="178"/>
      <c r="J97" s="178"/>
      <c r="K97" s="178"/>
      <c r="L97" s="178"/>
      <c r="M97" s="178"/>
      <c r="N97" s="134">
        <f>N166</f>
        <v>0</v>
      </c>
      <c r="O97" s="178"/>
      <c r="P97" s="178"/>
      <c r="Q97" s="178"/>
      <c r="R97" s="179"/>
      <c r="T97" s="180"/>
      <c r="U97" s="180"/>
    </row>
    <row r="98" spans="2:21" s="6" customFormat="1" ht="24.95" customHeight="1">
      <c r="B98" s="171"/>
      <c r="C98" s="172"/>
      <c r="D98" s="173" t="s">
        <v>120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N169</f>
        <v>0</v>
      </c>
      <c r="O98" s="172"/>
      <c r="P98" s="172"/>
      <c r="Q98" s="172"/>
      <c r="R98" s="175"/>
      <c r="T98" s="176"/>
      <c r="U98" s="176"/>
    </row>
    <row r="99" spans="2:21" s="7" customFormat="1" ht="19.9" customHeight="1">
      <c r="B99" s="177"/>
      <c r="C99" s="178"/>
      <c r="D99" s="132" t="s">
        <v>121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34">
        <f>N170</f>
        <v>0</v>
      </c>
      <c r="O99" s="178"/>
      <c r="P99" s="178"/>
      <c r="Q99" s="178"/>
      <c r="R99" s="179"/>
      <c r="T99" s="180"/>
      <c r="U99" s="180"/>
    </row>
    <row r="100" spans="2:21" s="6" customFormat="1" ht="21.8" customHeight="1">
      <c r="B100" s="171"/>
      <c r="C100" s="172"/>
      <c r="D100" s="173" t="s">
        <v>122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81">
        <f>N172</f>
        <v>0</v>
      </c>
      <c r="O100" s="172"/>
      <c r="P100" s="172"/>
      <c r="Q100" s="172"/>
      <c r="R100" s="175"/>
      <c r="T100" s="176"/>
      <c r="U100" s="176"/>
    </row>
    <row r="101" spans="2:21" s="1" customFormat="1" ht="21.8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  <c r="T101" s="167"/>
      <c r="U101" s="167"/>
    </row>
    <row r="102" spans="2:21" s="1" customFormat="1" ht="29.25" customHeight="1">
      <c r="B102" s="46"/>
      <c r="C102" s="169" t="s">
        <v>123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170">
        <f>ROUND(N103+N104+N105+N106+N107+N108,2)</f>
        <v>0</v>
      </c>
      <c r="O102" s="182"/>
      <c r="P102" s="182"/>
      <c r="Q102" s="182"/>
      <c r="R102" s="48"/>
      <c r="T102" s="183"/>
      <c r="U102" s="184" t="s">
        <v>41</v>
      </c>
    </row>
    <row r="103" spans="2:65" s="1" customFormat="1" ht="18" customHeight="1">
      <c r="B103" s="46"/>
      <c r="C103" s="47"/>
      <c r="D103" s="139" t="s">
        <v>124</v>
      </c>
      <c r="E103" s="132"/>
      <c r="F103" s="132"/>
      <c r="G103" s="132"/>
      <c r="H103" s="132"/>
      <c r="I103" s="47"/>
      <c r="J103" s="47"/>
      <c r="K103" s="47"/>
      <c r="L103" s="47"/>
      <c r="M103" s="47"/>
      <c r="N103" s="133">
        <f>ROUND(N88*T103,2)</f>
        <v>0</v>
      </c>
      <c r="O103" s="134"/>
      <c r="P103" s="134"/>
      <c r="Q103" s="134"/>
      <c r="R103" s="48"/>
      <c r="S103" s="185"/>
      <c r="T103" s="186"/>
      <c r="U103" s="187" t="s">
        <v>42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125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85</v>
      </c>
      <c r="BK103" s="185"/>
      <c r="BL103" s="185"/>
      <c r="BM103" s="185"/>
    </row>
    <row r="104" spans="2:65" s="1" customFormat="1" ht="18" customHeight="1">
      <c r="B104" s="46"/>
      <c r="C104" s="47"/>
      <c r="D104" s="139" t="s">
        <v>126</v>
      </c>
      <c r="E104" s="132"/>
      <c r="F104" s="132"/>
      <c r="G104" s="132"/>
      <c r="H104" s="132"/>
      <c r="I104" s="47"/>
      <c r="J104" s="47"/>
      <c r="K104" s="47"/>
      <c r="L104" s="47"/>
      <c r="M104" s="47"/>
      <c r="N104" s="133">
        <f>ROUND(N88*T104,2)</f>
        <v>0</v>
      </c>
      <c r="O104" s="134"/>
      <c r="P104" s="134"/>
      <c r="Q104" s="134"/>
      <c r="R104" s="48"/>
      <c r="S104" s="185"/>
      <c r="T104" s="186"/>
      <c r="U104" s="187" t="s">
        <v>42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125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85</v>
      </c>
      <c r="BK104" s="185"/>
      <c r="BL104" s="185"/>
      <c r="BM104" s="185"/>
    </row>
    <row r="105" spans="2:65" s="1" customFormat="1" ht="18" customHeight="1">
      <c r="B105" s="46"/>
      <c r="C105" s="47"/>
      <c r="D105" s="139" t="s">
        <v>127</v>
      </c>
      <c r="E105" s="132"/>
      <c r="F105" s="132"/>
      <c r="G105" s="132"/>
      <c r="H105" s="132"/>
      <c r="I105" s="47"/>
      <c r="J105" s="47"/>
      <c r="K105" s="47"/>
      <c r="L105" s="47"/>
      <c r="M105" s="47"/>
      <c r="N105" s="133">
        <f>ROUND(N88*T105,2)</f>
        <v>0</v>
      </c>
      <c r="O105" s="134"/>
      <c r="P105" s="134"/>
      <c r="Q105" s="134"/>
      <c r="R105" s="48"/>
      <c r="S105" s="185"/>
      <c r="T105" s="186"/>
      <c r="U105" s="187" t="s">
        <v>42</v>
      </c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8" t="s">
        <v>125</v>
      </c>
      <c r="AZ105" s="185"/>
      <c r="BA105" s="185"/>
      <c r="BB105" s="185"/>
      <c r="BC105" s="185"/>
      <c r="BD105" s="185"/>
      <c r="BE105" s="189">
        <f>IF(U105="základní",N105,0)</f>
        <v>0</v>
      </c>
      <c r="BF105" s="189">
        <f>IF(U105="snížená",N105,0)</f>
        <v>0</v>
      </c>
      <c r="BG105" s="189">
        <f>IF(U105="zákl. přenesená",N105,0)</f>
        <v>0</v>
      </c>
      <c r="BH105" s="189">
        <f>IF(U105="sníž. přenesená",N105,0)</f>
        <v>0</v>
      </c>
      <c r="BI105" s="189">
        <f>IF(U105="nulová",N105,0)</f>
        <v>0</v>
      </c>
      <c r="BJ105" s="188" t="s">
        <v>85</v>
      </c>
      <c r="BK105" s="185"/>
      <c r="BL105" s="185"/>
      <c r="BM105" s="185"/>
    </row>
    <row r="106" spans="2:65" s="1" customFormat="1" ht="18" customHeight="1">
      <c r="B106" s="46"/>
      <c r="C106" s="47"/>
      <c r="D106" s="139" t="s">
        <v>128</v>
      </c>
      <c r="E106" s="132"/>
      <c r="F106" s="132"/>
      <c r="G106" s="132"/>
      <c r="H106" s="132"/>
      <c r="I106" s="47"/>
      <c r="J106" s="47"/>
      <c r="K106" s="47"/>
      <c r="L106" s="47"/>
      <c r="M106" s="47"/>
      <c r="N106" s="133">
        <f>ROUND(N88*T106,2)</f>
        <v>0</v>
      </c>
      <c r="O106" s="134"/>
      <c r="P106" s="134"/>
      <c r="Q106" s="134"/>
      <c r="R106" s="48"/>
      <c r="S106" s="185"/>
      <c r="T106" s="186"/>
      <c r="U106" s="187" t="s">
        <v>42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125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85</v>
      </c>
      <c r="BK106" s="185"/>
      <c r="BL106" s="185"/>
      <c r="BM106" s="185"/>
    </row>
    <row r="107" spans="2:65" s="1" customFormat="1" ht="18" customHeight="1">
      <c r="B107" s="46"/>
      <c r="C107" s="47"/>
      <c r="D107" s="139" t="s">
        <v>129</v>
      </c>
      <c r="E107" s="132"/>
      <c r="F107" s="132"/>
      <c r="G107" s="132"/>
      <c r="H107" s="132"/>
      <c r="I107" s="47"/>
      <c r="J107" s="47"/>
      <c r="K107" s="47"/>
      <c r="L107" s="47"/>
      <c r="M107" s="47"/>
      <c r="N107" s="133">
        <f>ROUND(N88*T107,2)</f>
        <v>0</v>
      </c>
      <c r="O107" s="134"/>
      <c r="P107" s="134"/>
      <c r="Q107" s="134"/>
      <c r="R107" s="48"/>
      <c r="S107" s="185"/>
      <c r="T107" s="186"/>
      <c r="U107" s="187" t="s">
        <v>42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125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85</v>
      </c>
      <c r="BK107" s="185"/>
      <c r="BL107" s="185"/>
      <c r="BM107" s="185"/>
    </row>
    <row r="108" spans="2:65" s="1" customFormat="1" ht="18" customHeight="1">
      <c r="B108" s="46"/>
      <c r="C108" s="47"/>
      <c r="D108" s="132" t="s">
        <v>130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133">
        <f>ROUND(N88*T108,2)</f>
        <v>0</v>
      </c>
      <c r="O108" s="134"/>
      <c r="P108" s="134"/>
      <c r="Q108" s="134"/>
      <c r="R108" s="48"/>
      <c r="S108" s="185"/>
      <c r="T108" s="190"/>
      <c r="U108" s="191" t="s">
        <v>42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131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85</v>
      </c>
      <c r="BK108" s="185"/>
      <c r="BL108" s="185"/>
      <c r="BM108" s="185"/>
    </row>
    <row r="109" spans="2:21" s="1" customFormat="1" ht="13.5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167"/>
      <c r="U109" s="167"/>
    </row>
    <row r="110" spans="2:21" s="1" customFormat="1" ht="29.25" customHeight="1">
      <c r="B110" s="46"/>
      <c r="C110" s="146" t="s">
        <v>95</v>
      </c>
      <c r="D110" s="147"/>
      <c r="E110" s="147"/>
      <c r="F110" s="147"/>
      <c r="G110" s="147"/>
      <c r="H110" s="147"/>
      <c r="I110" s="147"/>
      <c r="J110" s="147"/>
      <c r="K110" s="147"/>
      <c r="L110" s="148">
        <f>ROUND(SUM(N88+N102),2)</f>
        <v>0</v>
      </c>
      <c r="M110" s="148"/>
      <c r="N110" s="148"/>
      <c r="O110" s="148"/>
      <c r="P110" s="148"/>
      <c r="Q110" s="148"/>
      <c r="R110" s="48"/>
      <c r="T110" s="167"/>
      <c r="U110" s="167"/>
    </row>
    <row r="111" spans="2:21" s="1" customFormat="1" ht="6.95" customHeight="1"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7"/>
      <c r="T111" s="167"/>
      <c r="U111" s="167"/>
    </row>
    <row r="115" spans="2:18" s="1" customFormat="1" ht="6.95" customHeight="1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80"/>
    </row>
    <row r="116" spans="2:18" s="1" customFormat="1" ht="36.95" customHeight="1">
      <c r="B116" s="46"/>
      <c r="C116" s="27" t="s">
        <v>132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</row>
    <row r="118" spans="2:18" s="1" customFormat="1" ht="30" customHeight="1">
      <c r="B118" s="46"/>
      <c r="C118" s="38" t="s">
        <v>19</v>
      </c>
      <c r="D118" s="47"/>
      <c r="E118" s="47"/>
      <c r="F118" s="151" t="str">
        <f>F6</f>
        <v>Oprava popelnicového stání před obj.Přátelství 7,Cheb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47"/>
      <c r="R118" s="48"/>
    </row>
    <row r="119" spans="2:18" s="1" customFormat="1" ht="36.95" customHeight="1">
      <c r="B119" s="46"/>
      <c r="C119" s="85" t="s">
        <v>103</v>
      </c>
      <c r="D119" s="47"/>
      <c r="E119" s="47"/>
      <c r="F119" s="87" t="str">
        <f>F7</f>
        <v>01a-2018 - Oprava popelnicového stání před obj. Přátelství 7,Cheb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2:18" s="1" customFormat="1" ht="18" customHeight="1">
      <c r="B121" s="46"/>
      <c r="C121" s="38" t="s">
        <v>24</v>
      </c>
      <c r="D121" s="47"/>
      <c r="E121" s="47"/>
      <c r="F121" s="33" t="str">
        <f>F9</f>
        <v>Cheb,Přátelství 7</v>
      </c>
      <c r="G121" s="47"/>
      <c r="H121" s="47"/>
      <c r="I121" s="47"/>
      <c r="J121" s="47"/>
      <c r="K121" s="38" t="s">
        <v>26</v>
      </c>
      <c r="L121" s="47"/>
      <c r="M121" s="90" t="str">
        <f>IF(O9="","",O9)</f>
        <v>25. 5. 2018</v>
      </c>
      <c r="N121" s="90"/>
      <c r="O121" s="90"/>
      <c r="P121" s="90"/>
      <c r="Q121" s="47"/>
      <c r="R121" s="48"/>
    </row>
    <row r="122" spans="2:18" s="1" customFormat="1" ht="6.95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pans="2:18" s="1" customFormat="1" ht="13.5">
      <c r="B123" s="46"/>
      <c r="C123" s="38" t="s">
        <v>28</v>
      </c>
      <c r="D123" s="47"/>
      <c r="E123" s="47"/>
      <c r="F123" s="33" t="str">
        <f>E12</f>
        <v xml:space="preserve"> </v>
      </c>
      <c r="G123" s="47"/>
      <c r="H123" s="47"/>
      <c r="I123" s="47"/>
      <c r="J123" s="47"/>
      <c r="K123" s="38" t="s">
        <v>34</v>
      </c>
      <c r="L123" s="47"/>
      <c r="M123" s="33" t="str">
        <f>E18</f>
        <v xml:space="preserve"> </v>
      </c>
      <c r="N123" s="33"/>
      <c r="O123" s="33"/>
      <c r="P123" s="33"/>
      <c r="Q123" s="33"/>
      <c r="R123" s="48"/>
    </row>
    <row r="124" spans="2:18" s="1" customFormat="1" ht="14.4" customHeight="1">
      <c r="B124" s="46"/>
      <c r="C124" s="38" t="s">
        <v>32</v>
      </c>
      <c r="D124" s="47"/>
      <c r="E124" s="47"/>
      <c r="F124" s="33" t="str">
        <f>IF(E15="","",E15)</f>
        <v>Vyplň údaj</v>
      </c>
      <c r="G124" s="47"/>
      <c r="H124" s="47"/>
      <c r="I124" s="47"/>
      <c r="J124" s="47"/>
      <c r="K124" s="38" t="s">
        <v>36</v>
      </c>
      <c r="L124" s="47"/>
      <c r="M124" s="33" t="str">
        <f>E21</f>
        <v xml:space="preserve"> </v>
      </c>
      <c r="N124" s="33"/>
      <c r="O124" s="33"/>
      <c r="P124" s="33"/>
      <c r="Q124" s="33"/>
      <c r="R124" s="48"/>
    </row>
    <row r="125" spans="2:18" s="1" customFormat="1" ht="10.3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pans="2:27" s="8" customFormat="1" ht="29.25" customHeight="1">
      <c r="B126" s="192"/>
      <c r="C126" s="193" t="s">
        <v>133</v>
      </c>
      <c r="D126" s="194" t="s">
        <v>134</v>
      </c>
      <c r="E126" s="194" t="s">
        <v>59</v>
      </c>
      <c r="F126" s="194" t="s">
        <v>135</v>
      </c>
      <c r="G126" s="194"/>
      <c r="H126" s="194"/>
      <c r="I126" s="194"/>
      <c r="J126" s="194" t="s">
        <v>136</v>
      </c>
      <c r="K126" s="194" t="s">
        <v>137</v>
      </c>
      <c r="L126" s="194" t="s">
        <v>138</v>
      </c>
      <c r="M126" s="194"/>
      <c r="N126" s="194" t="s">
        <v>108</v>
      </c>
      <c r="O126" s="194"/>
      <c r="P126" s="194"/>
      <c r="Q126" s="195"/>
      <c r="R126" s="196"/>
      <c r="T126" s="106" t="s">
        <v>139</v>
      </c>
      <c r="U126" s="107" t="s">
        <v>41</v>
      </c>
      <c r="V126" s="107" t="s">
        <v>140</v>
      </c>
      <c r="W126" s="107" t="s">
        <v>141</v>
      </c>
      <c r="X126" s="107" t="s">
        <v>142</v>
      </c>
      <c r="Y126" s="107" t="s">
        <v>143</v>
      </c>
      <c r="Z126" s="107" t="s">
        <v>144</v>
      </c>
      <c r="AA126" s="108" t="s">
        <v>145</v>
      </c>
    </row>
    <row r="127" spans="2:63" s="1" customFormat="1" ht="29.25" customHeight="1">
      <c r="B127" s="46"/>
      <c r="C127" s="110" t="s">
        <v>105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197">
        <f>BK127</f>
        <v>0</v>
      </c>
      <c r="O127" s="198"/>
      <c r="P127" s="198"/>
      <c r="Q127" s="198"/>
      <c r="R127" s="48"/>
      <c r="T127" s="109"/>
      <c r="U127" s="67"/>
      <c r="V127" s="67"/>
      <c r="W127" s="199">
        <f>W128+W161+W169+W172</f>
        <v>0</v>
      </c>
      <c r="X127" s="67"/>
      <c r="Y127" s="199">
        <f>Y128+Y161+Y169+Y172</f>
        <v>27.19105832</v>
      </c>
      <c r="Z127" s="67"/>
      <c r="AA127" s="200">
        <f>AA128+AA161+AA169+AA172</f>
        <v>16.27454</v>
      </c>
      <c r="AT127" s="22" t="s">
        <v>76</v>
      </c>
      <c r="AU127" s="22" t="s">
        <v>110</v>
      </c>
      <c r="BK127" s="201">
        <f>BK128+BK161+BK169+BK172</f>
        <v>0</v>
      </c>
    </row>
    <row r="128" spans="2:63" s="9" customFormat="1" ht="37.4" customHeight="1">
      <c r="B128" s="202"/>
      <c r="C128" s="203"/>
      <c r="D128" s="204" t="s">
        <v>111</v>
      </c>
      <c r="E128" s="204"/>
      <c r="F128" s="204"/>
      <c r="G128" s="204"/>
      <c r="H128" s="204"/>
      <c r="I128" s="204"/>
      <c r="J128" s="204"/>
      <c r="K128" s="204"/>
      <c r="L128" s="204"/>
      <c r="M128" s="204"/>
      <c r="N128" s="181">
        <f>BK128</f>
        <v>0</v>
      </c>
      <c r="O128" s="174"/>
      <c r="P128" s="174"/>
      <c r="Q128" s="174"/>
      <c r="R128" s="205"/>
      <c r="T128" s="206"/>
      <c r="U128" s="203"/>
      <c r="V128" s="203"/>
      <c r="W128" s="207">
        <f>W129+W139+W141+W146+W151</f>
        <v>0</v>
      </c>
      <c r="X128" s="203"/>
      <c r="Y128" s="207">
        <f>Y129+Y139+Y141+Y146+Y151</f>
        <v>27.03468032</v>
      </c>
      <c r="Z128" s="203"/>
      <c r="AA128" s="208">
        <f>AA129+AA139+AA141+AA146+AA151</f>
        <v>16.229</v>
      </c>
      <c r="AR128" s="209" t="s">
        <v>85</v>
      </c>
      <c r="AT128" s="210" t="s">
        <v>76</v>
      </c>
      <c r="AU128" s="210" t="s">
        <v>77</v>
      </c>
      <c r="AY128" s="209" t="s">
        <v>146</v>
      </c>
      <c r="BK128" s="211">
        <f>BK129+BK139+BK141+BK146+BK151</f>
        <v>0</v>
      </c>
    </row>
    <row r="129" spans="2:63" s="9" customFormat="1" ht="19.9" customHeight="1">
      <c r="B129" s="202"/>
      <c r="C129" s="203"/>
      <c r="D129" s="212" t="s">
        <v>112</v>
      </c>
      <c r="E129" s="212"/>
      <c r="F129" s="212"/>
      <c r="G129" s="212"/>
      <c r="H129" s="212"/>
      <c r="I129" s="212"/>
      <c r="J129" s="212"/>
      <c r="K129" s="212"/>
      <c r="L129" s="212"/>
      <c r="M129" s="212"/>
      <c r="N129" s="213">
        <f>BK129</f>
        <v>0</v>
      </c>
      <c r="O129" s="214"/>
      <c r="P129" s="214"/>
      <c r="Q129" s="214"/>
      <c r="R129" s="205"/>
      <c r="T129" s="206"/>
      <c r="U129" s="203"/>
      <c r="V129" s="203"/>
      <c r="W129" s="207">
        <f>SUM(W130:W138)</f>
        <v>0</v>
      </c>
      <c r="X129" s="203"/>
      <c r="Y129" s="207">
        <f>SUM(Y130:Y138)</f>
        <v>0</v>
      </c>
      <c r="Z129" s="203"/>
      <c r="AA129" s="208">
        <f>SUM(AA130:AA138)</f>
        <v>14.1404</v>
      </c>
      <c r="AR129" s="209" t="s">
        <v>85</v>
      </c>
      <c r="AT129" s="210" t="s">
        <v>76</v>
      </c>
      <c r="AU129" s="210" t="s">
        <v>85</v>
      </c>
      <c r="AY129" s="209" t="s">
        <v>146</v>
      </c>
      <c r="BK129" s="211">
        <f>SUM(BK130:BK138)</f>
        <v>0</v>
      </c>
    </row>
    <row r="130" spans="2:65" s="1" customFormat="1" ht="25.5" customHeight="1">
      <c r="B130" s="46"/>
      <c r="C130" s="215" t="s">
        <v>85</v>
      </c>
      <c r="D130" s="215" t="s">
        <v>147</v>
      </c>
      <c r="E130" s="216" t="s">
        <v>148</v>
      </c>
      <c r="F130" s="217" t="s">
        <v>149</v>
      </c>
      <c r="G130" s="217"/>
      <c r="H130" s="217"/>
      <c r="I130" s="217"/>
      <c r="J130" s="218" t="s">
        <v>150</v>
      </c>
      <c r="K130" s="219">
        <v>30.74</v>
      </c>
      <c r="L130" s="220">
        <v>0</v>
      </c>
      <c r="M130" s="221"/>
      <c r="N130" s="222">
        <f>ROUND(L130*K130,2)</f>
        <v>0</v>
      </c>
      <c r="O130" s="222"/>
      <c r="P130" s="222"/>
      <c r="Q130" s="222"/>
      <c r="R130" s="48"/>
      <c r="T130" s="223" t="s">
        <v>22</v>
      </c>
      <c r="U130" s="56" t="s">
        <v>42</v>
      </c>
      <c r="V130" s="47"/>
      <c r="W130" s="224">
        <f>V130*K130</f>
        <v>0</v>
      </c>
      <c r="X130" s="224">
        <v>0</v>
      </c>
      <c r="Y130" s="224">
        <f>X130*K130</f>
        <v>0</v>
      </c>
      <c r="Z130" s="224">
        <v>0.235</v>
      </c>
      <c r="AA130" s="225">
        <f>Z130*K130</f>
        <v>7.2238999999999995</v>
      </c>
      <c r="AR130" s="22" t="s">
        <v>151</v>
      </c>
      <c r="AT130" s="22" t="s">
        <v>147</v>
      </c>
      <c r="AU130" s="22" t="s">
        <v>101</v>
      </c>
      <c r="AY130" s="22" t="s">
        <v>146</v>
      </c>
      <c r="BE130" s="138">
        <f>IF(U130="základní",N130,0)</f>
        <v>0</v>
      </c>
      <c r="BF130" s="138">
        <f>IF(U130="snížená",N130,0)</f>
        <v>0</v>
      </c>
      <c r="BG130" s="138">
        <f>IF(U130="zákl. přenesená",N130,0)</f>
        <v>0</v>
      </c>
      <c r="BH130" s="138">
        <f>IF(U130="sníž. přenesená",N130,0)</f>
        <v>0</v>
      </c>
      <c r="BI130" s="138">
        <f>IF(U130="nulová",N130,0)</f>
        <v>0</v>
      </c>
      <c r="BJ130" s="22" t="s">
        <v>85</v>
      </c>
      <c r="BK130" s="138">
        <f>ROUND(L130*K130,2)</f>
        <v>0</v>
      </c>
      <c r="BL130" s="22" t="s">
        <v>151</v>
      </c>
      <c r="BM130" s="22" t="s">
        <v>152</v>
      </c>
    </row>
    <row r="131" spans="2:65" s="1" customFormat="1" ht="25.5" customHeight="1">
      <c r="B131" s="46"/>
      <c r="C131" s="215" t="s">
        <v>101</v>
      </c>
      <c r="D131" s="215" t="s">
        <v>147</v>
      </c>
      <c r="E131" s="216" t="s">
        <v>153</v>
      </c>
      <c r="F131" s="217" t="s">
        <v>154</v>
      </c>
      <c r="G131" s="217"/>
      <c r="H131" s="217"/>
      <c r="I131" s="217"/>
      <c r="J131" s="218" t="s">
        <v>150</v>
      </c>
      <c r="K131" s="219">
        <v>30.74</v>
      </c>
      <c r="L131" s="220">
        <v>0</v>
      </c>
      <c r="M131" s="221"/>
      <c r="N131" s="222">
        <f>ROUND(L131*K131,2)</f>
        <v>0</v>
      </c>
      <c r="O131" s="222"/>
      <c r="P131" s="222"/>
      <c r="Q131" s="222"/>
      <c r="R131" s="48"/>
      <c r="T131" s="223" t="s">
        <v>22</v>
      </c>
      <c r="U131" s="56" t="s">
        <v>42</v>
      </c>
      <c r="V131" s="47"/>
      <c r="W131" s="224">
        <f>V131*K131</f>
        <v>0</v>
      </c>
      <c r="X131" s="224">
        <v>0</v>
      </c>
      <c r="Y131" s="224">
        <f>X131*K131</f>
        <v>0</v>
      </c>
      <c r="Z131" s="224">
        <v>0.225</v>
      </c>
      <c r="AA131" s="225">
        <f>Z131*K131</f>
        <v>6.9165</v>
      </c>
      <c r="AR131" s="22" t="s">
        <v>151</v>
      </c>
      <c r="AT131" s="22" t="s">
        <v>147</v>
      </c>
      <c r="AU131" s="22" t="s">
        <v>101</v>
      </c>
      <c r="AY131" s="22" t="s">
        <v>146</v>
      </c>
      <c r="BE131" s="138">
        <f>IF(U131="základní",N131,0)</f>
        <v>0</v>
      </c>
      <c r="BF131" s="138">
        <f>IF(U131="snížená",N131,0)</f>
        <v>0</v>
      </c>
      <c r="BG131" s="138">
        <f>IF(U131="zákl. přenesená",N131,0)</f>
        <v>0</v>
      </c>
      <c r="BH131" s="138">
        <f>IF(U131="sníž. přenesená",N131,0)</f>
        <v>0</v>
      </c>
      <c r="BI131" s="138">
        <f>IF(U131="nulová",N131,0)</f>
        <v>0</v>
      </c>
      <c r="BJ131" s="22" t="s">
        <v>85</v>
      </c>
      <c r="BK131" s="138">
        <f>ROUND(L131*K131,2)</f>
        <v>0</v>
      </c>
      <c r="BL131" s="22" t="s">
        <v>151</v>
      </c>
      <c r="BM131" s="22" t="s">
        <v>155</v>
      </c>
    </row>
    <row r="132" spans="2:51" s="10" customFormat="1" ht="16.5" customHeight="1">
      <c r="B132" s="226"/>
      <c r="C132" s="227"/>
      <c r="D132" s="227"/>
      <c r="E132" s="228" t="s">
        <v>22</v>
      </c>
      <c r="F132" s="229" t="s">
        <v>156</v>
      </c>
      <c r="G132" s="230"/>
      <c r="H132" s="230"/>
      <c r="I132" s="230"/>
      <c r="J132" s="227"/>
      <c r="K132" s="231">
        <v>30.74</v>
      </c>
      <c r="L132" s="227"/>
      <c r="M132" s="227"/>
      <c r="N132" s="227"/>
      <c r="O132" s="227"/>
      <c r="P132" s="227"/>
      <c r="Q132" s="227"/>
      <c r="R132" s="232"/>
      <c r="T132" s="233"/>
      <c r="U132" s="227"/>
      <c r="V132" s="227"/>
      <c r="W132" s="227"/>
      <c r="X132" s="227"/>
      <c r="Y132" s="227"/>
      <c r="Z132" s="227"/>
      <c r="AA132" s="234"/>
      <c r="AT132" s="235" t="s">
        <v>157</v>
      </c>
      <c r="AU132" s="235" t="s">
        <v>101</v>
      </c>
      <c r="AV132" s="10" t="s">
        <v>101</v>
      </c>
      <c r="AW132" s="10" t="s">
        <v>35</v>
      </c>
      <c r="AX132" s="10" t="s">
        <v>77</v>
      </c>
      <c r="AY132" s="235" t="s">
        <v>146</v>
      </c>
    </row>
    <row r="133" spans="2:51" s="11" customFormat="1" ht="16.5" customHeight="1">
      <c r="B133" s="236"/>
      <c r="C133" s="237"/>
      <c r="D133" s="237"/>
      <c r="E133" s="238" t="s">
        <v>22</v>
      </c>
      <c r="F133" s="239" t="s">
        <v>158</v>
      </c>
      <c r="G133" s="237"/>
      <c r="H133" s="237"/>
      <c r="I133" s="237"/>
      <c r="J133" s="237"/>
      <c r="K133" s="240">
        <v>30.74</v>
      </c>
      <c r="L133" s="237"/>
      <c r="M133" s="237"/>
      <c r="N133" s="237"/>
      <c r="O133" s="237"/>
      <c r="P133" s="237"/>
      <c r="Q133" s="237"/>
      <c r="R133" s="241"/>
      <c r="T133" s="242"/>
      <c r="U133" s="237"/>
      <c r="V133" s="237"/>
      <c r="W133" s="237"/>
      <c r="X133" s="237"/>
      <c r="Y133" s="237"/>
      <c r="Z133" s="237"/>
      <c r="AA133" s="243"/>
      <c r="AT133" s="244" t="s">
        <v>157</v>
      </c>
      <c r="AU133" s="244" t="s">
        <v>101</v>
      </c>
      <c r="AV133" s="11" t="s">
        <v>151</v>
      </c>
      <c r="AW133" s="11" t="s">
        <v>35</v>
      </c>
      <c r="AX133" s="11" t="s">
        <v>85</v>
      </c>
      <c r="AY133" s="244" t="s">
        <v>146</v>
      </c>
    </row>
    <row r="134" spans="2:65" s="1" customFormat="1" ht="25.5" customHeight="1">
      <c r="B134" s="46"/>
      <c r="C134" s="215" t="s">
        <v>159</v>
      </c>
      <c r="D134" s="215" t="s">
        <v>147</v>
      </c>
      <c r="E134" s="216" t="s">
        <v>160</v>
      </c>
      <c r="F134" s="217" t="s">
        <v>161</v>
      </c>
      <c r="G134" s="217"/>
      <c r="H134" s="217"/>
      <c r="I134" s="217"/>
      <c r="J134" s="218" t="s">
        <v>162</v>
      </c>
      <c r="K134" s="219">
        <v>5.824</v>
      </c>
      <c r="L134" s="220">
        <v>0</v>
      </c>
      <c r="M134" s="221"/>
      <c r="N134" s="222">
        <f>ROUND(L134*K134,2)</f>
        <v>0</v>
      </c>
      <c r="O134" s="222"/>
      <c r="P134" s="222"/>
      <c r="Q134" s="222"/>
      <c r="R134" s="48"/>
      <c r="T134" s="223" t="s">
        <v>22</v>
      </c>
      <c r="U134" s="56" t="s">
        <v>42</v>
      </c>
      <c r="V134" s="47"/>
      <c r="W134" s="224">
        <f>V134*K134</f>
        <v>0</v>
      </c>
      <c r="X134" s="224">
        <v>0</v>
      </c>
      <c r="Y134" s="224">
        <f>X134*K134</f>
        <v>0</v>
      </c>
      <c r="Z134" s="224">
        <v>0</v>
      </c>
      <c r="AA134" s="225">
        <f>Z134*K134</f>
        <v>0</v>
      </c>
      <c r="AR134" s="22" t="s">
        <v>151</v>
      </c>
      <c r="AT134" s="22" t="s">
        <v>147</v>
      </c>
      <c r="AU134" s="22" t="s">
        <v>101</v>
      </c>
      <c r="AY134" s="22" t="s">
        <v>146</v>
      </c>
      <c r="BE134" s="138">
        <f>IF(U134="základní",N134,0)</f>
        <v>0</v>
      </c>
      <c r="BF134" s="138">
        <f>IF(U134="snížená",N134,0)</f>
        <v>0</v>
      </c>
      <c r="BG134" s="138">
        <f>IF(U134="zákl. přenesená",N134,0)</f>
        <v>0</v>
      </c>
      <c r="BH134" s="138">
        <f>IF(U134="sníž. přenesená",N134,0)</f>
        <v>0</v>
      </c>
      <c r="BI134" s="138">
        <f>IF(U134="nulová",N134,0)</f>
        <v>0</v>
      </c>
      <c r="BJ134" s="22" t="s">
        <v>85</v>
      </c>
      <c r="BK134" s="138">
        <f>ROUND(L134*K134,2)</f>
        <v>0</v>
      </c>
      <c r="BL134" s="22" t="s">
        <v>151</v>
      </c>
      <c r="BM134" s="22" t="s">
        <v>163</v>
      </c>
    </row>
    <row r="135" spans="2:65" s="1" customFormat="1" ht="25.5" customHeight="1">
      <c r="B135" s="46"/>
      <c r="C135" s="215" t="s">
        <v>151</v>
      </c>
      <c r="D135" s="215" t="s">
        <v>147</v>
      </c>
      <c r="E135" s="216" t="s">
        <v>164</v>
      </c>
      <c r="F135" s="217" t="s">
        <v>165</v>
      </c>
      <c r="G135" s="217"/>
      <c r="H135" s="217"/>
      <c r="I135" s="217"/>
      <c r="J135" s="218" t="s">
        <v>162</v>
      </c>
      <c r="K135" s="219">
        <v>5.824</v>
      </c>
      <c r="L135" s="220">
        <v>0</v>
      </c>
      <c r="M135" s="221"/>
      <c r="N135" s="222">
        <f>ROUND(L135*K135,2)</f>
        <v>0</v>
      </c>
      <c r="O135" s="222"/>
      <c r="P135" s="222"/>
      <c r="Q135" s="222"/>
      <c r="R135" s="48"/>
      <c r="T135" s="223" t="s">
        <v>22</v>
      </c>
      <c r="U135" s="56" t="s">
        <v>42</v>
      </c>
      <c r="V135" s="47"/>
      <c r="W135" s="224">
        <f>V135*K135</f>
        <v>0</v>
      </c>
      <c r="X135" s="224">
        <v>0</v>
      </c>
      <c r="Y135" s="224">
        <f>X135*K135</f>
        <v>0</v>
      </c>
      <c r="Z135" s="224">
        <v>0</v>
      </c>
      <c r="AA135" s="225">
        <f>Z135*K135</f>
        <v>0</v>
      </c>
      <c r="AR135" s="22" t="s">
        <v>151</v>
      </c>
      <c r="AT135" s="22" t="s">
        <v>147</v>
      </c>
      <c r="AU135" s="22" t="s">
        <v>101</v>
      </c>
      <c r="AY135" s="22" t="s">
        <v>146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22" t="s">
        <v>85</v>
      </c>
      <c r="BK135" s="138">
        <f>ROUND(L135*K135,2)</f>
        <v>0</v>
      </c>
      <c r="BL135" s="22" t="s">
        <v>151</v>
      </c>
      <c r="BM135" s="22" t="s">
        <v>166</v>
      </c>
    </row>
    <row r="136" spans="2:65" s="1" customFormat="1" ht="25.5" customHeight="1">
      <c r="B136" s="46"/>
      <c r="C136" s="215" t="s">
        <v>167</v>
      </c>
      <c r="D136" s="215" t="s">
        <v>147</v>
      </c>
      <c r="E136" s="216" t="s">
        <v>168</v>
      </c>
      <c r="F136" s="217" t="s">
        <v>169</v>
      </c>
      <c r="G136" s="217"/>
      <c r="H136" s="217"/>
      <c r="I136" s="217"/>
      <c r="J136" s="218" t="s">
        <v>162</v>
      </c>
      <c r="K136" s="219">
        <v>5.824</v>
      </c>
      <c r="L136" s="220">
        <v>0</v>
      </c>
      <c r="M136" s="221"/>
      <c r="N136" s="222">
        <f>ROUND(L136*K136,2)</f>
        <v>0</v>
      </c>
      <c r="O136" s="222"/>
      <c r="P136" s="222"/>
      <c r="Q136" s="222"/>
      <c r="R136" s="48"/>
      <c r="T136" s="223" t="s">
        <v>22</v>
      </c>
      <c r="U136" s="56" t="s">
        <v>42</v>
      </c>
      <c r="V136" s="47"/>
      <c r="W136" s="224">
        <f>V136*K136</f>
        <v>0</v>
      </c>
      <c r="X136" s="224">
        <v>0</v>
      </c>
      <c r="Y136" s="224">
        <f>X136*K136</f>
        <v>0</v>
      </c>
      <c r="Z136" s="224">
        <v>0</v>
      </c>
      <c r="AA136" s="225">
        <f>Z136*K136</f>
        <v>0</v>
      </c>
      <c r="AR136" s="22" t="s">
        <v>151</v>
      </c>
      <c r="AT136" s="22" t="s">
        <v>147</v>
      </c>
      <c r="AU136" s="22" t="s">
        <v>101</v>
      </c>
      <c r="AY136" s="22" t="s">
        <v>146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2" t="s">
        <v>85</v>
      </c>
      <c r="BK136" s="138">
        <f>ROUND(L136*K136,2)</f>
        <v>0</v>
      </c>
      <c r="BL136" s="22" t="s">
        <v>151</v>
      </c>
      <c r="BM136" s="22" t="s">
        <v>170</v>
      </c>
    </row>
    <row r="137" spans="2:65" s="1" customFormat="1" ht="25.5" customHeight="1">
      <c r="B137" s="46"/>
      <c r="C137" s="215" t="s">
        <v>171</v>
      </c>
      <c r="D137" s="215" t="s">
        <v>147</v>
      </c>
      <c r="E137" s="216" t="s">
        <v>172</v>
      </c>
      <c r="F137" s="217" t="s">
        <v>173</v>
      </c>
      <c r="G137" s="217"/>
      <c r="H137" s="217"/>
      <c r="I137" s="217"/>
      <c r="J137" s="218" t="s">
        <v>162</v>
      </c>
      <c r="K137" s="219">
        <v>5.824</v>
      </c>
      <c r="L137" s="220">
        <v>0</v>
      </c>
      <c r="M137" s="221"/>
      <c r="N137" s="222">
        <f>ROUND(L137*K137,2)</f>
        <v>0</v>
      </c>
      <c r="O137" s="222"/>
      <c r="P137" s="222"/>
      <c r="Q137" s="222"/>
      <c r="R137" s="48"/>
      <c r="T137" s="223" t="s">
        <v>22</v>
      </c>
      <c r="U137" s="56" t="s">
        <v>42</v>
      </c>
      <c r="V137" s="47"/>
      <c r="W137" s="224">
        <f>V137*K137</f>
        <v>0</v>
      </c>
      <c r="X137" s="224">
        <v>0</v>
      </c>
      <c r="Y137" s="224">
        <f>X137*K137</f>
        <v>0</v>
      </c>
      <c r="Z137" s="224">
        <v>0</v>
      </c>
      <c r="AA137" s="225">
        <f>Z137*K137</f>
        <v>0</v>
      </c>
      <c r="AR137" s="22" t="s">
        <v>151</v>
      </c>
      <c r="AT137" s="22" t="s">
        <v>147</v>
      </c>
      <c r="AU137" s="22" t="s">
        <v>101</v>
      </c>
      <c r="AY137" s="22" t="s">
        <v>146</v>
      </c>
      <c r="BE137" s="138">
        <f>IF(U137="základní",N137,0)</f>
        <v>0</v>
      </c>
      <c r="BF137" s="138">
        <f>IF(U137="snížená",N137,0)</f>
        <v>0</v>
      </c>
      <c r="BG137" s="138">
        <f>IF(U137="zákl. přenesená",N137,0)</f>
        <v>0</v>
      </c>
      <c r="BH137" s="138">
        <f>IF(U137="sníž. přenesená",N137,0)</f>
        <v>0</v>
      </c>
      <c r="BI137" s="138">
        <f>IF(U137="nulová",N137,0)</f>
        <v>0</v>
      </c>
      <c r="BJ137" s="22" t="s">
        <v>85</v>
      </c>
      <c r="BK137" s="138">
        <f>ROUND(L137*K137,2)</f>
        <v>0</v>
      </c>
      <c r="BL137" s="22" t="s">
        <v>151</v>
      </c>
      <c r="BM137" s="22" t="s">
        <v>174</v>
      </c>
    </row>
    <row r="138" spans="2:65" s="1" customFormat="1" ht="25.5" customHeight="1">
      <c r="B138" s="46"/>
      <c r="C138" s="215" t="s">
        <v>175</v>
      </c>
      <c r="D138" s="215" t="s">
        <v>147</v>
      </c>
      <c r="E138" s="216" t="s">
        <v>176</v>
      </c>
      <c r="F138" s="217" t="s">
        <v>177</v>
      </c>
      <c r="G138" s="217"/>
      <c r="H138" s="217"/>
      <c r="I138" s="217"/>
      <c r="J138" s="218" t="s">
        <v>150</v>
      </c>
      <c r="K138" s="219">
        <v>29.12</v>
      </c>
      <c r="L138" s="220">
        <v>0</v>
      </c>
      <c r="M138" s="221"/>
      <c r="N138" s="222">
        <f>ROUND(L138*K138,2)</f>
        <v>0</v>
      </c>
      <c r="O138" s="222"/>
      <c r="P138" s="222"/>
      <c r="Q138" s="222"/>
      <c r="R138" s="48"/>
      <c r="T138" s="223" t="s">
        <v>22</v>
      </c>
      <c r="U138" s="56" t="s">
        <v>42</v>
      </c>
      <c r="V138" s="47"/>
      <c r="W138" s="224">
        <f>V138*K138</f>
        <v>0</v>
      </c>
      <c r="X138" s="224">
        <v>0</v>
      </c>
      <c r="Y138" s="224">
        <f>X138*K138</f>
        <v>0</v>
      </c>
      <c r="Z138" s="224">
        <v>0</v>
      </c>
      <c r="AA138" s="225">
        <f>Z138*K138</f>
        <v>0</v>
      </c>
      <c r="AR138" s="22" t="s">
        <v>151</v>
      </c>
      <c r="AT138" s="22" t="s">
        <v>147</v>
      </c>
      <c r="AU138" s="22" t="s">
        <v>101</v>
      </c>
      <c r="AY138" s="22" t="s">
        <v>146</v>
      </c>
      <c r="BE138" s="138">
        <f>IF(U138="základní",N138,0)</f>
        <v>0</v>
      </c>
      <c r="BF138" s="138">
        <f>IF(U138="snížená",N138,0)</f>
        <v>0</v>
      </c>
      <c r="BG138" s="138">
        <f>IF(U138="zákl. přenesená",N138,0)</f>
        <v>0</v>
      </c>
      <c r="BH138" s="138">
        <f>IF(U138="sníž. přenesená",N138,0)</f>
        <v>0</v>
      </c>
      <c r="BI138" s="138">
        <f>IF(U138="nulová",N138,0)</f>
        <v>0</v>
      </c>
      <c r="BJ138" s="22" t="s">
        <v>85</v>
      </c>
      <c r="BK138" s="138">
        <f>ROUND(L138*K138,2)</f>
        <v>0</v>
      </c>
      <c r="BL138" s="22" t="s">
        <v>151</v>
      </c>
      <c r="BM138" s="22" t="s">
        <v>178</v>
      </c>
    </row>
    <row r="139" spans="2:63" s="9" customFormat="1" ht="29.85" customHeight="1">
      <c r="B139" s="202"/>
      <c r="C139" s="203"/>
      <c r="D139" s="212" t="s">
        <v>113</v>
      </c>
      <c r="E139" s="212"/>
      <c r="F139" s="212"/>
      <c r="G139" s="212"/>
      <c r="H139" s="212"/>
      <c r="I139" s="212"/>
      <c r="J139" s="212"/>
      <c r="K139" s="212"/>
      <c r="L139" s="212"/>
      <c r="M139" s="212"/>
      <c r="N139" s="245">
        <f>BK139</f>
        <v>0</v>
      </c>
      <c r="O139" s="246"/>
      <c r="P139" s="246"/>
      <c r="Q139" s="246"/>
      <c r="R139" s="205"/>
      <c r="T139" s="206"/>
      <c r="U139" s="203"/>
      <c r="V139" s="203"/>
      <c r="W139" s="207">
        <f>W140</f>
        <v>0</v>
      </c>
      <c r="X139" s="203"/>
      <c r="Y139" s="207">
        <f>Y140</f>
        <v>1.46210832</v>
      </c>
      <c r="Z139" s="203"/>
      <c r="AA139" s="208">
        <f>AA140</f>
        <v>0</v>
      </c>
      <c r="AR139" s="209" t="s">
        <v>85</v>
      </c>
      <c r="AT139" s="210" t="s">
        <v>76</v>
      </c>
      <c r="AU139" s="210" t="s">
        <v>85</v>
      </c>
      <c r="AY139" s="209" t="s">
        <v>146</v>
      </c>
      <c r="BK139" s="211">
        <f>BK140</f>
        <v>0</v>
      </c>
    </row>
    <row r="140" spans="2:65" s="1" customFormat="1" ht="16.5" customHeight="1">
      <c r="B140" s="46"/>
      <c r="C140" s="215" t="s">
        <v>179</v>
      </c>
      <c r="D140" s="215" t="s">
        <v>147</v>
      </c>
      <c r="E140" s="216" t="s">
        <v>180</v>
      </c>
      <c r="F140" s="217" t="s">
        <v>181</v>
      </c>
      <c r="G140" s="217"/>
      <c r="H140" s="217"/>
      <c r="I140" s="217"/>
      <c r="J140" s="218" t="s">
        <v>162</v>
      </c>
      <c r="K140" s="219">
        <v>0.648</v>
      </c>
      <c r="L140" s="220">
        <v>0</v>
      </c>
      <c r="M140" s="221"/>
      <c r="N140" s="222">
        <f>ROUND(L140*K140,2)</f>
        <v>0</v>
      </c>
      <c r="O140" s="222"/>
      <c r="P140" s="222"/>
      <c r="Q140" s="222"/>
      <c r="R140" s="48"/>
      <c r="T140" s="223" t="s">
        <v>22</v>
      </c>
      <c r="U140" s="56" t="s">
        <v>42</v>
      </c>
      <c r="V140" s="47"/>
      <c r="W140" s="224">
        <f>V140*K140</f>
        <v>0</v>
      </c>
      <c r="X140" s="224">
        <v>2.25634</v>
      </c>
      <c r="Y140" s="224">
        <f>X140*K140</f>
        <v>1.46210832</v>
      </c>
      <c r="Z140" s="224">
        <v>0</v>
      </c>
      <c r="AA140" s="225">
        <f>Z140*K140</f>
        <v>0</v>
      </c>
      <c r="AR140" s="22" t="s">
        <v>151</v>
      </c>
      <c r="AT140" s="22" t="s">
        <v>147</v>
      </c>
      <c r="AU140" s="22" t="s">
        <v>101</v>
      </c>
      <c r="AY140" s="22" t="s">
        <v>146</v>
      </c>
      <c r="BE140" s="138">
        <f>IF(U140="základní",N140,0)</f>
        <v>0</v>
      </c>
      <c r="BF140" s="138">
        <f>IF(U140="snížená",N140,0)</f>
        <v>0</v>
      </c>
      <c r="BG140" s="138">
        <f>IF(U140="zákl. přenesená",N140,0)</f>
        <v>0</v>
      </c>
      <c r="BH140" s="138">
        <f>IF(U140="sníž. přenesená",N140,0)</f>
        <v>0</v>
      </c>
      <c r="BI140" s="138">
        <f>IF(U140="nulová",N140,0)</f>
        <v>0</v>
      </c>
      <c r="BJ140" s="22" t="s">
        <v>85</v>
      </c>
      <c r="BK140" s="138">
        <f>ROUND(L140*K140,2)</f>
        <v>0</v>
      </c>
      <c r="BL140" s="22" t="s">
        <v>151</v>
      </c>
      <c r="BM140" s="22" t="s">
        <v>182</v>
      </c>
    </row>
    <row r="141" spans="2:63" s="9" customFormat="1" ht="29.85" customHeight="1">
      <c r="B141" s="202"/>
      <c r="C141" s="203"/>
      <c r="D141" s="212" t="s">
        <v>114</v>
      </c>
      <c r="E141" s="212"/>
      <c r="F141" s="212"/>
      <c r="G141" s="212"/>
      <c r="H141" s="212"/>
      <c r="I141" s="212"/>
      <c r="J141" s="212"/>
      <c r="K141" s="212"/>
      <c r="L141" s="212"/>
      <c r="M141" s="212"/>
      <c r="N141" s="245">
        <f>BK141</f>
        <v>0</v>
      </c>
      <c r="O141" s="246"/>
      <c r="P141" s="246"/>
      <c r="Q141" s="246"/>
      <c r="R141" s="205"/>
      <c r="T141" s="206"/>
      <c r="U141" s="203"/>
      <c r="V141" s="203"/>
      <c r="W141" s="207">
        <f>SUM(W142:W145)</f>
        <v>0</v>
      </c>
      <c r="X141" s="203"/>
      <c r="Y141" s="207">
        <f>SUM(Y142:Y145)</f>
        <v>1.780448</v>
      </c>
      <c r="Z141" s="203"/>
      <c r="AA141" s="208">
        <f>SUM(AA142:AA145)</f>
        <v>0</v>
      </c>
      <c r="AR141" s="209" t="s">
        <v>85</v>
      </c>
      <c r="AT141" s="210" t="s">
        <v>76</v>
      </c>
      <c r="AU141" s="210" t="s">
        <v>85</v>
      </c>
      <c r="AY141" s="209" t="s">
        <v>146</v>
      </c>
      <c r="BK141" s="211">
        <f>SUM(BK142:BK145)</f>
        <v>0</v>
      </c>
    </row>
    <row r="142" spans="2:65" s="1" customFormat="1" ht="16.5" customHeight="1">
      <c r="B142" s="46"/>
      <c r="C142" s="215" t="s">
        <v>183</v>
      </c>
      <c r="D142" s="215" t="s">
        <v>147</v>
      </c>
      <c r="E142" s="216" t="s">
        <v>184</v>
      </c>
      <c r="F142" s="217" t="s">
        <v>185</v>
      </c>
      <c r="G142" s="217"/>
      <c r="H142" s="217"/>
      <c r="I142" s="217"/>
      <c r="J142" s="218" t="s">
        <v>150</v>
      </c>
      <c r="K142" s="219">
        <v>29.12</v>
      </c>
      <c r="L142" s="220">
        <v>0</v>
      </c>
      <c r="M142" s="221"/>
      <c r="N142" s="222">
        <f>ROUND(L142*K142,2)</f>
        <v>0</v>
      </c>
      <c r="O142" s="222"/>
      <c r="P142" s="222"/>
      <c r="Q142" s="222"/>
      <c r="R142" s="48"/>
      <c r="T142" s="223" t="s">
        <v>22</v>
      </c>
      <c r="U142" s="56" t="s">
        <v>42</v>
      </c>
      <c r="V142" s="47"/>
      <c r="W142" s="224">
        <f>V142*K142</f>
        <v>0</v>
      </c>
      <c r="X142" s="224">
        <v>0</v>
      </c>
      <c r="Y142" s="224">
        <f>X142*K142</f>
        <v>0</v>
      </c>
      <c r="Z142" s="224">
        <v>0</v>
      </c>
      <c r="AA142" s="225">
        <f>Z142*K142</f>
        <v>0</v>
      </c>
      <c r="AR142" s="22" t="s">
        <v>151</v>
      </c>
      <c r="AT142" s="22" t="s">
        <v>147</v>
      </c>
      <c r="AU142" s="22" t="s">
        <v>101</v>
      </c>
      <c r="AY142" s="22" t="s">
        <v>146</v>
      </c>
      <c r="BE142" s="138">
        <f>IF(U142="základní",N142,0)</f>
        <v>0</v>
      </c>
      <c r="BF142" s="138">
        <f>IF(U142="snížená",N142,0)</f>
        <v>0</v>
      </c>
      <c r="BG142" s="138">
        <f>IF(U142="zákl. přenesená",N142,0)</f>
        <v>0</v>
      </c>
      <c r="BH142" s="138">
        <f>IF(U142="sníž. přenesená",N142,0)</f>
        <v>0</v>
      </c>
      <c r="BI142" s="138">
        <f>IF(U142="nulová",N142,0)</f>
        <v>0</v>
      </c>
      <c r="BJ142" s="22" t="s">
        <v>85</v>
      </c>
      <c r="BK142" s="138">
        <f>ROUND(L142*K142,2)</f>
        <v>0</v>
      </c>
      <c r="BL142" s="22" t="s">
        <v>151</v>
      </c>
      <c r="BM142" s="22" t="s">
        <v>186</v>
      </c>
    </row>
    <row r="143" spans="2:65" s="1" customFormat="1" ht="38.25" customHeight="1">
      <c r="B143" s="46"/>
      <c r="C143" s="215" t="s">
        <v>187</v>
      </c>
      <c r="D143" s="215" t="s">
        <v>147</v>
      </c>
      <c r="E143" s="216" t="s">
        <v>188</v>
      </c>
      <c r="F143" s="217" t="s">
        <v>189</v>
      </c>
      <c r="G143" s="217"/>
      <c r="H143" s="217"/>
      <c r="I143" s="217"/>
      <c r="J143" s="218" t="s">
        <v>150</v>
      </c>
      <c r="K143" s="219">
        <v>30</v>
      </c>
      <c r="L143" s="220">
        <v>0</v>
      </c>
      <c r="M143" s="221"/>
      <c r="N143" s="222">
        <f>ROUND(L143*K143,2)</f>
        <v>0</v>
      </c>
      <c r="O143" s="222"/>
      <c r="P143" s="222"/>
      <c r="Q143" s="222"/>
      <c r="R143" s="48"/>
      <c r="T143" s="223" t="s">
        <v>22</v>
      </c>
      <c r="U143" s="56" t="s">
        <v>42</v>
      </c>
      <c r="V143" s="47"/>
      <c r="W143" s="224">
        <f>V143*K143</f>
        <v>0</v>
      </c>
      <c r="X143" s="224">
        <v>0</v>
      </c>
      <c r="Y143" s="224">
        <f>X143*K143</f>
        <v>0</v>
      </c>
      <c r="Z143" s="224">
        <v>0</v>
      </c>
      <c r="AA143" s="225">
        <f>Z143*K143</f>
        <v>0</v>
      </c>
      <c r="AR143" s="22" t="s">
        <v>151</v>
      </c>
      <c r="AT143" s="22" t="s">
        <v>147</v>
      </c>
      <c r="AU143" s="22" t="s">
        <v>101</v>
      </c>
      <c r="AY143" s="22" t="s">
        <v>146</v>
      </c>
      <c r="BE143" s="138">
        <f>IF(U143="základní",N143,0)</f>
        <v>0</v>
      </c>
      <c r="BF143" s="138">
        <f>IF(U143="snížená",N143,0)</f>
        <v>0</v>
      </c>
      <c r="BG143" s="138">
        <f>IF(U143="zákl. přenesená",N143,0)</f>
        <v>0</v>
      </c>
      <c r="BH143" s="138">
        <f>IF(U143="sníž. přenesená",N143,0)</f>
        <v>0</v>
      </c>
      <c r="BI143" s="138">
        <f>IF(U143="nulová",N143,0)</f>
        <v>0</v>
      </c>
      <c r="BJ143" s="22" t="s">
        <v>85</v>
      </c>
      <c r="BK143" s="138">
        <f>ROUND(L143*K143,2)</f>
        <v>0</v>
      </c>
      <c r="BL143" s="22" t="s">
        <v>151</v>
      </c>
      <c r="BM143" s="22" t="s">
        <v>190</v>
      </c>
    </row>
    <row r="144" spans="2:65" s="1" customFormat="1" ht="38.25" customHeight="1">
      <c r="B144" s="46"/>
      <c r="C144" s="215" t="s">
        <v>191</v>
      </c>
      <c r="D144" s="215" t="s">
        <v>147</v>
      </c>
      <c r="E144" s="216" t="s">
        <v>192</v>
      </c>
      <c r="F144" s="217" t="s">
        <v>193</v>
      </c>
      <c r="G144" s="217"/>
      <c r="H144" s="217"/>
      <c r="I144" s="217"/>
      <c r="J144" s="218" t="s">
        <v>150</v>
      </c>
      <c r="K144" s="219">
        <v>6.88</v>
      </c>
      <c r="L144" s="220">
        <v>0</v>
      </c>
      <c r="M144" s="221"/>
      <c r="N144" s="222">
        <f>ROUND(L144*K144,2)</f>
        <v>0</v>
      </c>
      <c r="O144" s="222"/>
      <c r="P144" s="222"/>
      <c r="Q144" s="222"/>
      <c r="R144" s="48"/>
      <c r="T144" s="223" t="s">
        <v>22</v>
      </c>
      <c r="U144" s="56" t="s">
        <v>42</v>
      </c>
      <c r="V144" s="47"/>
      <c r="W144" s="224">
        <f>V144*K144</f>
        <v>0</v>
      </c>
      <c r="X144" s="224">
        <v>0.1461</v>
      </c>
      <c r="Y144" s="224">
        <f>X144*K144</f>
        <v>1.005168</v>
      </c>
      <c r="Z144" s="224">
        <v>0</v>
      </c>
      <c r="AA144" s="225">
        <f>Z144*K144</f>
        <v>0</v>
      </c>
      <c r="AR144" s="22" t="s">
        <v>151</v>
      </c>
      <c r="AT144" s="22" t="s">
        <v>147</v>
      </c>
      <c r="AU144" s="22" t="s">
        <v>101</v>
      </c>
      <c r="AY144" s="22" t="s">
        <v>146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2" t="s">
        <v>85</v>
      </c>
      <c r="BK144" s="138">
        <f>ROUND(L144*K144,2)</f>
        <v>0</v>
      </c>
      <c r="BL144" s="22" t="s">
        <v>151</v>
      </c>
      <c r="BM144" s="22" t="s">
        <v>194</v>
      </c>
    </row>
    <row r="145" spans="2:65" s="1" customFormat="1" ht="25.5" customHeight="1">
      <c r="B145" s="46"/>
      <c r="C145" s="247" t="s">
        <v>195</v>
      </c>
      <c r="D145" s="247" t="s">
        <v>196</v>
      </c>
      <c r="E145" s="248" t="s">
        <v>197</v>
      </c>
      <c r="F145" s="249" t="s">
        <v>198</v>
      </c>
      <c r="G145" s="249"/>
      <c r="H145" s="249"/>
      <c r="I145" s="249"/>
      <c r="J145" s="250" t="s">
        <v>150</v>
      </c>
      <c r="K145" s="251">
        <v>7.048</v>
      </c>
      <c r="L145" s="252">
        <v>0</v>
      </c>
      <c r="M145" s="253"/>
      <c r="N145" s="254">
        <f>ROUND(L145*K145,2)</f>
        <v>0</v>
      </c>
      <c r="O145" s="222"/>
      <c r="P145" s="222"/>
      <c r="Q145" s="222"/>
      <c r="R145" s="48"/>
      <c r="T145" s="223" t="s">
        <v>22</v>
      </c>
      <c r="U145" s="56" t="s">
        <v>42</v>
      </c>
      <c r="V145" s="47"/>
      <c r="W145" s="224">
        <f>V145*K145</f>
        <v>0</v>
      </c>
      <c r="X145" s="224">
        <v>0.11</v>
      </c>
      <c r="Y145" s="224">
        <f>X145*K145</f>
        <v>0.77528</v>
      </c>
      <c r="Z145" s="224">
        <v>0</v>
      </c>
      <c r="AA145" s="225">
        <f>Z145*K145</f>
        <v>0</v>
      </c>
      <c r="AR145" s="22" t="s">
        <v>179</v>
      </c>
      <c r="AT145" s="22" t="s">
        <v>196</v>
      </c>
      <c r="AU145" s="22" t="s">
        <v>101</v>
      </c>
      <c r="AY145" s="22" t="s">
        <v>146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2" t="s">
        <v>85</v>
      </c>
      <c r="BK145" s="138">
        <f>ROUND(L145*K145,2)</f>
        <v>0</v>
      </c>
      <c r="BL145" s="22" t="s">
        <v>151</v>
      </c>
      <c r="BM145" s="22" t="s">
        <v>199</v>
      </c>
    </row>
    <row r="146" spans="2:63" s="9" customFormat="1" ht="29.85" customHeight="1">
      <c r="B146" s="202"/>
      <c r="C146" s="203"/>
      <c r="D146" s="212" t="s">
        <v>115</v>
      </c>
      <c r="E146" s="212"/>
      <c r="F146" s="212"/>
      <c r="G146" s="212"/>
      <c r="H146" s="212"/>
      <c r="I146" s="212"/>
      <c r="J146" s="212"/>
      <c r="K146" s="212"/>
      <c r="L146" s="212"/>
      <c r="M146" s="212"/>
      <c r="N146" s="245">
        <f>BK146</f>
        <v>0</v>
      </c>
      <c r="O146" s="246"/>
      <c r="P146" s="246"/>
      <c r="Q146" s="246"/>
      <c r="R146" s="205"/>
      <c r="T146" s="206"/>
      <c r="U146" s="203"/>
      <c r="V146" s="203"/>
      <c r="W146" s="207">
        <f>SUM(W147:W150)</f>
        <v>0</v>
      </c>
      <c r="X146" s="203"/>
      <c r="Y146" s="207">
        <f>SUM(Y147:Y150)</f>
        <v>2.006964</v>
      </c>
      <c r="Z146" s="203"/>
      <c r="AA146" s="208">
        <f>SUM(AA147:AA150)</f>
        <v>0</v>
      </c>
      <c r="AR146" s="209" t="s">
        <v>85</v>
      </c>
      <c r="AT146" s="210" t="s">
        <v>76</v>
      </c>
      <c r="AU146" s="210" t="s">
        <v>85</v>
      </c>
      <c r="AY146" s="209" t="s">
        <v>146</v>
      </c>
      <c r="BK146" s="211">
        <f>SUM(BK147:BK150)</f>
        <v>0</v>
      </c>
    </row>
    <row r="147" spans="2:65" s="1" customFormat="1" ht="25.5" customHeight="1">
      <c r="B147" s="46"/>
      <c r="C147" s="215" t="s">
        <v>200</v>
      </c>
      <c r="D147" s="215" t="s">
        <v>147</v>
      </c>
      <c r="E147" s="216" t="s">
        <v>201</v>
      </c>
      <c r="F147" s="217" t="s">
        <v>202</v>
      </c>
      <c r="G147" s="217"/>
      <c r="H147" s="217"/>
      <c r="I147" s="217"/>
      <c r="J147" s="218" t="s">
        <v>150</v>
      </c>
      <c r="K147" s="219">
        <v>111</v>
      </c>
      <c r="L147" s="220">
        <v>0</v>
      </c>
      <c r="M147" s="221"/>
      <c r="N147" s="222">
        <f>ROUND(L147*K147,2)</f>
        <v>0</v>
      </c>
      <c r="O147" s="222"/>
      <c r="P147" s="222"/>
      <c r="Q147" s="222"/>
      <c r="R147" s="48"/>
      <c r="T147" s="223" t="s">
        <v>22</v>
      </c>
      <c r="U147" s="56" t="s">
        <v>42</v>
      </c>
      <c r="V147" s="47"/>
      <c r="W147" s="224">
        <f>V147*K147</f>
        <v>0</v>
      </c>
      <c r="X147" s="224">
        <v>0.00181</v>
      </c>
      <c r="Y147" s="224">
        <f>X147*K147</f>
        <v>0.20091</v>
      </c>
      <c r="Z147" s="224">
        <v>0</v>
      </c>
      <c r="AA147" s="225">
        <f>Z147*K147</f>
        <v>0</v>
      </c>
      <c r="AR147" s="22" t="s">
        <v>151</v>
      </c>
      <c r="AT147" s="22" t="s">
        <v>147</v>
      </c>
      <c r="AU147" s="22" t="s">
        <v>101</v>
      </c>
      <c r="AY147" s="22" t="s">
        <v>146</v>
      </c>
      <c r="BE147" s="138">
        <f>IF(U147="základní",N147,0)</f>
        <v>0</v>
      </c>
      <c r="BF147" s="138">
        <f>IF(U147="snížená",N147,0)</f>
        <v>0</v>
      </c>
      <c r="BG147" s="138">
        <f>IF(U147="zákl. přenesená",N147,0)</f>
        <v>0</v>
      </c>
      <c r="BH147" s="138">
        <f>IF(U147="sníž. přenesená",N147,0)</f>
        <v>0</v>
      </c>
      <c r="BI147" s="138">
        <f>IF(U147="nulová",N147,0)</f>
        <v>0</v>
      </c>
      <c r="BJ147" s="22" t="s">
        <v>85</v>
      </c>
      <c r="BK147" s="138">
        <f>ROUND(L147*K147,2)</f>
        <v>0</v>
      </c>
      <c r="BL147" s="22" t="s">
        <v>151</v>
      </c>
      <c r="BM147" s="22" t="s">
        <v>203</v>
      </c>
    </row>
    <row r="148" spans="2:65" s="1" customFormat="1" ht="38.25" customHeight="1">
      <c r="B148" s="46"/>
      <c r="C148" s="215" t="s">
        <v>11</v>
      </c>
      <c r="D148" s="215" t="s">
        <v>147</v>
      </c>
      <c r="E148" s="216" t="s">
        <v>204</v>
      </c>
      <c r="F148" s="217" t="s">
        <v>205</v>
      </c>
      <c r="G148" s="217"/>
      <c r="H148" s="217"/>
      <c r="I148" s="217"/>
      <c r="J148" s="218" t="s">
        <v>150</v>
      </c>
      <c r="K148" s="219">
        <v>111</v>
      </c>
      <c r="L148" s="220">
        <v>0</v>
      </c>
      <c r="M148" s="221"/>
      <c r="N148" s="222">
        <f>ROUND(L148*K148,2)</f>
        <v>0</v>
      </c>
      <c r="O148" s="222"/>
      <c r="P148" s="222"/>
      <c r="Q148" s="222"/>
      <c r="R148" s="48"/>
      <c r="T148" s="223" t="s">
        <v>22</v>
      </c>
      <c r="U148" s="56" t="s">
        <v>42</v>
      </c>
      <c r="V148" s="47"/>
      <c r="W148" s="224">
        <f>V148*K148</f>
        <v>0</v>
      </c>
      <c r="X148" s="224">
        <v>0.00025</v>
      </c>
      <c r="Y148" s="224">
        <f>X148*K148</f>
        <v>0.02775</v>
      </c>
      <c r="Z148" s="224">
        <v>0</v>
      </c>
      <c r="AA148" s="225">
        <f>Z148*K148</f>
        <v>0</v>
      </c>
      <c r="AR148" s="22" t="s">
        <v>151</v>
      </c>
      <c r="AT148" s="22" t="s">
        <v>147</v>
      </c>
      <c r="AU148" s="22" t="s">
        <v>101</v>
      </c>
      <c r="AY148" s="22" t="s">
        <v>146</v>
      </c>
      <c r="BE148" s="138">
        <f>IF(U148="základní",N148,0)</f>
        <v>0</v>
      </c>
      <c r="BF148" s="138">
        <f>IF(U148="snížená",N148,0)</f>
        <v>0</v>
      </c>
      <c r="BG148" s="138">
        <f>IF(U148="zákl. přenesená",N148,0)</f>
        <v>0</v>
      </c>
      <c r="BH148" s="138">
        <f>IF(U148="sníž. přenesená",N148,0)</f>
        <v>0</v>
      </c>
      <c r="BI148" s="138">
        <f>IF(U148="nulová",N148,0)</f>
        <v>0</v>
      </c>
      <c r="BJ148" s="22" t="s">
        <v>85</v>
      </c>
      <c r="BK148" s="138">
        <f>ROUND(L148*K148,2)</f>
        <v>0</v>
      </c>
      <c r="BL148" s="22" t="s">
        <v>151</v>
      </c>
      <c r="BM148" s="22" t="s">
        <v>206</v>
      </c>
    </row>
    <row r="149" spans="2:65" s="1" customFormat="1" ht="25.5" customHeight="1">
      <c r="B149" s="46"/>
      <c r="C149" s="215" t="s">
        <v>207</v>
      </c>
      <c r="D149" s="215" t="s">
        <v>147</v>
      </c>
      <c r="E149" s="216" t="s">
        <v>208</v>
      </c>
      <c r="F149" s="217" t="s">
        <v>209</v>
      </c>
      <c r="G149" s="217"/>
      <c r="H149" s="217"/>
      <c r="I149" s="217"/>
      <c r="J149" s="218" t="s">
        <v>150</v>
      </c>
      <c r="K149" s="219">
        <v>111</v>
      </c>
      <c r="L149" s="220">
        <v>0</v>
      </c>
      <c r="M149" s="221"/>
      <c r="N149" s="222">
        <f>ROUND(L149*K149,2)</f>
        <v>0</v>
      </c>
      <c r="O149" s="222"/>
      <c r="P149" s="222"/>
      <c r="Q149" s="222"/>
      <c r="R149" s="48"/>
      <c r="T149" s="223" t="s">
        <v>22</v>
      </c>
      <c r="U149" s="56" t="s">
        <v>42</v>
      </c>
      <c r="V149" s="47"/>
      <c r="W149" s="224">
        <f>V149*K149</f>
        <v>0</v>
      </c>
      <c r="X149" s="224">
        <v>0.00418</v>
      </c>
      <c r="Y149" s="224">
        <f>X149*K149</f>
        <v>0.46397999999999995</v>
      </c>
      <c r="Z149" s="224">
        <v>0</v>
      </c>
      <c r="AA149" s="225">
        <f>Z149*K149</f>
        <v>0</v>
      </c>
      <c r="AR149" s="22" t="s">
        <v>151</v>
      </c>
      <c r="AT149" s="22" t="s">
        <v>147</v>
      </c>
      <c r="AU149" s="22" t="s">
        <v>101</v>
      </c>
      <c r="AY149" s="22" t="s">
        <v>146</v>
      </c>
      <c r="BE149" s="138">
        <f>IF(U149="základní",N149,0)</f>
        <v>0</v>
      </c>
      <c r="BF149" s="138">
        <f>IF(U149="snížená",N149,0)</f>
        <v>0</v>
      </c>
      <c r="BG149" s="138">
        <f>IF(U149="zákl. přenesená",N149,0)</f>
        <v>0</v>
      </c>
      <c r="BH149" s="138">
        <f>IF(U149="sníž. přenesená",N149,0)</f>
        <v>0</v>
      </c>
      <c r="BI149" s="138">
        <f>IF(U149="nulová",N149,0)</f>
        <v>0</v>
      </c>
      <c r="BJ149" s="22" t="s">
        <v>85</v>
      </c>
      <c r="BK149" s="138">
        <f>ROUND(L149*K149,2)</f>
        <v>0</v>
      </c>
      <c r="BL149" s="22" t="s">
        <v>151</v>
      </c>
      <c r="BM149" s="22" t="s">
        <v>210</v>
      </c>
    </row>
    <row r="150" spans="2:65" s="1" customFormat="1" ht="38.25" customHeight="1">
      <c r="B150" s="46"/>
      <c r="C150" s="215" t="s">
        <v>211</v>
      </c>
      <c r="D150" s="215" t="s">
        <v>147</v>
      </c>
      <c r="E150" s="216" t="s">
        <v>212</v>
      </c>
      <c r="F150" s="217" t="s">
        <v>213</v>
      </c>
      <c r="G150" s="217"/>
      <c r="H150" s="217"/>
      <c r="I150" s="217"/>
      <c r="J150" s="218" t="s">
        <v>150</v>
      </c>
      <c r="K150" s="219">
        <v>39.6</v>
      </c>
      <c r="L150" s="220">
        <v>0</v>
      </c>
      <c r="M150" s="221"/>
      <c r="N150" s="222">
        <f>ROUND(L150*K150,2)</f>
        <v>0</v>
      </c>
      <c r="O150" s="222"/>
      <c r="P150" s="222"/>
      <c r="Q150" s="222"/>
      <c r="R150" s="48"/>
      <c r="T150" s="223" t="s">
        <v>22</v>
      </c>
      <c r="U150" s="56" t="s">
        <v>42</v>
      </c>
      <c r="V150" s="47"/>
      <c r="W150" s="224">
        <f>V150*K150</f>
        <v>0</v>
      </c>
      <c r="X150" s="224">
        <v>0.03319</v>
      </c>
      <c r="Y150" s="224">
        <f>X150*K150</f>
        <v>1.314324</v>
      </c>
      <c r="Z150" s="224">
        <v>0</v>
      </c>
      <c r="AA150" s="225">
        <f>Z150*K150</f>
        <v>0</v>
      </c>
      <c r="AR150" s="22" t="s">
        <v>151</v>
      </c>
      <c r="AT150" s="22" t="s">
        <v>147</v>
      </c>
      <c r="AU150" s="22" t="s">
        <v>101</v>
      </c>
      <c r="AY150" s="22" t="s">
        <v>146</v>
      </c>
      <c r="BE150" s="138">
        <f>IF(U150="základní",N150,0)</f>
        <v>0</v>
      </c>
      <c r="BF150" s="138">
        <f>IF(U150="snížená",N150,0)</f>
        <v>0</v>
      </c>
      <c r="BG150" s="138">
        <f>IF(U150="zákl. přenesená",N150,0)</f>
        <v>0</v>
      </c>
      <c r="BH150" s="138">
        <f>IF(U150="sníž. přenesená",N150,0)</f>
        <v>0</v>
      </c>
      <c r="BI150" s="138">
        <f>IF(U150="nulová",N150,0)</f>
        <v>0</v>
      </c>
      <c r="BJ150" s="22" t="s">
        <v>85</v>
      </c>
      <c r="BK150" s="138">
        <f>ROUND(L150*K150,2)</f>
        <v>0</v>
      </c>
      <c r="BL150" s="22" t="s">
        <v>151</v>
      </c>
      <c r="BM150" s="22" t="s">
        <v>214</v>
      </c>
    </row>
    <row r="151" spans="2:63" s="9" customFormat="1" ht="29.85" customHeight="1">
      <c r="B151" s="202"/>
      <c r="C151" s="203"/>
      <c r="D151" s="212" t="s">
        <v>116</v>
      </c>
      <c r="E151" s="212"/>
      <c r="F151" s="212"/>
      <c r="G151" s="212"/>
      <c r="H151" s="212"/>
      <c r="I151" s="212"/>
      <c r="J151" s="212"/>
      <c r="K151" s="212"/>
      <c r="L151" s="212"/>
      <c r="M151" s="212"/>
      <c r="N151" s="245">
        <f>BK151</f>
        <v>0</v>
      </c>
      <c r="O151" s="246"/>
      <c r="P151" s="246"/>
      <c r="Q151" s="246"/>
      <c r="R151" s="205"/>
      <c r="T151" s="206"/>
      <c r="U151" s="203"/>
      <c r="V151" s="203"/>
      <c r="W151" s="207">
        <f>SUM(W152:W160)</f>
        <v>0</v>
      </c>
      <c r="X151" s="203"/>
      <c r="Y151" s="207">
        <f>SUM(Y152:Y160)</f>
        <v>21.785159999999998</v>
      </c>
      <c r="Z151" s="203"/>
      <c r="AA151" s="208">
        <f>SUM(AA152:AA160)</f>
        <v>2.0886</v>
      </c>
      <c r="AR151" s="209" t="s">
        <v>85</v>
      </c>
      <c r="AT151" s="210" t="s">
        <v>76</v>
      </c>
      <c r="AU151" s="210" t="s">
        <v>85</v>
      </c>
      <c r="AY151" s="209" t="s">
        <v>146</v>
      </c>
      <c r="BK151" s="211">
        <f>SUM(BK152:BK160)</f>
        <v>0</v>
      </c>
    </row>
    <row r="152" spans="2:65" s="1" customFormat="1" ht="38.25" customHeight="1">
      <c r="B152" s="46"/>
      <c r="C152" s="215" t="s">
        <v>215</v>
      </c>
      <c r="D152" s="215" t="s">
        <v>147</v>
      </c>
      <c r="E152" s="216" t="s">
        <v>216</v>
      </c>
      <c r="F152" s="217" t="s">
        <v>217</v>
      </c>
      <c r="G152" s="217"/>
      <c r="H152" s="217"/>
      <c r="I152" s="217"/>
      <c r="J152" s="218" t="s">
        <v>218</v>
      </c>
      <c r="K152" s="219">
        <v>2</v>
      </c>
      <c r="L152" s="220">
        <v>0</v>
      </c>
      <c r="M152" s="221"/>
      <c r="N152" s="222">
        <f>ROUND(L152*K152,2)</f>
        <v>0</v>
      </c>
      <c r="O152" s="222"/>
      <c r="P152" s="222"/>
      <c r="Q152" s="222"/>
      <c r="R152" s="48"/>
      <c r="T152" s="223" t="s">
        <v>22</v>
      </c>
      <c r="U152" s="56" t="s">
        <v>42</v>
      </c>
      <c r="V152" s="47"/>
      <c r="W152" s="224">
        <f>V152*K152</f>
        <v>0</v>
      </c>
      <c r="X152" s="224">
        <v>0.16858</v>
      </c>
      <c r="Y152" s="224">
        <f>X152*K152</f>
        <v>0.33716</v>
      </c>
      <c r="Z152" s="224">
        <v>0</v>
      </c>
      <c r="AA152" s="225">
        <f>Z152*K152</f>
        <v>0</v>
      </c>
      <c r="AR152" s="22" t="s">
        <v>151</v>
      </c>
      <c r="AT152" s="22" t="s">
        <v>147</v>
      </c>
      <c r="AU152" s="22" t="s">
        <v>101</v>
      </c>
      <c r="AY152" s="22" t="s">
        <v>146</v>
      </c>
      <c r="BE152" s="138">
        <f>IF(U152="základní",N152,0)</f>
        <v>0</v>
      </c>
      <c r="BF152" s="138">
        <f>IF(U152="snížená",N152,0)</f>
        <v>0</v>
      </c>
      <c r="BG152" s="138">
        <f>IF(U152="zákl. přenesená",N152,0)</f>
        <v>0</v>
      </c>
      <c r="BH152" s="138">
        <f>IF(U152="sníž. přenesená",N152,0)</f>
        <v>0</v>
      </c>
      <c r="BI152" s="138">
        <f>IF(U152="nulová",N152,0)</f>
        <v>0</v>
      </c>
      <c r="BJ152" s="22" t="s">
        <v>85</v>
      </c>
      <c r="BK152" s="138">
        <f>ROUND(L152*K152,2)</f>
        <v>0</v>
      </c>
      <c r="BL152" s="22" t="s">
        <v>151</v>
      </c>
      <c r="BM152" s="22" t="s">
        <v>219</v>
      </c>
    </row>
    <row r="153" spans="2:65" s="1" customFormat="1" ht="16.5" customHeight="1">
      <c r="B153" s="46"/>
      <c r="C153" s="247" t="s">
        <v>220</v>
      </c>
      <c r="D153" s="247" t="s">
        <v>196</v>
      </c>
      <c r="E153" s="248" t="s">
        <v>221</v>
      </c>
      <c r="F153" s="249" t="s">
        <v>222</v>
      </c>
      <c r="G153" s="249"/>
      <c r="H153" s="249"/>
      <c r="I153" s="249"/>
      <c r="J153" s="250" t="s">
        <v>223</v>
      </c>
      <c r="K153" s="251">
        <v>4</v>
      </c>
      <c r="L153" s="252">
        <v>0</v>
      </c>
      <c r="M153" s="253"/>
      <c r="N153" s="254">
        <f>ROUND(L153*K153,2)</f>
        <v>0</v>
      </c>
      <c r="O153" s="222"/>
      <c r="P153" s="222"/>
      <c r="Q153" s="222"/>
      <c r="R153" s="48"/>
      <c r="T153" s="223" t="s">
        <v>22</v>
      </c>
      <c r="U153" s="56" t="s">
        <v>42</v>
      </c>
      <c r="V153" s="47"/>
      <c r="W153" s="224">
        <f>V153*K153</f>
        <v>0</v>
      </c>
      <c r="X153" s="224">
        <v>0.011</v>
      </c>
      <c r="Y153" s="224">
        <f>X153*K153</f>
        <v>0.044</v>
      </c>
      <c r="Z153" s="224">
        <v>0</v>
      </c>
      <c r="AA153" s="225">
        <f>Z153*K153</f>
        <v>0</v>
      </c>
      <c r="AR153" s="22" t="s">
        <v>179</v>
      </c>
      <c r="AT153" s="22" t="s">
        <v>196</v>
      </c>
      <c r="AU153" s="22" t="s">
        <v>101</v>
      </c>
      <c r="AY153" s="22" t="s">
        <v>146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2" t="s">
        <v>85</v>
      </c>
      <c r="BK153" s="138">
        <f>ROUND(L153*K153,2)</f>
        <v>0</v>
      </c>
      <c r="BL153" s="22" t="s">
        <v>151</v>
      </c>
      <c r="BM153" s="22" t="s">
        <v>224</v>
      </c>
    </row>
    <row r="154" spans="2:65" s="1" customFormat="1" ht="38.25" customHeight="1">
      <c r="B154" s="46"/>
      <c r="C154" s="215" t="s">
        <v>225</v>
      </c>
      <c r="D154" s="215" t="s">
        <v>147</v>
      </c>
      <c r="E154" s="216" t="s">
        <v>226</v>
      </c>
      <c r="F154" s="217" t="s">
        <v>227</v>
      </c>
      <c r="G154" s="217"/>
      <c r="H154" s="217"/>
      <c r="I154" s="217"/>
      <c r="J154" s="218" t="s">
        <v>150</v>
      </c>
      <c r="K154" s="219">
        <v>79.2</v>
      </c>
      <c r="L154" s="220">
        <v>0</v>
      </c>
      <c r="M154" s="221"/>
      <c r="N154" s="222">
        <f>ROUND(L154*K154,2)</f>
        <v>0</v>
      </c>
      <c r="O154" s="222"/>
      <c r="P154" s="222"/>
      <c r="Q154" s="222"/>
      <c r="R154" s="48"/>
      <c r="T154" s="223" t="s">
        <v>22</v>
      </c>
      <c r="U154" s="56" t="s">
        <v>42</v>
      </c>
      <c r="V154" s="47"/>
      <c r="W154" s="224">
        <f>V154*K154</f>
        <v>0</v>
      </c>
      <c r="X154" s="224">
        <v>0</v>
      </c>
      <c r="Y154" s="224">
        <f>X154*K154</f>
        <v>0</v>
      </c>
      <c r="Z154" s="224">
        <v>0.023</v>
      </c>
      <c r="AA154" s="225">
        <f>Z154*K154</f>
        <v>1.8216</v>
      </c>
      <c r="AR154" s="22" t="s">
        <v>151</v>
      </c>
      <c r="AT154" s="22" t="s">
        <v>147</v>
      </c>
      <c r="AU154" s="22" t="s">
        <v>101</v>
      </c>
      <c r="AY154" s="22" t="s">
        <v>146</v>
      </c>
      <c r="BE154" s="138">
        <f>IF(U154="základní",N154,0)</f>
        <v>0</v>
      </c>
      <c r="BF154" s="138">
        <f>IF(U154="snížená",N154,0)</f>
        <v>0</v>
      </c>
      <c r="BG154" s="138">
        <f>IF(U154="zákl. přenesená",N154,0)</f>
        <v>0</v>
      </c>
      <c r="BH154" s="138">
        <f>IF(U154="sníž. přenesená",N154,0)</f>
        <v>0</v>
      </c>
      <c r="BI154" s="138">
        <f>IF(U154="nulová",N154,0)</f>
        <v>0</v>
      </c>
      <c r="BJ154" s="22" t="s">
        <v>85</v>
      </c>
      <c r="BK154" s="138">
        <f>ROUND(L154*K154,2)</f>
        <v>0</v>
      </c>
      <c r="BL154" s="22" t="s">
        <v>151</v>
      </c>
      <c r="BM154" s="22" t="s">
        <v>228</v>
      </c>
    </row>
    <row r="155" spans="2:65" s="1" customFormat="1" ht="25.5" customHeight="1">
      <c r="B155" s="46"/>
      <c r="C155" s="215" t="s">
        <v>10</v>
      </c>
      <c r="D155" s="215" t="s">
        <v>147</v>
      </c>
      <c r="E155" s="216" t="s">
        <v>229</v>
      </c>
      <c r="F155" s="217" t="s">
        <v>230</v>
      </c>
      <c r="G155" s="217"/>
      <c r="H155" s="217"/>
      <c r="I155" s="217"/>
      <c r="J155" s="218" t="s">
        <v>150</v>
      </c>
      <c r="K155" s="219">
        <v>3</v>
      </c>
      <c r="L155" s="220">
        <v>0</v>
      </c>
      <c r="M155" s="221"/>
      <c r="N155" s="222">
        <f>ROUND(L155*K155,2)</f>
        <v>0</v>
      </c>
      <c r="O155" s="222"/>
      <c r="P155" s="222"/>
      <c r="Q155" s="222"/>
      <c r="R155" s="48"/>
      <c r="T155" s="223" t="s">
        <v>22</v>
      </c>
      <c r="U155" s="56" t="s">
        <v>42</v>
      </c>
      <c r="V155" s="47"/>
      <c r="W155" s="224">
        <f>V155*K155</f>
        <v>0</v>
      </c>
      <c r="X155" s="224">
        <v>0</v>
      </c>
      <c r="Y155" s="224">
        <f>X155*K155</f>
        <v>0</v>
      </c>
      <c r="Z155" s="224">
        <v>0.089</v>
      </c>
      <c r="AA155" s="225">
        <f>Z155*K155</f>
        <v>0.267</v>
      </c>
      <c r="AR155" s="22" t="s">
        <v>151</v>
      </c>
      <c r="AT155" s="22" t="s">
        <v>147</v>
      </c>
      <c r="AU155" s="22" t="s">
        <v>101</v>
      </c>
      <c r="AY155" s="22" t="s">
        <v>146</v>
      </c>
      <c r="BE155" s="138">
        <f>IF(U155="základní",N155,0)</f>
        <v>0</v>
      </c>
      <c r="BF155" s="138">
        <f>IF(U155="snížená",N155,0)</f>
        <v>0</v>
      </c>
      <c r="BG155" s="138">
        <f>IF(U155="zákl. přenesená",N155,0)</f>
        <v>0</v>
      </c>
      <c r="BH155" s="138">
        <f>IF(U155="sníž. přenesená",N155,0)</f>
        <v>0</v>
      </c>
      <c r="BI155" s="138">
        <f>IF(U155="nulová",N155,0)</f>
        <v>0</v>
      </c>
      <c r="BJ155" s="22" t="s">
        <v>85</v>
      </c>
      <c r="BK155" s="138">
        <f>ROUND(L155*K155,2)</f>
        <v>0</v>
      </c>
      <c r="BL155" s="22" t="s">
        <v>151</v>
      </c>
      <c r="BM155" s="22" t="s">
        <v>231</v>
      </c>
    </row>
    <row r="156" spans="2:65" s="1" customFormat="1" ht="25.5" customHeight="1">
      <c r="B156" s="46"/>
      <c r="C156" s="215" t="s">
        <v>232</v>
      </c>
      <c r="D156" s="215" t="s">
        <v>147</v>
      </c>
      <c r="E156" s="216" t="s">
        <v>233</v>
      </c>
      <c r="F156" s="217" t="s">
        <v>234</v>
      </c>
      <c r="G156" s="217"/>
      <c r="H156" s="217"/>
      <c r="I156" s="217"/>
      <c r="J156" s="218" t="s">
        <v>235</v>
      </c>
      <c r="K156" s="219">
        <v>12.474</v>
      </c>
      <c r="L156" s="220">
        <v>0</v>
      </c>
      <c r="M156" s="221"/>
      <c r="N156" s="222">
        <f>ROUND(L156*K156,2)</f>
        <v>0</v>
      </c>
      <c r="O156" s="222"/>
      <c r="P156" s="222"/>
      <c r="Q156" s="222"/>
      <c r="R156" s="48"/>
      <c r="T156" s="223" t="s">
        <v>22</v>
      </c>
      <c r="U156" s="56" t="s">
        <v>42</v>
      </c>
      <c r="V156" s="47"/>
      <c r="W156" s="224">
        <f>V156*K156</f>
        <v>0</v>
      </c>
      <c r="X156" s="224">
        <v>0</v>
      </c>
      <c r="Y156" s="224">
        <f>X156*K156</f>
        <v>0</v>
      </c>
      <c r="Z156" s="224">
        <v>0</v>
      </c>
      <c r="AA156" s="225">
        <f>Z156*K156</f>
        <v>0</v>
      </c>
      <c r="AR156" s="22" t="s">
        <v>151</v>
      </c>
      <c r="AT156" s="22" t="s">
        <v>147</v>
      </c>
      <c r="AU156" s="22" t="s">
        <v>101</v>
      </c>
      <c r="AY156" s="22" t="s">
        <v>146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22" t="s">
        <v>85</v>
      </c>
      <c r="BK156" s="138">
        <f>ROUND(L156*K156,2)</f>
        <v>0</v>
      </c>
      <c r="BL156" s="22" t="s">
        <v>151</v>
      </c>
      <c r="BM156" s="22" t="s">
        <v>236</v>
      </c>
    </row>
    <row r="157" spans="2:65" s="1" customFormat="1" ht="16.5" customHeight="1">
      <c r="B157" s="46"/>
      <c r="C157" s="215" t="s">
        <v>237</v>
      </c>
      <c r="D157" s="215" t="s">
        <v>147</v>
      </c>
      <c r="E157" s="216" t="s">
        <v>238</v>
      </c>
      <c r="F157" s="217" t="s">
        <v>239</v>
      </c>
      <c r="G157" s="217"/>
      <c r="H157" s="217"/>
      <c r="I157" s="217"/>
      <c r="J157" s="218" t="s">
        <v>235</v>
      </c>
      <c r="K157" s="219">
        <v>9</v>
      </c>
      <c r="L157" s="220">
        <v>0</v>
      </c>
      <c r="M157" s="221"/>
      <c r="N157" s="222">
        <f>ROUND(L157*K157,2)</f>
        <v>0</v>
      </c>
      <c r="O157" s="222"/>
      <c r="P157" s="222"/>
      <c r="Q157" s="222"/>
      <c r="R157" s="48"/>
      <c r="T157" s="223" t="s">
        <v>22</v>
      </c>
      <c r="U157" s="56" t="s">
        <v>42</v>
      </c>
      <c r="V157" s="47"/>
      <c r="W157" s="224">
        <f>V157*K157</f>
        <v>0</v>
      </c>
      <c r="X157" s="224">
        <v>1</v>
      </c>
      <c r="Y157" s="224">
        <f>X157*K157</f>
        <v>9</v>
      </c>
      <c r="Z157" s="224">
        <v>0</v>
      </c>
      <c r="AA157" s="225">
        <f>Z157*K157</f>
        <v>0</v>
      </c>
      <c r="AR157" s="22" t="s">
        <v>151</v>
      </c>
      <c r="AT157" s="22" t="s">
        <v>147</v>
      </c>
      <c r="AU157" s="22" t="s">
        <v>101</v>
      </c>
      <c r="AY157" s="22" t="s">
        <v>146</v>
      </c>
      <c r="BE157" s="138">
        <f>IF(U157="základní",N157,0)</f>
        <v>0</v>
      </c>
      <c r="BF157" s="138">
        <f>IF(U157="snížená",N157,0)</f>
        <v>0</v>
      </c>
      <c r="BG157" s="138">
        <f>IF(U157="zákl. přenesená",N157,0)</f>
        <v>0</v>
      </c>
      <c r="BH157" s="138">
        <f>IF(U157="sníž. přenesená",N157,0)</f>
        <v>0</v>
      </c>
      <c r="BI157" s="138">
        <f>IF(U157="nulová",N157,0)</f>
        <v>0</v>
      </c>
      <c r="BJ157" s="22" t="s">
        <v>85</v>
      </c>
      <c r="BK157" s="138">
        <f>ROUND(L157*K157,2)</f>
        <v>0</v>
      </c>
      <c r="BL157" s="22" t="s">
        <v>151</v>
      </c>
      <c r="BM157" s="22" t="s">
        <v>240</v>
      </c>
    </row>
    <row r="158" spans="2:65" s="1" customFormat="1" ht="25.5" customHeight="1">
      <c r="B158" s="46"/>
      <c r="C158" s="215" t="s">
        <v>241</v>
      </c>
      <c r="D158" s="215" t="s">
        <v>147</v>
      </c>
      <c r="E158" s="216" t="s">
        <v>242</v>
      </c>
      <c r="F158" s="217" t="s">
        <v>243</v>
      </c>
      <c r="G158" s="217"/>
      <c r="H158" s="217"/>
      <c r="I158" s="217"/>
      <c r="J158" s="218" t="s">
        <v>235</v>
      </c>
      <c r="K158" s="219">
        <v>6.66</v>
      </c>
      <c r="L158" s="220">
        <v>0</v>
      </c>
      <c r="M158" s="221"/>
      <c r="N158" s="222">
        <f>ROUND(L158*K158,2)</f>
        <v>0</v>
      </c>
      <c r="O158" s="222"/>
      <c r="P158" s="222"/>
      <c r="Q158" s="222"/>
      <c r="R158" s="48"/>
      <c r="T158" s="223" t="s">
        <v>22</v>
      </c>
      <c r="U158" s="56" t="s">
        <v>42</v>
      </c>
      <c r="V158" s="47"/>
      <c r="W158" s="224">
        <f>V158*K158</f>
        <v>0</v>
      </c>
      <c r="X158" s="224">
        <v>1</v>
      </c>
      <c r="Y158" s="224">
        <f>X158*K158</f>
        <v>6.66</v>
      </c>
      <c r="Z158" s="224">
        <v>0</v>
      </c>
      <c r="AA158" s="225">
        <f>Z158*K158</f>
        <v>0</v>
      </c>
      <c r="AR158" s="22" t="s">
        <v>151</v>
      </c>
      <c r="AT158" s="22" t="s">
        <v>147</v>
      </c>
      <c r="AU158" s="22" t="s">
        <v>101</v>
      </c>
      <c r="AY158" s="22" t="s">
        <v>146</v>
      </c>
      <c r="BE158" s="138">
        <f>IF(U158="základní",N158,0)</f>
        <v>0</v>
      </c>
      <c r="BF158" s="138">
        <f>IF(U158="snížená",N158,0)</f>
        <v>0</v>
      </c>
      <c r="BG158" s="138">
        <f>IF(U158="zákl. přenesená",N158,0)</f>
        <v>0</v>
      </c>
      <c r="BH158" s="138">
        <f>IF(U158="sníž. přenesená",N158,0)</f>
        <v>0</v>
      </c>
      <c r="BI158" s="138">
        <f>IF(U158="nulová",N158,0)</f>
        <v>0</v>
      </c>
      <c r="BJ158" s="22" t="s">
        <v>85</v>
      </c>
      <c r="BK158" s="138">
        <f>ROUND(L158*K158,2)</f>
        <v>0</v>
      </c>
      <c r="BL158" s="22" t="s">
        <v>151</v>
      </c>
      <c r="BM158" s="22" t="s">
        <v>244</v>
      </c>
    </row>
    <row r="159" spans="2:65" s="1" customFormat="1" ht="38.25" customHeight="1">
      <c r="B159" s="46"/>
      <c r="C159" s="215" t="s">
        <v>245</v>
      </c>
      <c r="D159" s="215" t="s">
        <v>147</v>
      </c>
      <c r="E159" s="216" t="s">
        <v>246</v>
      </c>
      <c r="F159" s="217" t="s">
        <v>247</v>
      </c>
      <c r="G159" s="217"/>
      <c r="H159" s="217"/>
      <c r="I159" s="217"/>
      <c r="J159" s="218" t="s">
        <v>235</v>
      </c>
      <c r="K159" s="219">
        <v>2.89</v>
      </c>
      <c r="L159" s="220">
        <v>0</v>
      </c>
      <c r="M159" s="221"/>
      <c r="N159" s="222">
        <f>ROUND(L159*K159,2)</f>
        <v>0</v>
      </c>
      <c r="O159" s="222"/>
      <c r="P159" s="222"/>
      <c r="Q159" s="222"/>
      <c r="R159" s="48"/>
      <c r="T159" s="223" t="s">
        <v>22</v>
      </c>
      <c r="U159" s="56" t="s">
        <v>42</v>
      </c>
      <c r="V159" s="47"/>
      <c r="W159" s="224">
        <f>V159*K159</f>
        <v>0</v>
      </c>
      <c r="X159" s="224">
        <v>1</v>
      </c>
      <c r="Y159" s="224">
        <f>X159*K159</f>
        <v>2.89</v>
      </c>
      <c r="Z159" s="224">
        <v>0</v>
      </c>
      <c r="AA159" s="225">
        <f>Z159*K159</f>
        <v>0</v>
      </c>
      <c r="AR159" s="22" t="s">
        <v>151</v>
      </c>
      <c r="AT159" s="22" t="s">
        <v>147</v>
      </c>
      <c r="AU159" s="22" t="s">
        <v>101</v>
      </c>
      <c r="AY159" s="22" t="s">
        <v>146</v>
      </c>
      <c r="BE159" s="138">
        <f>IF(U159="základní",N159,0)</f>
        <v>0</v>
      </c>
      <c r="BF159" s="138">
        <f>IF(U159="snížená",N159,0)</f>
        <v>0</v>
      </c>
      <c r="BG159" s="138">
        <f>IF(U159="zákl. přenesená",N159,0)</f>
        <v>0</v>
      </c>
      <c r="BH159" s="138">
        <f>IF(U159="sníž. přenesená",N159,0)</f>
        <v>0</v>
      </c>
      <c r="BI159" s="138">
        <f>IF(U159="nulová",N159,0)</f>
        <v>0</v>
      </c>
      <c r="BJ159" s="22" t="s">
        <v>85</v>
      </c>
      <c r="BK159" s="138">
        <f>ROUND(L159*K159,2)</f>
        <v>0</v>
      </c>
      <c r="BL159" s="22" t="s">
        <v>151</v>
      </c>
      <c r="BM159" s="22" t="s">
        <v>248</v>
      </c>
    </row>
    <row r="160" spans="2:65" s="1" customFormat="1" ht="25.5" customHeight="1">
      <c r="B160" s="46"/>
      <c r="C160" s="215" t="s">
        <v>249</v>
      </c>
      <c r="D160" s="215" t="s">
        <v>147</v>
      </c>
      <c r="E160" s="216" t="s">
        <v>250</v>
      </c>
      <c r="F160" s="217" t="s">
        <v>251</v>
      </c>
      <c r="G160" s="217"/>
      <c r="H160" s="217"/>
      <c r="I160" s="217"/>
      <c r="J160" s="218" t="s">
        <v>235</v>
      </c>
      <c r="K160" s="219">
        <v>2.854</v>
      </c>
      <c r="L160" s="220">
        <v>0</v>
      </c>
      <c r="M160" s="221"/>
      <c r="N160" s="222">
        <f>ROUND(L160*K160,2)</f>
        <v>0</v>
      </c>
      <c r="O160" s="222"/>
      <c r="P160" s="222"/>
      <c r="Q160" s="222"/>
      <c r="R160" s="48"/>
      <c r="T160" s="223" t="s">
        <v>22</v>
      </c>
      <c r="U160" s="56" t="s">
        <v>42</v>
      </c>
      <c r="V160" s="47"/>
      <c r="W160" s="224">
        <f>V160*K160</f>
        <v>0</v>
      </c>
      <c r="X160" s="224">
        <v>1</v>
      </c>
      <c r="Y160" s="224">
        <f>X160*K160</f>
        <v>2.854</v>
      </c>
      <c r="Z160" s="224">
        <v>0</v>
      </c>
      <c r="AA160" s="225">
        <f>Z160*K160</f>
        <v>0</v>
      </c>
      <c r="AR160" s="22" t="s">
        <v>151</v>
      </c>
      <c r="AT160" s="22" t="s">
        <v>147</v>
      </c>
      <c r="AU160" s="22" t="s">
        <v>101</v>
      </c>
      <c r="AY160" s="22" t="s">
        <v>146</v>
      </c>
      <c r="BE160" s="138">
        <f>IF(U160="základní",N160,0)</f>
        <v>0</v>
      </c>
      <c r="BF160" s="138">
        <f>IF(U160="snížená",N160,0)</f>
        <v>0</v>
      </c>
      <c r="BG160" s="138">
        <f>IF(U160="zákl. přenesená",N160,0)</f>
        <v>0</v>
      </c>
      <c r="BH160" s="138">
        <f>IF(U160="sníž. přenesená",N160,0)</f>
        <v>0</v>
      </c>
      <c r="BI160" s="138">
        <f>IF(U160="nulová",N160,0)</f>
        <v>0</v>
      </c>
      <c r="BJ160" s="22" t="s">
        <v>85</v>
      </c>
      <c r="BK160" s="138">
        <f>ROUND(L160*K160,2)</f>
        <v>0</v>
      </c>
      <c r="BL160" s="22" t="s">
        <v>151</v>
      </c>
      <c r="BM160" s="22" t="s">
        <v>252</v>
      </c>
    </row>
    <row r="161" spans="2:63" s="9" customFormat="1" ht="37.4" customHeight="1">
      <c r="B161" s="202"/>
      <c r="C161" s="203"/>
      <c r="D161" s="204" t="s">
        <v>117</v>
      </c>
      <c r="E161" s="204"/>
      <c r="F161" s="204"/>
      <c r="G161" s="204"/>
      <c r="H161" s="204"/>
      <c r="I161" s="204"/>
      <c r="J161" s="204"/>
      <c r="K161" s="204"/>
      <c r="L161" s="204"/>
      <c r="M161" s="204"/>
      <c r="N161" s="255">
        <f>BK161</f>
        <v>0</v>
      </c>
      <c r="O161" s="256"/>
      <c r="P161" s="256"/>
      <c r="Q161" s="256"/>
      <c r="R161" s="205"/>
      <c r="T161" s="206"/>
      <c r="U161" s="203"/>
      <c r="V161" s="203"/>
      <c r="W161" s="207">
        <f>W162+W166</f>
        <v>0</v>
      </c>
      <c r="X161" s="203"/>
      <c r="Y161" s="207">
        <f>Y162+Y166</f>
        <v>0.15637800000000002</v>
      </c>
      <c r="Z161" s="203"/>
      <c r="AA161" s="208">
        <f>AA162+AA166</f>
        <v>0.045540000000000004</v>
      </c>
      <c r="AR161" s="209" t="s">
        <v>101</v>
      </c>
      <c r="AT161" s="210" t="s">
        <v>76</v>
      </c>
      <c r="AU161" s="210" t="s">
        <v>77</v>
      </c>
      <c r="AY161" s="209" t="s">
        <v>146</v>
      </c>
      <c r="BK161" s="211">
        <f>BK162+BK166</f>
        <v>0</v>
      </c>
    </row>
    <row r="162" spans="2:63" s="9" customFormat="1" ht="19.9" customHeight="1">
      <c r="B162" s="202"/>
      <c r="C162" s="203"/>
      <c r="D162" s="212" t="s">
        <v>118</v>
      </c>
      <c r="E162" s="212"/>
      <c r="F162" s="212"/>
      <c r="G162" s="212"/>
      <c r="H162" s="212"/>
      <c r="I162" s="212"/>
      <c r="J162" s="212"/>
      <c r="K162" s="212"/>
      <c r="L162" s="212"/>
      <c r="M162" s="212"/>
      <c r="N162" s="213">
        <f>BK162</f>
        <v>0</v>
      </c>
      <c r="O162" s="214"/>
      <c r="P162" s="214"/>
      <c r="Q162" s="214"/>
      <c r="R162" s="205"/>
      <c r="T162" s="206"/>
      <c r="U162" s="203"/>
      <c r="V162" s="203"/>
      <c r="W162" s="207">
        <f>SUM(W163:W165)</f>
        <v>0</v>
      </c>
      <c r="X162" s="203"/>
      <c r="Y162" s="207">
        <f>SUM(Y163:Y165)</f>
        <v>0.156034</v>
      </c>
      <c r="Z162" s="203"/>
      <c r="AA162" s="208">
        <f>SUM(AA163:AA165)</f>
        <v>0.045540000000000004</v>
      </c>
      <c r="AR162" s="209" t="s">
        <v>101</v>
      </c>
      <c r="AT162" s="210" t="s">
        <v>76</v>
      </c>
      <c r="AU162" s="210" t="s">
        <v>85</v>
      </c>
      <c r="AY162" s="209" t="s">
        <v>146</v>
      </c>
      <c r="BK162" s="211">
        <f>SUM(BK163:BK165)</f>
        <v>0</v>
      </c>
    </row>
    <row r="163" spans="2:65" s="1" customFormat="1" ht="25.5" customHeight="1">
      <c r="B163" s="46"/>
      <c r="C163" s="215" t="s">
        <v>253</v>
      </c>
      <c r="D163" s="215" t="s">
        <v>147</v>
      </c>
      <c r="E163" s="216" t="s">
        <v>254</v>
      </c>
      <c r="F163" s="217" t="s">
        <v>255</v>
      </c>
      <c r="G163" s="217"/>
      <c r="H163" s="217"/>
      <c r="I163" s="217"/>
      <c r="J163" s="218" t="s">
        <v>218</v>
      </c>
      <c r="K163" s="219">
        <v>19.8</v>
      </c>
      <c r="L163" s="220">
        <v>0</v>
      </c>
      <c r="M163" s="221"/>
      <c r="N163" s="222">
        <f>ROUND(L163*K163,2)</f>
        <v>0</v>
      </c>
      <c r="O163" s="222"/>
      <c r="P163" s="222"/>
      <c r="Q163" s="222"/>
      <c r="R163" s="48"/>
      <c r="T163" s="223" t="s">
        <v>22</v>
      </c>
      <c r="U163" s="56" t="s">
        <v>42</v>
      </c>
      <c r="V163" s="47"/>
      <c r="W163" s="224">
        <f>V163*K163</f>
        <v>0</v>
      </c>
      <c r="X163" s="224">
        <v>0.00283</v>
      </c>
      <c r="Y163" s="224">
        <f>X163*K163</f>
        <v>0.056034</v>
      </c>
      <c r="Z163" s="224">
        <v>0</v>
      </c>
      <c r="AA163" s="225">
        <f>Z163*K163</f>
        <v>0</v>
      </c>
      <c r="AR163" s="22" t="s">
        <v>207</v>
      </c>
      <c r="AT163" s="22" t="s">
        <v>147</v>
      </c>
      <c r="AU163" s="22" t="s">
        <v>101</v>
      </c>
      <c r="AY163" s="22" t="s">
        <v>146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85</v>
      </c>
      <c r="BK163" s="138">
        <f>ROUND(L163*K163,2)</f>
        <v>0</v>
      </c>
      <c r="BL163" s="22" t="s">
        <v>207</v>
      </c>
      <c r="BM163" s="22" t="s">
        <v>256</v>
      </c>
    </row>
    <row r="164" spans="2:65" s="1" customFormat="1" ht="25.5" customHeight="1">
      <c r="B164" s="46"/>
      <c r="C164" s="247" t="s">
        <v>257</v>
      </c>
      <c r="D164" s="247" t="s">
        <v>196</v>
      </c>
      <c r="E164" s="248" t="s">
        <v>258</v>
      </c>
      <c r="F164" s="249" t="s">
        <v>259</v>
      </c>
      <c r="G164" s="249"/>
      <c r="H164" s="249"/>
      <c r="I164" s="249"/>
      <c r="J164" s="250" t="s">
        <v>235</v>
      </c>
      <c r="K164" s="251">
        <v>0.1</v>
      </c>
      <c r="L164" s="252">
        <v>0</v>
      </c>
      <c r="M164" s="253"/>
      <c r="N164" s="254">
        <f>ROUND(L164*K164,2)</f>
        <v>0</v>
      </c>
      <c r="O164" s="222"/>
      <c r="P164" s="222"/>
      <c r="Q164" s="222"/>
      <c r="R164" s="48"/>
      <c r="T164" s="223" t="s">
        <v>22</v>
      </c>
      <c r="U164" s="56" t="s">
        <v>42</v>
      </c>
      <c r="V164" s="47"/>
      <c r="W164" s="224">
        <f>V164*K164</f>
        <v>0</v>
      </c>
      <c r="X164" s="224">
        <v>1</v>
      </c>
      <c r="Y164" s="224">
        <f>X164*K164</f>
        <v>0.1</v>
      </c>
      <c r="Z164" s="224">
        <v>0</v>
      </c>
      <c r="AA164" s="225">
        <f>Z164*K164</f>
        <v>0</v>
      </c>
      <c r="AR164" s="22" t="s">
        <v>260</v>
      </c>
      <c r="AT164" s="22" t="s">
        <v>196</v>
      </c>
      <c r="AU164" s="22" t="s">
        <v>101</v>
      </c>
      <c r="AY164" s="22" t="s">
        <v>146</v>
      </c>
      <c r="BE164" s="138">
        <f>IF(U164="základní",N164,0)</f>
        <v>0</v>
      </c>
      <c r="BF164" s="138">
        <f>IF(U164="snížená",N164,0)</f>
        <v>0</v>
      </c>
      <c r="BG164" s="138">
        <f>IF(U164="zákl. přenesená",N164,0)</f>
        <v>0</v>
      </c>
      <c r="BH164" s="138">
        <f>IF(U164="sníž. přenesená",N164,0)</f>
        <v>0</v>
      </c>
      <c r="BI164" s="138">
        <f>IF(U164="nulová",N164,0)</f>
        <v>0</v>
      </c>
      <c r="BJ164" s="22" t="s">
        <v>85</v>
      </c>
      <c r="BK164" s="138">
        <f>ROUND(L164*K164,2)</f>
        <v>0</v>
      </c>
      <c r="BL164" s="22" t="s">
        <v>207</v>
      </c>
      <c r="BM164" s="22" t="s">
        <v>261</v>
      </c>
    </row>
    <row r="165" spans="2:65" s="1" customFormat="1" ht="16.5" customHeight="1">
      <c r="B165" s="46"/>
      <c r="C165" s="215" t="s">
        <v>262</v>
      </c>
      <c r="D165" s="215" t="s">
        <v>147</v>
      </c>
      <c r="E165" s="216" t="s">
        <v>263</v>
      </c>
      <c r="F165" s="217" t="s">
        <v>264</v>
      </c>
      <c r="G165" s="217"/>
      <c r="H165" s="217"/>
      <c r="I165" s="217"/>
      <c r="J165" s="218" t="s">
        <v>218</v>
      </c>
      <c r="K165" s="219">
        <v>19.8</v>
      </c>
      <c r="L165" s="220">
        <v>0</v>
      </c>
      <c r="M165" s="221"/>
      <c r="N165" s="222">
        <f>ROUND(L165*K165,2)</f>
        <v>0</v>
      </c>
      <c r="O165" s="222"/>
      <c r="P165" s="222"/>
      <c r="Q165" s="222"/>
      <c r="R165" s="48"/>
      <c r="T165" s="223" t="s">
        <v>22</v>
      </c>
      <c r="U165" s="56" t="s">
        <v>42</v>
      </c>
      <c r="V165" s="47"/>
      <c r="W165" s="224">
        <f>V165*K165</f>
        <v>0</v>
      </c>
      <c r="X165" s="224">
        <v>0</v>
      </c>
      <c r="Y165" s="224">
        <f>X165*K165</f>
        <v>0</v>
      </c>
      <c r="Z165" s="224">
        <v>0.0023</v>
      </c>
      <c r="AA165" s="225">
        <f>Z165*K165</f>
        <v>0.045540000000000004</v>
      </c>
      <c r="AR165" s="22" t="s">
        <v>207</v>
      </c>
      <c r="AT165" s="22" t="s">
        <v>147</v>
      </c>
      <c r="AU165" s="22" t="s">
        <v>101</v>
      </c>
      <c r="AY165" s="22" t="s">
        <v>146</v>
      </c>
      <c r="BE165" s="138">
        <f>IF(U165="základní",N165,0)</f>
        <v>0</v>
      </c>
      <c r="BF165" s="138">
        <f>IF(U165="snížená",N165,0)</f>
        <v>0</v>
      </c>
      <c r="BG165" s="138">
        <f>IF(U165="zákl. přenesená",N165,0)</f>
        <v>0</v>
      </c>
      <c r="BH165" s="138">
        <f>IF(U165="sníž. přenesená",N165,0)</f>
        <v>0</v>
      </c>
      <c r="BI165" s="138">
        <f>IF(U165="nulová",N165,0)</f>
        <v>0</v>
      </c>
      <c r="BJ165" s="22" t="s">
        <v>85</v>
      </c>
      <c r="BK165" s="138">
        <f>ROUND(L165*K165,2)</f>
        <v>0</v>
      </c>
      <c r="BL165" s="22" t="s">
        <v>207</v>
      </c>
      <c r="BM165" s="22" t="s">
        <v>265</v>
      </c>
    </row>
    <row r="166" spans="2:63" s="9" customFormat="1" ht="29.85" customHeight="1">
      <c r="B166" s="202"/>
      <c r="C166" s="203"/>
      <c r="D166" s="212" t="s">
        <v>119</v>
      </c>
      <c r="E166" s="212"/>
      <c r="F166" s="212"/>
      <c r="G166" s="212"/>
      <c r="H166" s="212"/>
      <c r="I166" s="212"/>
      <c r="J166" s="212"/>
      <c r="K166" s="212"/>
      <c r="L166" s="212"/>
      <c r="M166" s="212"/>
      <c r="N166" s="245">
        <f>BK166</f>
        <v>0</v>
      </c>
      <c r="O166" s="246"/>
      <c r="P166" s="246"/>
      <c r="Q166" s="246"/>
      <c r="R166" s="205"/>
      <c r="T166" s="206"/>
      <c r="U166" s="203"/>
      <c r="V166" s="203"/>
      <c r="W166" s="207">
        <f>SUM(W167:W168)</f>
        <v>0</v>
      </c>
      <c r="X166" s="203"/>
      <c r="Y166" s="207">
        <f>SUM(Y167:Y168)</f>
        <v>0.000344</v>
      </c>
      <c r="Z166" s="203"/>
      <c r="AA166" s="208">
        <f>SUM(AA167:AA168)</f>
        <v>0</v>
      </c>
      <c r="AR166" s="209" t="s">
        <v>101</v>
      </c>
      <c r="AT166" s="210" t="s">
        <v>76</v>
      </c>
      <c r="AU166" s="210" t="s">
        <v>85</v>
      </c>
      <c r="AY166" s="209" t="s">
        <v>146</v>
      </c>
      <c r="BK166" s="211">
        <f>SUM(BK167:BK168)</f>
        <v>0</v>
      </c>
    </row>
    <row r="167" spans="2:65" s="1" customFormat="1" ht="38.25" customHeight="1">
      <c r="B167" s="46"/>
      <c r="C167" s="215" t="s">
        <v>266</v>
      </c>
      <c r="D167" s="215" t="s">
        <v>147</v>
      </c>
      <c r="E167" s="216" t="s">
        <v>267</v>
      </c>
      <c r="F167" s="217" t="s">
        <v>268</v>
      </c>
      <c r="G167" s="217"/>
      <c r="H167" s="217"/>
      <c r="I167" s="217"/>
      <c r="J167" s="218" t="s">
        <v>150</v>
      </c>
      <c r="K167" s="219">
        <v>0.8</v>
      </c>
      <c r="L167" s="220">
        <v>0</v>
      </c>
      <c r="M167" s="221"/>
      <c r="N167" s="222">
        <f>ROUND(L167*K167,2)</f>
        <v>0</v>
      </c>
      <c r="O167" s="222"/>
      <c r="P167" s="222"/>
      <c r="Q167" s="222"/>
      <c r="R167" s="48"/>
      <c r="T167" s="223" t="s">
        <v>22</v>
      </c>
      <c r="U167" s="56" t="s">
        <v>42</v>
      </c>
      <c r="V167" s="47"/>
      <c r="W167" s="224">
        <f>V167*K167</f>
        <v>0</v>
      </c>
      <c r="X167" s="224">
        <v>0.00043</v>
      </c>
      <c r="Y167" s="224">
        <f>X167*K167</f>
        <v>0.000344</v>
      </c>
      <c r="Z167" s="224">
        <v>0</v>
      </c>
      <c r="AA167" s="225">
        <f>Z167*K167</f>
        <v>0</v>
      </c>
      <c r="AR167" s="22" t="s">
        <v>207</v>
      </c>
      <c r="AT167" s="22" t="s">
        <v>147</v>
      </c>
      <c r="AU167" s="22" t="s">
        <v>101</v>
      </c>
      <c r="AY167" s="22" t="s">
        <v>146</v>
      </c>
      <c r="BE167" s="138">
        <f>IF(U167="základní",N167,0)</f>
        <v>0</v>
      </c>
      <c r="BF167" s="138">
        <f>IF(U167="snížená",N167,0)</f>
        <v>0</v>
      </c>
      <c r="BG167" s="138">
        <f>IF(U167="zákl. přenesená",N167,0)</f>
        <v>0</v>
      </c>
      <c r="BH167" s="138">
        <f>IF(U167="sníž. přenesená",N167,0)</f>
        <v>0</v>
      </c>
      <c r="BI167" s="138">
        <f>IF(U167="nulová",N167,0)</f>
        <v>0</v>
      </c>
      <c r="BJ167" s="22" t="s">
        <v>85</v>
      </c>
      <c r="BK167" s="138">
        <f>ROUND(L167*K167,2)</f>
        <v>0</v>
      </c>
      <c r="BL167" s="22" t="s">
        <v>207</v>
      </c>
      <c r="BM167" s="22" t="s">
        <v>269</v>
      </c>
    </row>
    <row r="168" spans="2:65" s="1" customFormat="1" ht="16.5" customHeight="1">
      <c r="B168" s="46"/>
      <c r="C168" s="215" t="s">
        <v>260</v>
      </c>
      <c r="D168" s="215" t="s">
        <v>147</v>
      </c>
      <c r="E168" s="216" t="s">
        <v>270</v>
      </c>
      <c r="F168" s="217" t="s">
        <v>271</v>
      </c>
      <c r="G168" s="217"/>
      <c r="H168" s="217"/>
      <c r="I168" s="217"/>
      <c r="J168" s="218" t="s">
        <v>272</v>
      </c>
      <c r="K168" s="219">
        <v>1</v>
      </c>
      <c r="L168" s="220">
        <v>0</v>
      </c>
      <c r="M168" s="221"/>
      <c r="N168" s="222">
        <f>ROUND(L168*K168,2)</f>
        <v>0</v>
      </c>
      <c r="O168" s="222"/>
      <c r="P168" s="222"/>
      <c r="Q168" s="222"/>
      <c r="R168" s="48"/>
      <c r="T168" s="223" t="s">
        <v>22</v>
      </c>
      <c r="U168" s="56" t="s">
        <v>42</v>
      </c>
      <c r="V168" s="47"/>
      <c r="W168" s="224">
        <f>V168*K168</f>
        <v>0</v>
      </c>
      <c r="X168" s="224">
        <v>0</v>
      </c>
      <c r="Y168" s="224">
        <f>X168*K168</f>
        <v>0</v>
      </c>
      <c r="Z168" s="224">
        <v>0</v>
      </c>
      <c r="AA168" s="225">
        <f>Z168*K168</f>
        <v>0</v>
      </c>
      <c r="AR168" s="22" t="s">
        <v>207</v>
      </c>
      <c r="AT168" s="22" t="s">
        <v>147</v>
      </c>
      <c r="AU168" s="22" t="s">
        <v>101</v>
      </c>
      <c r="AY168" s="22" t="s">
        <v>146</v>
      </c>
      <c r="BE168" s="138">
        <f>IF(U168="základní",N168,0)</f>
        <v>0</v>
      </c>
      <c r="BF168" s="138">
        <f>IF(U168="snížená",N168,0)</f>
        <v>0</v>
      </c>
      <c r="BG168" s="138">
        <f>IF(U168="zákl. přenesená",N168,0)</f>
        <v>0</v>
      </c>
      <c r="BH168" s="138">
        <f>IF(U168="sníž. přenesená",N168,0)</f>
        <v>0</v>
      </c>
      <c r="BI168" s="138">
        <f>IF(U168="nulová",N168,0)</f>
        <v>0</v>
      </c>
      <c r="BJ168" s="22" t="s">
        <v>85</v>
      </c>
      <c r="BK168" s="138">
        <f>ROUND(L168*K168,2)</f>
        <v>0</v>
      </c>
      <c r="BL168" s="22" t="s">
        <v>207</v>
      </c>
      <c r="BM168" s="22" t="s">
        <v>273</v>
      </c>
    </row>
    <row r="169" spans="2:63" s="9" customFormat="1" ht="37.4" customHeight="1">
      <c r="B169" s="202"/>
      <c r="C169" s="203"/>
      <c r="D169" s="204" t="s">
        <v>120</v>
      </c>
      <c r="E169" s="204"/>
      <c r="F169" s="204"/>
      <c r="G169" s="204"/>
      <c r="H169" s="204"/>
      <c r="I169" s="204"/>
      <c r="J169" s="204"/>
      <c r="K169" s="204"/>
      <c r="L169" s="204"/>
      <c r="M169" s="204"/>
      <c r="N169" s="255">
        <f>BK169</f>
        <v>0</v>
      </c>
      <c r="O169" s="256"/>
      <c r="P169" s="256"/>
      <c r="Q169" s="256"/>
      <c r="R169" s="205"/>
      <c r="T169" s="206"/>
      <c r="U169" s="203"/>
      <c r="V169" s="203"/>
      <c r="W169" s="207">
        <f>W170</f>
        <v>0</v>
      </c>
      <c r="X169" s="203"/>
      <c r="Y169" s="207">
        <f>Y170</f>
        <v>0</v>
      </c>
      <c r="Z169" s="203"/>
      <c r="AA169" s="208">
        <f>AA170</f>
        <v>0</v>
      </c>
      <c r="AR169" s="209" t="s">
        <v>167</v>
      </c>
      <c r="AT169" s="210" t="s">
        <v>76</v>
      </c>
      <c r="AU169" s="210" t="s">
        <v>77</v>
      </c>
      <c r="AY169" s="209" t="s">
        <v>146</v>
      </c>
      <c r="BK169" s="211">
        <f>BK170</f>
        <v>0</v>
      </c>
    </row>
    <row r="170" spans="2:63" s="9" customFormat="1" ht="19.9" customHeight="1">
      <c r="B170" s="202"/>
      <c r="C170" s="203"/>
      <c r="D170" s="212" t="s">
        <v>121</v>
      </c>
      <c r="E170" s="212"/>
      <c r="F170" s="212"/>
      <c r="G170" s="212"/>
      <c r="H170" s="212"/>
      <c r="I170" s="212"/>
      <c r="J170" s="212"/>
      <c r="K170" s="212"/>
      <c r="L170" s="212"/>
      <c r="M170" s="212"/>
      <c r="N170" s="213">
        <f>BK170</f>
        <v>0</v>
      </c>
      <c r="O170" s="214"/>
      <c r="P170" s="214"/>
      <c r="Q170" s="214"/>
      <c r="R170" s="205"/>
      <c r="T170" s="206"/>
      <c r="U170" s="203"/>
      <c r="V170" s="203"/>
      <c r="W170" s="207">
        <f>W171</f>
        <v>0</v>
      </c>
      <c r="X170" s="203"/>
      <c r="Y170" s="207">
        <f>Y171</f>
        <v>0</v>
      </c>
      <c r="Z170" s="203"/>
      <c r="AA170" s="208">
        <f>AA171</f>
        <v>0</v>
      </c>
      <c r="AR170" s="209" t="s">
        <v>167</v>
      </c>
      <c r="AT170" s="210" t="s">
        <v>76</v>
      </c>
      <c r="AU170" s="210" t="s">
        <v>85</v>
      </c>
      <c r="AY170" s="209" t="s">
        <v>146</v>
      </c>
      <c r="BK170" s="211">
        <f>BK171</f>
        <v>0</v>
      </c>
    </row>
    <row r="171" spans="2:65" s="1" customFormat="1" ht="16.5" customHeight="1">
      <c r="B171" s="46"/>
      <c r="C171" s="215" t="s">
        <v>274</v>
      </c>
      <c r="D171" s="215" t="s">
        <v>147</v>
      </c>
      <c r="E171" s="216" t="s">
        <v>275</v>
      </c>
      <c r="F171" s="217" t="s">
        <v>124</v>
      </c>
      <c r="G171" s="217"/>
      <c r="H171" s="217"/>
      <c r="I171" s="217"/>
      <c r="J171" s="218" t="s">
        <v>276</v>
      </c>
      <c r="K171" s="219">
        <v>1</v>
      </c>
      <c r="L171" s="220">
        <v>0</v>
      </c>
      <c r="M171" s="221"/>
      <c r="N171" s="222">
        <f>ROUND(L171*K171,2)</f>
        <v>0</v>
      </c>
      <c r="O171" s="222"/>
      <c r="P171" s="222"/>
      <c r="Q171" s="222"/>
      <c r="R171" s="48"/>
      <c r="T171" s="223" t="s">
        <v>22</v>
      </c>
      <c r="U171" s="56" t="s">
        <v>42</v>
      </c>
      <c r="V171" s="47"/>
      <c r="W171" s="224">
        <f>V171*K171</f>
        <v>0</v>
      </c>
      <c r="X171" s="224">
        <v>0</v>
      </c>
      <c r="Y171" s="224">
        <f>X171*K171</f>
        <v>0</v>
      </c>
      <c r="Z171" s="224">
        <v>0</v>
      </c>
      <c r="AA171" s="225">
        <f>Z171*K171</f>
        <v>0</v>
      </c>
      <c r="AR171" s="22" t="s">
        <v>277</v>
      </c>
      <c r="AT171" s="22" t="s">
        <v>147</v>
      </c>
      <c r="AU171" s="22" t="s">
        <v>101</v>
      </c>
      <c r="AY171" s="22" t="s">
        <v>146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2" t="s">
        <v>85</v>
      </c>
      <c r="BK171" s="138">
        <f>ROUND(L171*K171,2)</f>
        <v>0</v>
      </c>
      <c r="BL171" s="22" t="s">
        <v>277</v>
      </c>
      <c r="BM171" s="22" t="s">
        <v>278</v>
      </c>
    </row>
    <row r="172" spans="2:63" s="1" customFormat="1" ht="49.9" customHeight="1">
      <c r="B172" s="46"/>
      <c r="C172" s="47"/>
      <c r="D172" s="204" t="s">
        <v>279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257">
        <f>BK172</f>
        <v>0</v>
      </c>
      <c r="O172" s="258"/>
      <c r="P172" s="258"/>
      <c r="Q172" s="258"/>
      <c r="R172" s="48"/>
      <c r="T172" s="186"/>
      <c r="U172" s="47"/>
      <c r="V172" s="47"/>
      <c r="W172" s="47"/>
      <c r="X172" s="47"/>
      <c r="Y172" s="47"/>
      <c r="Z172" s="47"/>
      <c r="AA172" s="100"/>
      <c r="AT172" s="22" t="s">
        <v>76</v>
      </c>
      <c r="AU172" s="22" t="s">
        <v>77</v>
      </c>
      <c r="AY172" s="22" t="s">
        <v>280</v>
      </c>
      <c r="BK172" s="138">
        <f>SUM(BK173:BK177)</f>
        <v>0</v>
      </c>
    </row>
    <row r="173" spans="2:63" s="1" customFormat="1" ht="22.3" customHeight="1">
      <c r="B173" s="46"/>
      <c r="C173" s="259" t="s">
        <v>22</v>
      </c>
      <c r="D173" s="259" t="s">
        <v>147</v>
      </c>
      <c r="E173" s="260" t="s">
        <v>22</v>
      </c>
      <c r="F173" s="261" t="s">
        <v>22</v>
      </c>
      <c r="G173" s="261"/>
      <c r="H173" s="261"/>
      <c r="I173" s="261"/>
      <c r="J173" s="262" t="s">
        <v>22</v>
      </c>
      <c r="K173" s="263"/>
      <c r="L173" s="220"/>
      <c r="M173" s="222"/>
      <c r="N173" s="222">
        <f>BK173</f>
        <v>0</v>
      </c>
      <c r="O173" s="222"/>
      <c r="P173" s="222"/>
      <c r="Q173" s="222"/>
      <c r="R173" s="48"/>
      <c r="T173" s="223" t="s">
        <v>22</v>
      </c>
      <c r="U173" s="264" t="s">
        <v>42</v>
      </c>
      <c r="V173" s="47"/>
      <c r="W173" s="47"/>
      <c r="X173" s="47"/>
      <c r="Y173" s="47"/>
      <c r="Z173" s="47"/>
      <c r="AA173" s="100"/>
      <c r="AT173" s="22" t="s">
        <v>280</v>
      </c>
      <c r="AU173" s="22" t="s">
        <v>85</v>
      </c>
      <c r="AY173" s="22" t="s">
        <v>280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85</v>
      </c>
      <c r="BK173" s="138">
        <f>L173*K173</f>
        <v>0</v>
      </c>
    </row>
    <row r="174" spans="2:63" s="1" customFormat="1" ht="22.3" customHeight="1">
      <c r="B174" s="46"/>
      <c r="C174" s="259" t="s">
        <v>22</v>
      </c>
      <c r="D174" s="259" t="s">
        <v>147</v>
      </c>
      <c r="E174" s="260" t="s">
        <v>22</v>
      </c>
      <c r="F174" s="261" t="s">
        <v>22</v>
      </c>
      <c r="G174" s="261"/>
      <c r="H174" s="261"/>
      <c r="I174" s="261"/>
      <c r="J174" s="262" t="s">
        <v>22</v>
      </c>
      <c r="K174" s="263"/>
      <c r="L174" s="220"/>
      <c r="M174" s="222"/>
      <c r="N174" s="222">
        <f>BK174</f>
        <v>0</v>
      </c>
      <c r="O174" s="222"/>
      <c r="P174" s="222"/>
      <c r="Q174" s="222"/>
      <c r="R174" s="48"/>
      <c r="T174" s="223" t="s">
        <v>22</v>
      </c>
      <c r="U174" s="264" t="s">
        <v>42</v>
      </c>
      <c r="V174" s="47"/>
      <c r="W174" s="47"/>
      <c r="X174" s="47"/>
      <c r="Y174" s="47"/>
      <c r="Z174" s="47"/>
      <c r="AA174" s="100"/>
      <c r="AT174" s="22" t="s">
        <v>280</v>
      </c>
      <c r="AU174" s="22" t="s">
        <v>85</v>
      </c>
      <c r="AY174" s="22" t="s">
        <v>280</v>
      </c>
      <c r="BE174" s="138">
        <f>IF(U174="základní",N174,0)</f>
        <v>0</v>
      </c>
      <c r="BF174" s="138">
        <f>IF(U174="snížená",N174,0)</f>
        <v>0</v>
      </c>
      <c r="BG174" s="138">
        <f>IF(U174="zákl. přenesená",N174,0)</f>
        <v>0</v>
      </c>
      <c r="BH174" s="138">
        <f>IF(U174="sníž. přenesená",N174,0)</f>
        <v>0</v>
      </c>
      <c r="BI174" s="138">
        <f>IF(U174="nulová",N174,0)</f>
        <v>0</v>
      </c>
      <c r="BJ174" s="22" t="s">
        <v>85</v>
      </c>
      <c r="BK174" s="138">
        <f>L174*K174</f>
        <v>0</v>
      </c>
    </row>
    <row r="175" spans="2:63" s="1" customFormat="1" ht="22.3" customHeight="1">
      <c r="B175" s="46"/>
      <c r="C175" s="259" t="s">
        <v>22</v>
      </c>
      <c r="D175" s="259" t="s">
        <v>147</v>
      </c>
      <c r="E175" s="260" t="s">
        <v>22</v>
      </c>
      <c r="F175" s="261" t="s">
        <v>22</v>
      </c>
      <c r="G175" s="261"/>
      <c r="H175" s="261"/>
      <c r="I175" s="261"/>
      <c r="J175" s="262" t="s">
        <v>22</v>
      </c>
      <c r="K175" s="263"/>
      <c r="L175" s="220"/>
      <c r="M175" s="222"/>
      <c r="N175" s="222">
        <f>BK175</f>
        <v>0</v>
      </c>
      <c r="O175" s="222"/>
      <c r="P175" s="222"/>
      <c r="Q175" s="222"/>
      <c r="R175" s="48"/>
      <c r="T175" s="223" t="s">
        <v>22</v>
      </c>
      <c r="U175" s="264" t="s">
        <v>42</v>
      </c>
      <c r="V175" s="47"/>
      <c r="W175" s="47"/>
      <c r="X175" s="47"/>
      <c r="Y175" s="47"/>
      <c r="Z175" s="47"/>
      <c r="AA175" s="100"/>
      <c r="AT175" s="22" t="s">
        <v>280</v>
      </c>
      <c r="AU175" s="22" t="s">
        <v>85</v>
      </c>
      <c r="AY175" s="22" t="s">
        <v>280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85</v>
      </c>
      <c r="BK175" s="138">
        <f>L175*K175</f>
        <v>0</v>
      </c>
    </row>
    <row r="176" spans="2:63" s="1" customFormat="1" ht="22.3" customHeight="1">
      <c r="B176" s="46"/>
      <c r="C176" s="259" t="s">
        <v>22</v>
      </c>
      <c r="D176" s="259" t="s">
        <v>147</v>
      </c>
      <c r="E176" s="260" t="s">
        <v>22</v>
      </c>
      <c r="F176" s="261" t="s">
        <v>22</v>
      </c>
      <c r="G176" s="261"/>
      <c r="H176" s="261"/>
      <c r="I176" s="261"/>
      <c r="J176" s="262" t="s">
        <v>22</v>
      </c>
      <c r="K176" s="263"/>
      <c r="L176" s="220"/>
      <c r="M176" s="222"/>
      <c r="N176" s="222">
        <f>BK176</f>
        <v>0</v>
      </c>
      <c r="O176" s="222"/>
      <c r="P176" s="222"/>
      <c r="Q176" s="222"/>
      <c r="R176" s="48"/>
      <c r="T176" s="223" t="s">
        <v>22</v>
      </c>
      <c r="U176" s="264" t="s">
        <v>42</v>
      </c>
      <c r="V176" s="47"/>
      <c r="W176" s="47"/>
      <c r="X176" s="47"/>
      <c r="Y176" s="47"/>
      <c r="Z176" s="47"/>
      <c r="AA176" s="100"/>
      <c r="AT176" s="22" t="s">
        <v>280</v>
      </c>
      <c r="AU176" s="22" t="s">
        <v>85</v>
      </c>
      <c r="AY176" s="22" t="s">
        <v>280</v>
      </c>
      <c r="BE176" s="138">
        <f>IF(U176="základní",N176,0)</f>
        <v>0</v>
      </c>
      <c r="BF176" s="138">
        <f>IF(U176="snížená",N176,0)</f>
        <v>0</v>
      </c>
      <c r="BG176" s="138">
        <f>IF(U176="zákl. přenesená",N176,0)</f>
        <v>0</v>
      </c>
      <c r="BH176" s="138">
        <f>IF(U176="sníž. přenesená",N176,0)</f>
        <v>0</v>
      </c>
      <c r="BI176" s="138">
        <f>IF(U176="nulová",N176,0)</f>
        <v>0</v>
      </c>
      <c r="BJ176" s="22" t="s">
        <v>85</v>
      </c>
      <c r="BK176" s="138">
        <f>L176*K176</f>
        <v>0</v>
      </c>
    </row>
    <row r="177" spans="2:63" s="1" customFormat="1" ht="22.3" customHeight="1">
      <c r="B177" s="46"/>
      <c r="C177" s="259" t="s">
        <v>22</v>
      </c>
      <c r="D177" s="259" t="s">
        <v>147</v>
      </c>
      <c r="E177" s="260" t="s">
        <v>22</v>
      </c>
      <c r="F177" s="261" t="s">
        <v>22</v>
      </c>
      <c r="G177" s="261"/>
      <c r="H177" s="261"/>
      <c r="I177" s="261"/>
      <c r="J177" s="262" t="s">
        <v>22</v>
      </c>
      <c r="K177" s="263"/>
      <c r="L177" s="220"/>
      <c r="M177" s="222"/>
      <c r="N177" s="222">
        <f>BK177</f>
        <v>0</v>
      </c>
      <c r="O177" s="222"/>
      <c r="P177" s="222"/>
      <c r="Q177" s="222"/>
      <c r="R177" s="48"/>
      <c r="T177" s="223" t="s">
        <v>22</v>
      </c>
      <c r="U177" s="264" t="s">
        <v>42</v>
      </c>
      <c r="V177" s="72"/>
      <c r="W177" s="72"/>
      <c r="X177" s="72"/>
      <c r="Y177" s="72"/>
      <c r="Z177" s="72"/>
      <c r="AA177" s="74"/>
      <c r="AT177" s="22" t="s">
        <v>280</v>
      </c>
      <c r="AU177" s="22" t="s">
        <v>85</v>
      </c>
      <c r="AY177" s="22" t="s">
        <v>280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85</v>
      </c>
      <c r="BK177" s="138">
        <f>L177*K177</f>
        <v>0</v>
      </c>
    </row>
    <row r="178" spans="2:18" s="1" customFormat="1" ht="6.95" customHeight="1">
      <c r="B178" s="7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7"/>
    </row>
  </sheetData>
  <sheetProtection password="CC35" sheet="1" objects="1" scenarios="1" formatColumns="0" formatRows="0"/>
  <mergeCells count="19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N127:Q127"/>
    <mergeCell ref="N128:Q128"/>
    <mergeCell ref="N129:Q129"/>
    <mergeCell ref="N139:Q139"/>
    <mergeCell ref="N141:Q141"/>
    <mergeCell ref="N146:Q146"/>
    <mergeCell ref="N151:Q151"/>
    <mergeCell ref="N161:Q161"/>
    <mergeCell ref="N162:Q162"/>
    <mergeCell ref="N166:Q166"/>
    <mergeCell ref="N169:Q169"/>
    <mergeCell ref="N170:Q170"/>
    <mergeCell ref="N172:Q172"/>
    <mergeCell ref="H1:K1"/>
    <mergeCell ref="S2:AC2"/>
  </mergeCells>
  <dataValidations count="2">
    <dataValidation type="list" allowBlank="1" showInputMessage="1" showErrorMessage="1" error="Povoleny jsou hodnoty K, M." sqref="D173:D178">
      <formula1>"K, M"</formula1>
    </dataValidation>
    <dataValidation type="list" allowBlank="1" showInputMessage="1" showErrorMessage="1" error="Povoleny jsou hodnoty základní, snížená, zákl. přenesená, sníž. přenesená, nulová." sqref="U173:U17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2018-06-03T13:44:31Z</dcterms:created>
  <dcterms:modified xsi:type="dcterms:W3CDTF">2018-06-03T13:44:33Z</dcterms:modified>
  <cp:category/>
  <cp:version/>
  <cp:contentType/>
  <cp:contentStatus/>
</cp:coreProperties>
</file>