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600" windowWidth="19815" windowHeight="8640" activeTab="1"/>
  </bookViews>
  <sheets>
    <sheet name="Rekapitulace stavby" sheetId="1" r:id="rId1"/>
    <sheet name="01-A1-D1.1 - Soupis prací..." sheetId="2" r:id="rId2"/>
    <sheet name="01-A1-D.2.1 - Soupis prac..." sheetId="3" r:id="rId3"/>
    <sheet name="01-A1-D.3 - D.3-Soupis pr..." sheetId="4" r:id="rId4"/>
    <sheet name="D.4.1.1 - Soupis prací ZT..." sheetId="5" r:id="rId5"/>
    <sheet name="D.4.2.2.1 - Soupis prací ..." sheetId="6" r:id="rId6"/>
    <sheet name="D.4.2.1. - Soupis prací Ú..." sheetId="7" r:id="rId7"/>
    <sheet name="D.4.3. - Soupis prací MaR..." sheetId="8" r:id="rId8"/>
    <sheet name="D.4.4. - Soupis prací Ele..." sheetId="9" r:id="rId9"/>
    <sheet name="D.4.5. - Soupis prací Ele..." sheetId="10" r:id="rId10"/>
    <sheet name="D.4.6 - Soupis prací Gast..." sheetId="11" r:id="rId11"/>
    <sheet name="02 - Soupis prací VON-NEU..." sheetId="12" r:id="rId12"/>
    <sheet name="Pokyny pro vyplnění" sheetId="13" r:id="rId13"/>
  </sheets>
  <definedNames>
    <definedName name="_xlnm._FilterDatabase" localSheetId="2" hidden="1">'01-A1-D.2.1 - Soupis prac...'!$C$90:$K$190</definedName>
    <definedName name="_xlnm._FilterDatabase" localSheetId="3" hidden="1">'01-A1-D.3 - D.3-Soupis pr...'!$C$81:$K$84</definedName>
    <definedName name="_xlnm._FilterDatabase" localSheetId="1" hidden="1">'01-A1-D1.1 - Soupis prací...'!$C$101:$K$974</definedName>
    <definedName name="_xlnm._FilterDatabase" localSheetId="11" hidden="1">'02 - Soupis prací VON-NEU...'!$C$79:$K$91</definedName>
    <definedName name="_xlnm._FilterDatabase" localSheetId="4" hidden="1">'D.4.1.1 - Soupis prací ZT...'!$C$92:$K$284</definedName>
    <definedName name="_xlnm._FilterDatabase" localSheetId="6" hidden="1">'D.4.2.1. - Soupis prací Ú...'!$C$94:$K$194</definedName>
    <definedName name="_xlnm._FilterDatabase" localSheetId="5" hidden="1">'D.4.2.2.1 - Soupis prací ...'!$C$189:$K$379</definedName>
    <definedName name="_xlnm._FilterDatabase" localSheetId="7" hidden="1">'D.4.3. - Soupis prací MaR...'!$C$98:$K$155</definedName>
    <definedName name="_xlnm._FilterDatabase" localSheetId="8" hidden="1">'D.4.4. - Soupis prací Ele...'!$C$106:$K$242</definedName>
    <definedName name="_xlnm._FilterDatabase" localSheetId="9" hidden="1">'D.4.5. - Soupis prací Ele...'!$C$112:$K$233</definedName>
    <definedName name="_xlnm._FilterDatabase" localSheetId="10" hidden="1">'D.4.6 - Soupis prací Gast...'!$C$90:$K$135</definedName>
    <definedName name="_xlnm.Print_Area" localSheetId="2">'01-A1-D.2.1 - Soupis prac...'!$C$4:$J$38,'01-A1-D.2.1 - Soupis prac...'!$C$44:$J$70,'01-A1-D.2.1 - Soupis prac...'!$C$76:$K$190</definedName>
    <definedName name="_xlnm.Print_Area" localSheetId="3">'01-A1-D.3 - D.3-Soupis pr...'!$C$4:$J$38,'01-A1-D.3 - D.3-Soupis pr...'!$C$44:$J$61,'01-A1-D.3 - D.3-Soupis pr...'!$C$67:$K$84</definedName>
    <definedName name="_xlnm.Print_Area" localSheetId="1">'01-A1-D1.1 - Soupis prací...'!$C$4:$J$38,'01-A1-D1.1 - Soupis prací...'!$C$44:$J$81,'01-A1-D1.1 - Soupis prací...'!$C$87:$K$974</definedName>
    <definedName name="_xlnm.Print_Area" localSheetId="11">'02 - Soupis prací VON-NEU...'!$C$4:$J$36,'02 - Soupis prací VON-NEU...'!$C$42:$J$61,'02 - Soupis prací VON-NEU...'!$C$67:$K$91</definedName>
    <definedName name="_xlnm.Print_Area" localSheetId="4">'D.4.1.1 - Soupis prací ZT...'!$C$4:$J$40,'D.4.1.1 - Soupis prací ZT...'!$C$46:$J$70,'D.4.1.1 - Soupis prací ZT...'!$C$76:$K$284</definedName>
    <definedName name="_xlnm.Print_Area" localSheetId="6">'D.4.2.1. - Soupis prací Ú...'!$C$4:$J$40,'D.4.2.1. - Soupis prací Ú...'!$C$46:$J$72,'D.4.2.1. - Soupis prací Ú...'!$C$78:$K$194</definedName>
    <definedName name="_xlnm.Print_Area" localSheetId="5">'D.4.2.2.1 - Soupis prací ...'!$C$4:$J$40,'D.4.2.2.1 - Soupis prací ...'!$C$46:$J$167,'D.4.2.2.1 - Soupis prací ...'!$C$173:$K$379</definedName>
    <definedName name="_xlnm.Print_Area" localSheetId="7">'D.4.3. - Soupis prací MaR...'!$C$4:$J$40,'D.4.3. - Soupis prací MaR...'!$C$46:$J$76,'D.4.3. - Soupis prací MaR...'!$C$82:$K$155</definedName>
    <definedName name="_xlnm.Print_Area" localSheetId="8">'D.4.4. - Soupis prací Ele...'!$C$4:$J$40,'D.4.4. - Soupis prací Ele...'!$C$46:$J$84,'D.4.4. - Soupis prací Ele...'!$C$90:$K$242</definedName>
    <definedName name="_xlnm.Print_Area" localSheetId="9">'D.4.5. - Soupis prací Ele...'!$C$4:$J$40,'D.4.5. - Soupis prací Ele...'!$C$46:$J$90,'D.4.5. - Soupis prací Ele...'!$C$96:$K$233</definedName>
    <definedName name="_xlnm.Print_Area" localSheetId="10">'D.4.6 - Soupis prací Gast...'!$C$4:$J$40,'D.4.6 - Soupis prací Gast...'!$C$46:$J$68,'D.4.6 - Soupis prací Gast...'!$C$74:$K$135</definedName>
    <definedName name="_xlnm.Print_Area" localSheetId="12">'Pokyny pro vyplnění'!$B$2:$K$69,'Pokyny pro vyplnění'!$B$72:$K$116,'Pokyny pro vyplnění'!$B$119:$K$188,'Pokyny pro vyplnění'!$B$196:$K$216</definedName>
    <definedName name="_xlnm.Print_Area" localSheetId="0">'Rekapitulace stavby'!$D$4:$AO$33,'Rekapitulace stavby'!$C$39:$AQ$65</definedName>
    <definedName name="_xlnm.Print_Titles" localSheetId="0">'Rekapitulace stavby'!$49:$49</definedName>
    <definedName name="_xlnm.Print_Titles" localSheetId="1">'01-A1-D1.1 - Soupis prací...'!$101:$101</definedName>
    <definedName name="_xlnm.Print_Titles" localSheetId="2">'01-A1-D.2.1 - Soupis prac...'!$90:$90</definedName>
    <definedName name="_xlnm.Print_Titles" localSheetId="3">'01-A1-D.3 - D.3-Soupis pr...'!$81:$81</definedName>
    <definedName name="_xlnm.Print_Titles" localSheetId="4">'D.4.1.1 - Soupis prací ZT...'!$92:$92</definedName>
    <definedName name="_xlnm.Print_Titles" localSheetId="5">'D.4.2.2.1 - Soupis prací ...'!$189:$189</definedName>
    <definedName name="_xlnm.Print_Titles" localSheetId="6">'D.4.2.1. - Soupis prací Ú...'!$94:$94</definedName>
    <definedName name="_xlnm.Print_Titles" localSheetId="7">'D.4.3. - Soupis prací MaR...'!$98:$98</definedName>
    <definedName name="_xlnm.Print_Titles" localSheetId="8">'D.4.4. - Soupis prací Ele...'!$106:$106</definedName>
    <definedName name="_xlnm.Print_Titles" localSheetId="9">'D.4.5. - Soupis prací Ele...'!$112:$112</definedName>
    <definedName name="_xlnm.Print_Titles" localSheetId="10">'D.4.6 - Soupis prací Gast...'!$90:$90</definedName>
    <definedName name="_xlnm.Print_Titles" localSheetId="11">'02 - Soupis prací VON-NEU...'!$79:$79</definedName>
  </definedNames>
  <calcPr calcId="145621"/>
</workbook>
</file>

<file path=xl/sharedStrings.xml><?xml version="1.0" encoding="utf-8"?>
<sst xmlns="http://schemas.openxmlformats.org/spreadsheetml/2006/main" count="22014" uniqueCount="3734">
  <si>
    <t>Export VZ</t>
  </si>
  <si>
    <t>List obsahuje:</t>
  </si>
  <si>
    <t>1) Rekapitulace stavby</t>
  </si>
  <si>
    <t>2) Rekapitulace objektů stavby a soupisů prací</t>
  </si>
  <si>
    <t>3.0</t>
  </si>
  <si>
    <t>ZAMOK</t>
  </si>
  <si>
    <t>False</t>
  </si>
  <si>
    <t>{6c36eac0-ec19-4327-b288-b6e85852930a}</t>
  </si>
  <si>
    <t>0,01</t>
  </si>
  <si>
    <t>21</t>
  </si>
  <si>
    <t>15</t>
  </si>
  <si>
    <t>REKAPITULACE STAVBY</t>
  </si>
  <si>
    <t>v ---  níže se nacházejí doplnkové a pomocné údaje k sestavám  --- v</t>
  </si>
  <si>
    <t>Návod na vyplnění</t>
  </si>
  <si>
    <t>0,001</t>
  </si>
  <si>
    <t>Kód:</t>
  </si>
  <si>
    <t>09051622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</si>
  <si>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</si>
  <si>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</si>
  <si>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Areál TJ Lokomotiva Cheb-I.etapa-Fáze I.B-Rekonstrukce haly s přístavbou šaten-Neuznatelné výdaje</t>
  </si>
  <si>
    <t>0,1</t>
  </si>
  <si>
    <t>KSO:</t>
  </si>
  <si>
    <t>801 59 16</t>
  </si>
  <si>
    <t>CC-CZ:</t>
  </si>
  <si>
    <t>12656</t>
  </si>
  <si>
    <t>1</t>
  </si>
  <si>
    <t>Místo:</t>
  </si>
  <si>
    <t>Cheb</t>
  </si>
  <si>
    <t>Datum:</t>
  </si>
  <si>
    <t>25. 1. 2018</t>
  </si>
  <si>
    <t>10</t>
  </si>
  <si>
    <t>CZ-CPV:</t>
  </si>
  <si>
    <t>45100000-8</t>
  </si>
  <si>
    <t>CZ-CPA:</t>
  </si>
  <si>
    <t>41.00.40</t>
  </si>
  <si>
    <t>100</t>
  </si>
  <si>
    <t>Zadavatel:</t>
  </si>
  <si>
    <t>IČ:</t>
  </si>
  <si>
    <t/>
  </si>
  <si>
    <t>Město Cheb, Nám. Krále Jiřího z Poděbrad 1/14 Cheb</t>
  </si>
  <si>
    <t>DIČ:</t>
  </si>
  <si>
    <t>Uchazeč:</t>
  </si>
  <si>
    <t>Vyplň údaj</t>
  </si>
  <si>
    <t>Projektant:</t>
  </si>
  <si>
    <t>Ing. J. Šedivec-Staving Ateliér, Školní 27, Plzeň</t>
  </si>
  <si>
    <t>True</t>
  </si>
  <si>
    <t>Poznámka:</t>
  </si>
  <si>
    <t xml:space="preserve">Pokud jsou v zadávací dokumentaci odkazy na výrobky a zařízení, jedná se pouze o vymezení a definování technických, konstrukčních a kvalitativních standardů požadovaných projektem. Zadavatel připouští obdobné výrobky při zachování základních funkčních a normových parametrů. Uchazeč je oprávněn nabídnout výrobky a obdobná zařízení stejných nebo lepších parametrů. Použití těchto obdobných výrobků je podmíněno odsouhlasením zadavatelem stavby a zpracovatelem projektu jednotlivých objektů této PD. V případě obdobných výrobků a zařízení je nutno doložit jejich technické listy. Soupis prací je sestaven za využití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jsou individuálně kalkulované položky a nepochází z Cenové soustavy ÚRS.
Uchazeč o VZ je povinen si prověřit soulad mezi projektovou dokumentací a výkazy výměr. Na pozdější reklamaci v případě úspěšného získání zakázky, nebude na případný  nesoulad mezi  PD a VV , brán zřetel.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</si>
  <si>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</si>
  <si>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</si>
  <si>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</si>
  <si>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</si>
  <si>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</si>
  <si>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</si>
  <si>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</si>
  <si>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</si>
  <si>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</si>
  <si>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</si>
  <si>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</si>
  <si>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</si>
  <si>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</si>
  <si>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</si>
  <si>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</si>
  <si>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</si>
  <si>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</si>
  <si>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</si>
  <si>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</si>
  <si>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</si>
  <si>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</si>
  <si>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</si>
  <si>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</si>
  <si>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</si>
  <si>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</si>
  <si>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</si>
  <si>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</si>
  <si>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</si>
  <si>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</si>
  <si>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</si>
  <si>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</si>
  <si>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</si>
  <si>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</si>
  <si>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</si>
  <si>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</si>
  <si>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</si>
  <si>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</si>
  <si>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</si>
  <si>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01/A1</t>
  </si>
  <si>
    <t>S0 01/A1 Rekonstrukce sport. haly+přístavba šaten-NEUZNATELNÉ VÝDAJE</t>
  </si>
  <si>
    <t>STA</t>
  </si>
  <si>
    <t>{aab6899b-09d2-4154-b82b-955f2ad15d31}</t>
  </si>
  <si>
    <t>2</t>
  </si>
  <si>
    <t>/</t>
  </si>
  <si>
    <t>01/A1-D1.1</t>
  </si>
  <si>
    <t>Soupis prací-D.1.1.1 Stavební část-Sportovní hala-NEUZNATELNÉ VÝDAJE</t>
  </si>
  <si>
    <t>Soupis</t>
  </si>
  <si>
    <t>{13e468b8-aff1-4b39-a2da-2dad7050ebdc}</t>
  </si>
  <si>
    <t>01/A1-D.2.1</t>
  </si>
  <si>
    <t>Soupis prací-D2.1-Konstrukční část-Sportovní hala-NEUZNATELNÉ VÝDAJE</t>
  </si>
  <si>
    <t>{508f5018-14bc-4475-ac6b-05d07a0e8234}</t>
  </si>
  <si>
    <t>01/A1-D.3</t>
  </si>
  <si>
    <t>D.3-Soupis prací-PBŘ-NEUZNATELNÉ VÝDAJE</t>
  </si>
  <si>
    <t>{88f94682-1b28-4220-a4c8-0909963fe168}</t>
  </si>
  <si>
    <t>01/A1-D.4</t>
  </si>
  <si>
    <t>D.4-Soupis prací-Technické prostředí staveb-NEUZNATELNÉ VÝDAJE</t>
  </si>
  <si>
    <t>{d927ed9e-9631-4f29-8660-20709b8d54b9}</t>
  </si>
  <si>
    <t>D.4.1.1</t>
  </si>
  <si>
    <t>Soupis prací ZTI-hala-NEUZNATELNÉ VÝDAJE</t>
  </si>
  <si>
    <t>3</t>
  </si>
  <si>
    <t>{ebc37dcd-8c8b-4fd1-a319-09ac5ec94702}</t>
  </si>
  <si>
    <t>D.4.2.2.1</t>
  </si>
  <si>
    <t>Soupis prací VZT-hala-NEUZNATELNÉ VÝDAJE</t>
  </si>
  <si>
    <t>{44c80607-0506-42f8-9533-b0730135f617}</t>
  </si>
  <si>
    <t>D.4.2.1.</t>
  </si>
  <si>
    <t>Soupis prací ÚT-Hala-NEUZNATELNÉ VÝDAJE</t>
  </si>
  <si>
    <t>{3941df98-ea43-4cec-b0ef-d8e81c36f6d3}</t>
  </si>
  <si>
    <t>D.4.3.</t>
  </si>
  <si>
    <t>Soupis prací MaR HALA-NEUZNATELNÉ VÝDAJE</t>
  </si>
  <si>
    <t>{16cb1854-0638-4acb-a82f-82c5ff820c6a}</t>
  </si>
  <si>
    <t>D.4.4.</t>
  </si>
  <si>
    <t>Soupis prací Elektoinstalace-silnoproud HALA-NEUZNATELNÉ VÝDAJE</t>
  </si>
  <si>
    <t>{928bd1eb-f8ed-44bb-b7d7-0a92120b1e74}</t>
  </si>
  <si>
    <t>D.4.5.</t>
  </si>
  <si>
    <t>Soupis prací Elektroinstalace-slaboproud HALA-NEUZNATELNÉ VÝDAJE</t>
  </si>
  <si>
    <t>{1dfcf4be-022b-479d-8d22-100a2585b962}</t>
  </si>
  <si>
    <t>D.4.6</t>
  </si>
  <si>
    <t>Soupis prací Gastro vybavení HALA-NEUZNATELNÉ VÝDAJE</t>
  </si>
  <si>
    <t>{24a85705-f412-4669-9bff-2d32c026e471}</t>
  </si>
  <si>
    <t>02</t>
  </si>
  <si>
    <t>Soupis prací VON-NEUZNATELNÉ VÝDAJE</t>
  </si>
  <si>
    <t>VON</t>
  </si>
  <si>
    <t>{d7e19e99-e2a5-4f22-bb32-a8f88a0c714d}</t>
  </si>
  <si>
    <t>1) Krycí list soupisu</t>
  </si>
  <si>
    <t>2) Rekapitulace</t>
  </si>
  <si>
    <t>3) Soupis prací</t>
  </si>
  <si>
    <t>Zpět na list:</t>
  </si>
  <si>
    <t>Rekapitulace stavby</t>
  </si>
  <si>
    <t>KRYCÍ LIST SOUPISU</t>
  </si>
  <si>
    <t>Objekt:</t>
  </si>
  <si>
    <t>01/A1 - S0 01/A1 Rekonstrukce sport. haly+přístavba šaten-NEUZNATELNÉ VÝDAJE</t>
  </si>
  <si>
    <t>Soupis:</t>
  </si>
  <si>
    <t>01/A1-D1.1 - Soupis prací-D.1.1.1 Stavební část-Sportovní hala-NEUZNATELNÉ VÝDAJE</t>
  </si>
  <si>
    <t xml:space="preserve">Pokud jsou v zadávací dokumentaci odkazy na výrobky a zařízení, jedná se pouze o vymezení a definování technických, konstrukčních a kvalitativních standardů požadovaných projektem. Zadavatel připouští obdobné výrobky při zachování základních funkčních a normových parametrů. Uchazeč je oprávněn nabídnout výrobky a obdobná zařízení stejných nebo lepších parametrů. Použití těchto obdobných výrobků je podmíněno odsouhlasením zadavatelem stavby a zpracovatelem projektu jednotlivých objektů této PD. V případě obdobných výrobků a zařízení je nutno doložit jejich technické listy. Soupis prací je sestaven za využití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jsou individuálně kalkulované položky a nepochází z Cenové soustavy ÚRS. Uchazeč o VZ je povinen si prověřit soulad mezi projektovou dokumentací a výkazy výměr. Na pozdější reklamaci v případě úspěšného získání zakázky, nebude na případný  nesoulad mezi  PD a VV , brán zřetel. </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</si>
  <si>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</si>
  <si>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</si>
  <si>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</si>
  <si>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</si>
  <si>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</si>
  <si>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</si>
  <si>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</si>
  <si>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</si>
  <si>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</si>
  <si>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</si>
  <si>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</si>
  <si>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</si>
  <si>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</si>
  <si>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</si>
  <si>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</si>
  <si>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</si>
  <si>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</si>
  <si>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</si>
  <si>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</si>
  <si>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</si>
  <si>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</si>
  <si>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</si>
  <si>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</si>
  <si>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</si>
  <si>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</si>
  <si>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</si>
  <si>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</si>
  <si>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</si>
  <si>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</si>
  <si>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</si>
  <si>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</si>
  <si>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</si>
  <si>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</si>
  <si>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</si>
  <si>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</si>
  <si>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</si>
  <si>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</si>
  <si>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</si>
  <si>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</si>
  <si>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</si>
  <si>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</si>
  <si>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</si>
  <si>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Svislé a kompletní konstrukce</t>
  </si>
  <si>
    <t>K</t>
  </si>
  <si>
    <t>310237241</t>
  </si>
  <si>
    <t>Zazdívka otvorů ve zdivu nadzákladovém cihlami pálenými plochy přes 0,09 m2 do 0,25 m2, ve zdi tl. do 300 mm</t>
  </si>
  <si>
    <t>kus</t>
  </si>
  <si>
    <t>CS ÚRS 2016 01</t>
  </si>
  <si>
    <t>4</t>
  </si>
  <si>
    <t>-2072675062</t>
  </si>
  <si>
    <t>310239211</t>
  </si>
  <si>
    <t>Zazdívka otvorů ve zdivu nadzákladovém cihlami pálenými plochy přes 1 m2 do 4 m2 na maltu vápenocementovou</t>
  </si>
  <si>
    <t>m3</t>
  </si>
  <si>
    <t>2020453107</t>
  </si>
  <si>
    <t>VV</t>
  </si>
  <si>
    <t>0,8*2,1*0,335</t>
  </si>
  <si>
    <t>Součet</t>
  </si>
  <si>
    <t>31027988R</t>
  </si>
  <si>
    <t>Zazdívka otvorů ve zdivu nadzákladovém nepálenými tvárnicemi plochy přes 1 m2 do 4 m2 , ve zdi tl. do 300 mm P6-650 kg/m3</t>
  </si>
  <si>
    <t>-1242058491</t>
  </si>
  <si>
    <t>"2.n.p."</t>
  </si>
  <si>
    <t>0,96*2,05*0,325</t>
  </si>
  <si>
    <t>1*2,05*0,345*2</t>
  </si>
  <si>
    <t>2,1*1,42*0,34*3</t>
  </si>
  <si>
    <t>1,76*1,44*0,345</t>
  </si>
  <si>
    <t>1,81*1,42*0,365</t>
  </si>
  <si>
    <t>31027989R</t>
  </si>
  <si>
    <t>Zazdívka otvorů ve zdivu nadzákladovém nepálenými tvárnicemi plochy přes 1 m2 do 4 m2 , ve zdi tl. do 300 mm P6-650kg/m3</t>
  </si>
  <si>
    <t>139905036</t>
  </si>
  <si>
    <t>1,81*1,42*0,365+0,82*2,05*0,36*3</t>
  </si>
  <si>
    <t>5</t>
  </si>
  <si>
    <t>311238112</t>
  </si>
  <si>
    <t>Zdivo nosné jednovrstvé z cihel děrovaných vnitřní klasické, spojené na pero a drážku na maltu MVC, pevnost cihel P10, tl. zdiva 175 mm</t>
  </si>
  <si>
    <t>m2</t>
  </si>
  <si>
    <t>1126582388</t>
  </si>
  <si>
    <t>PSC</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</si>
  <si>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</si>
  <si>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"2n.p."</t>
  </si>
  <si>
    <t>1,15*3,05*2</t>
  </si>
  <si>
    <t>6</t>
  </si>
  <si>
    <t>31127229R</t>
  </si>
  <si>
    <t>Zdivo z pórobetonových přesných tvárnic nosné z tvárnic hladkých jakékoli pevnosti na tenké maltové lože, tloušťka zdiva 250 mm, objemová hmotnost P6-650 kg/m3</t>
  </si>
  <si>
    <t>-1753022566</t>
  </si>
  <si>
    <t>3,0*0,25*(5,64+4,02+2,45)-(1,175*1,44*0,25+1,06*2,4*0,25)</t>
  </si>
  <si>
    <t>7</t>
  </si>
  <si>
    <t>31127239R</t>
  </si>
  <si>
    <t>Zdivo z pórobetonových přesných tvárnic nosné z tvárnic hladkých jakékoli pevnosti na tenké maltové lože, tloušťka zdiva 300 mm, objemová hmotnost P6-650 kg/m3</t>
  </si>
  <si>
    <t>-50233193</t>
  </si>
  <si>
    <t>0,3*3,03*(3,68+0,9+1,67)-(0,9*2,02)</t>
  </si>
  <si>
    <t>8</t>
  </si>
  <si>
    <t>317141222</t>
  </si>
  <si>
    <t>Překlady ploché prefabrikované z pórobetonu YTONG osazené do tenkého maltového lože, včetně slepení dvou překladů vedle sebe po celé délce boční plochy, šířky překladu 150 mm, pro světlost otvoru přes 900 do 1000 mm</t>
  </si>
  <si>
    <t>-370299475</t>
  </si>
  <si>
    <t xml:space="preserve">Poznámka k souboru cen:
1. V cenách jsou započteny náklady na: a) dodání a uložení překladu předepsané délky, včetně podmazáním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</si>
  <si>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9</t>
  </si>
  <si>
    <t>317141224</t>
  </si>
  <si>
    <t>Překlady ploché prefabrikované z pórobetonu YTONG osazené do tenkého maltového lože, včetně slepení dvou překladů vedle sebe po celé délce boční plochy, šířky překladu 150 mm, pro světlost otvoru přes 1100 do 1250 mm</t>
  </si>
  <si>
    <t>-1833557798</t>
  </si>
  <si>
    <t>317143412</t>
  </si>
  <si>
    <t>Překlady nosné prefabrikované z pórobetonu YTONG osazené do tenkého maltového lože, ve zdech tloušťky 200 mm, světlost otvoru do 900 mm</t>
  </si>
  <si>
    <t>-247738436</t>
  </si>
  <si>
    <t xml:space="preserve">Poznámka k souboru cen:
1. V cenách jsou započteny náklady na dodání a uložení překladu předepsané délky, včetně podmazáním ložné plochy tenkovrstvou maltou. </t>
  </si>
  <si>
    <t>11</t>
  </si>
  <si>
    <t>317143422</t>
  </si>
  <si>
    <t>Překlady nosné prefabrikované z pórobetonu YTONG osazené do tenkého maltového lože, ve zdech tloušťky 200 mm, světlost otvoru přes 1100 do 1350 mm</t>
  </si>
  <si>
    <t>1557462242</t>
  </si>
  <si>
    <t>12</t>
  </si>
  <si>
    <t>317143712</t>
  </si>
  <si>
    <t>Překlady nosné prefabrikované z pórobetonu YTONG osazené do tenkého maltového lože, ve zdech tloušťky 375 mm, pro světlost otvoru do 900 mm</t>
  </si>
  <si>
    <t>1349845398</t>
  </si>
  <si>
    <t>13</t>
  </si>
  <si>
    <t>317234410</t>
  </si>
  <si>
    <t>Vyzdívka mezi nosníky cihlami pálenými na maltu cementovou</t>
  </si>
  <si>
    <t>-144214401</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</si>
  <si>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</si>
  <si>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0,545*1,06*0,12</t>
  </si>
  <si>
    <t>1,2*0,54*0,12</t>
  </si>
  <si>
    <t>0,9*0,325*0,12</t>
  </si>
  <si>
    <t>1,8*0,3*2*0,18</t>
  </si>
  <si>
    <t>5*0,3*0,16</t>
  </si>
  <si>
    <t>0,9*0,325*0,05</t>
  </si>
  <si>
    <t>2,632*0,3*0,18*4</t>
  </si>
  <si>
    <t>0,9*0,345*0,05</t>
  </si>
  <si>
    <t>14</t>
  </si>
  <si>
    <t>317941123</t>
  </si>
  <si>
    <t>Osazování ocelových válcovaných nosníků na zdivu I nebo IE nebo U nebo UE nebo L č. 14 až 22 nebo výšky do 220 mm</t>
  </si>
  <si>
    <t>t</t>
  </si>
  <si>
    <t>554399315</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</si>
  <si>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</si>
  <si>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21,9*1,1*(3,15*8+2,2*4+5*2)*0,001</t>
  </si>
  <si>
    <t>M</t>
  </si>
  <si>
    <t>130107200</t>
  </si>
  <si>
    <t>Ocel profilová v jakosti 11 375 ocel profilová I IPN h=180 mm</t>
  </si>
  <si>
    <t>811768784</t>
  </si>
  <si>
    <t>P</t>
  </si>
  <si>
    <t>Poznámka k položce:
Hmotnost: 21,90 kg/m</t>
  </si>
  <si>
    <t>1,06*1,08</t>
  </si>
  <si>
    <t>16</t>
  </si>
  <si>
    <t>317944321</t>
  </si>
  <si>
    <t>Válcované nosníky dodatečně osazované do připravených otvorů bez zazdění hlav do č. 12</t>
  </si>
  <si>
    <t>1898734535</t>
  </si>
  <si>
    <t xml:space="preserve">Poznámka k souboru cen:
1. V cenách jsou zahrnuty náklady na dodávku a montáž válcovaných nosníků. 2. Ceny jsou určeny pouze pro ocenění konstrukce překladů nad otvory. </t>
  </si>
  <si>
    <t>"pro osazování ocel. překladů dodatečně vč. dodávky nosníků"</t>
  </si>
  <si>
    <t>3,77*1,1*0,001*(1,2*2+1,15*4) "L50/5"</t>
  </si>
  <si>
    <t>11,1*1,1*0,001*(1,36*4+1,5*3+1,1*3) "I120"</t>
  </si>
  <si>
    <t>12,2*1,1*0,001*(0,8*1) "L120/80/8"</t>
  </si>
  <si>
    <t>17</t>
  </si>
  <si>
    <t>331231116</t>
  </si>
  <si>
    <t>Pilíře volně stojící z cihel pálených čtyřhranné až osmihranné (průřezu čtverce, T nebo kříže) pravoúhlé pod omítku nebo režné, bez spárování z cihel plných dl. 290 mm P 7 až P 15 M I, na maltu MC-5 nebo MC-10</t>
  </si>
  <si>
    <t>-2121065857</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</si>
  <si>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</si>
  <si>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2,9*0,3*0,3*2+2,9*0,6*0,3*3+2,9*0,45*0,3*2+2,9*0,45*1,025</t>
  </si>
  <si>
    <t>18</t>
  </si>
  <si>
    <t>342272148</t>
  </si>
  <si>
    <t>Příčky z pórobetonových přesných příčkovek (YTONG) hladkých, objemové hmotnosti 500 kg/m3 na tenké maltové lože, tloušťky příčky 50 mm</t>
  </si>
  <si>
    <t>584355094</t>
  </si>
  <si>
    <t>2,02*0,325*2+2,02*0,345*2+2,02*0,325*2"dozdívka ostění dveří, tl. upravit"</t>
  </si>
  <si>
    <t>19</t>
  </si>
  <si>
    <t>342273323</t>
  </si>
  <si>
    <t>Příčky z pórobetonových přesných příčkovek (YTONG) na pero a drážku (PD), objemové hmotnosti 500 kg/m3 na tenké maltové lože, tloušťky příčky 100 mm</t>
  </si>
  <si>
    <t>771937215</t>
  </si>
  <si>
    <t>3,05*(3,75+1,77+1,71)-(0,7*1,97+0,7*1,97+0,9*1,97)</t>
  </si>
  <si>
    <t>20</t>
  </si>
  <si>
    <t>342273523</t>
  </si>
  <si>
    <t>Příčky z pórobetonových přesných příčkovek (YTONG) na pero a drážku (PD), objemové hmotnosti 500 kg/m3 na tenké maltové lože, tloušťky příčky 150 mm</t>
  </si>
  <si>
    <t>662924051</t>
  </si>
  <si>
    <t>3,05*(2,3+0,1+1,4+2,24+1,75+1,85+1+0,15+2,5+4,71+0,15+1+3,16)</t>
  </si>
  <si>
    <t>1,3*(1,63+0,689)</t>
  </si>
  <si>
    <t>-(0,8*1,97+0,9*1,97+2*2,1+0,8*1,97)</t>
  </si>
  <si>
    <t>342291111</t>
  </si>
  <si>
    <t>Ukotvení příček polyuretanovou pěnou, tl. příčky do 100 mm</t>
  </si>
  <si>
    <t>m</t>
  </si>
  <si>
    <t>-69849120</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</si>
  <si>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</si>
  <si>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(3,75+1,77+1,71)</t>
  </si>
  <si>
    <t>22</t>
  </si>
  <si>
    <t>342291112</t>
  </si>
  <si>
    <t>Ukotvení příček polyuretanovou pěnou, tl. příčky přes 100 mm</t>
  </si>
  <si>
    <t>-328384204</t>
  </si>
  <si>
    <t>(2,3+0,1+1,4+2,24+1,75+1,85+1+0,15+2,5+4,71+0,15+1+3,16)</t>
  </si>
  <si>
    <t>23</t>
  </si>
  <si>
    <t>346244381</t>
  </si>
  <si>
    <t>Plentování ocelových válcovaných nosníků jednostranné cihlami na maltu, výška stojiny do 200 mm</t>
  </si>
  <si>
    <t>522562127</t>
  </si>
  <si>
    <t>0,2*(1,36*2+1,5*2+1,1*2+2,2*2+2,2*2+1,15*2+3,15*2*4+1,15*2)</t>
  </si>
  <si>
    <t>"1.n.p."</t>
  </si>
  <si>
    <t>0,2*(2,4*2+2,05)</t>
  </si>
  <si>
    <t>24</t>
  </si>
  <si>
    <t>346481111</t>
  </si>
  <si>
    <t>Zaplentování rýh, potrubí, válcovaných nosníků, výklenků nebo nik jakéhokoliv tvaru, na maltu ve stěnách nebo před stěnami rabicovým pletivem</t>
  </si>
  <si>
    <t>-1514791663</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</si>
  <si>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</si>
  <si>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(0,12*2+0,21+0,335)*1,36</t>
  </si>
  <si>
    <t>(0,05*2+0,1)*1,2</t>
  </si>
  <si>
    <t>(0,12+0,08)*0,8</t>
  </si>
  <si>
    <t>(0,12*2+0,54)*1,5</t>
  </si>
  <si>
    <t>(0,12*2+0,325)*1,1</t>
  </si>
  <si>
    <t>(0,18*2+0,3)*1,8*2</t>
  </si>
  <si>
    <t>(0,16*2+0,3)*5</t>
  </si>
  <si>
    <t>(0,05*2+0,325)*1,15</t>
  </si>
  <si>
    <t>(0,18*2+0,3)*3,15*4</t>
  </si>
  <si>
    <t>Vodorovné konstrukce</t>
  </si>
  <si>
    <t>25</t>
  </si>
  <si>
    <t>411386611</t>
  </si>
  <si>
    <t>Zabetonování prostupů v instalačních šachtách ve stropech železobetonových ze suchých směsí, včetně bednění, odbednění, výztuže a zajištění potrubí skelnou vatou s folií (materiál v ceně), plochy do 0,09 m2</t>
  </si>
  <si>
    <t>-1462809787</t>
  </si>
  <si>
    <t>26</t>
  </si>
  <si>
    <t>413232211</t>
  </si>
  <si>
    <t>Zazdívka zhlaví stropních trámů nebo válcovaných nosníků pálenými cihlami válcovaných nosníků, výšky do 150 mm</t>
  </si>
  <si>
    <t>795909707</t>
  </si>
  <si>
    <t>2+2+2</t>
  </si>
  <si>
    <t>27</t>
  </si>
  <si>
    <t>434311113</t>
  </si>
  <si>
    <t>Stupně dusané z betonu prostého nebo prokládaného kamenem na terén nebo na desku bez potěru, se zahlazením povrchu tř. C 12/15</t>
  </si>
  <si>
    <t>-1687134327</t>
  </si>
  <si>
    <t>3*1</t>
  </si>
  <si>
    <t>28</t>
  </si>
  <si>
    <t>434351141</t>
  </si>
  <si>
    <t>Bednění stupňů betonovaných na podstupňové desce nebo na terénu půdorysně přímočarých zřízení</t>
  </si>
  <si>
    <t>-109271102</t>
  </si>
  <si>
    <t xml:space="preserve">Poznámka k souboru cen:
1. Množství měrných jednotek bednění stupňů se určuje v m2 plochy stupnic a podstupnic. </t>
  </si>
  <si>
    <t>0,18*1*3</t>
  </si>
  <si>
    <t>29</t>
  </si>
  <si>
    <t>434351142</t>
  </si>
  <si>
    <t>Bednění stupňů betonovaných na podstupňové desce nebo na terénu půdorysně přímočarých odstranění</t>
  </si>
  <si>
    <t>-1441263928</t>
  </si>
  <si>
    <t>Úpravy povrchů, podlahy a osazování výplní</t>
  </si>
  <si>
    <t>30</t>
  </si>
  <si>
    <t>611325223</t>
  </si>
  <si>
    <t>Vápenocementová nebo vápenná omítka jednotlivých malých ploch štuková na stropech, plochy jednotlivě přes 0,25 do 1 m2</t>
  </si>
  <si>
    <t>-140634840</t>
  </si>
  <si>
    <t>31</t>
  </si>
  <si>
    <t>612131101</t>
  </si>
  <si>
    <t>Podkladní a spojovací vrstva vnitřních omítaných ploch cementový postřik nanášený ručně celoplošně stěn</t>
  </si>
  <si>
    <t>1290489979</t>
  </si>
  <si>
    <t>0,96*2,05</t>
  </si>
  <si>
    <t>1*2,05*2</t>
  </si>
  <si>
    <t>2,1*1,42*3</t>
  </si>
  <si>
    <t>1,76*1,44</t>
  </si>
  <si>
    <t>1,81*1,42</t>
  </si>
  <si>
    <t>1,81*1,42+0,82*2,05*3</t>
  </si>
  <si>
    <t>3,03*(3,68+0,9+1,67)-(0,9*2,02)</t>
  </si>
  <si>
    <t>158,569*2</t>
  </si>
  <si>
    <t>32</t>
  </si>
  <si>
    <t>612181001</t>
  </si>
  <si>
    <t>Sádrová stěrka vnitřních povrchů tloušťky do 3 mm bez penetrace, včetně následného přebroušení svislých konstrukcí stěn v podlaží i na schodišti</t>
  </si>
  <si>
    <t>-1849933144</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</si>
  <si>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</si>
  <si>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3,05*(3,75+1,77+1,71)*2-(0,7*1,97+0,7*1,97+0,9*1,97)*2</t>
  </si>
  <si>
    <t>3,05*(2,3+0,1+1,4+2,24+1,75+1,85+1+0,15+2,5+4,71+0,15+1+3,16)*2</t>
  </si>
  <si>
    <t>1,3*(1,63+0,689)*2</t>
  </si>
  <si>
    <t>-(0,8*1,97+0,9*1,97+2*2,1+0,8*1,97)*2</t>
  </si>
  <si>
    <t>33</t>
  </si>
  <si>
    <t>612311141</t>
  </si>
  <si>
    <t>Omítka vápenná vnitřních ploch nanášená ručně dvouvrstvá štuková, tloušťky jádrové omítky do 10 mm a tloušťky štuku do 3 mm svislých konstrukcí stěn</t>
  </si>
  <si>
    <t>-832617631</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</si>
  <si>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</si>
  <si>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2,96*(3,75+2,3+0,6+1,77+1,5+0,72+1+0,672+1+1,648+1,77++3,77+1,5+1,7+2,5*2+1,71*2)</t>
  </si>
  <si>
    <t>2,96*(3,95+1,2+0,56+1,27+2,5+3,92+8,1*2+5,585*1+5,71*2+0,6+2,1+1,25+2,1+1,25+2,1+0,27+3,68+0,9+1,67+0,3+3,12)</t>
  </si>
  <si>
    <t>2,96*(2,68*1+3,949+3,8)</t>
  </si>
  <si>
    <t>3,68*(0,54+1,221+2,68+1,76)</t>
  </si>
  <si>
    <t>2,96*(1,75+1,805+0,8+4,44+5,525+5+4,633+1,857+1,45+2,45+2,635+1,34+0,22+3,005)</t>
  </si>
  <si>
    <t>2,96*(3,005*2+5,475*6+12,93+3,46*2)</t>
  </si>
  <si>
    <t>Mezisoučet</t>
  </si>
  <si>
    <t>-(1,18*1,44+1*2,02*2+1,2*2,1+0,8*1,97+0,6*0,8+2,1*1,5*6+0,8*1,97+0,9*2,02*2+2,08*1,5*6+0,9*2,02*2)</t>
  </si>
  <si>
    <t>-2,1*(1,7+1,5+3,77+2*2,5+3,92+3,95+0,56+1,6)</t>
  </si>
  <si>
    <t>-1,5*1,6</t>
  </si>
  <si>
    <t>521,615*1,1</t>
  </si>
  <si>
    <t>34</t>
  </si>
  <si>
    <t>612325223</t>
  </si>
  <si>
    <t>Vápenocementová nebo vápenná omítka jednotlivých malých ploch štuková na stěnách, plochy jednotlivě přes 0,25 do 1 m2</t>
  </si>
  <si>
    <t>514000761</t>
  </si>
  <si>
    <t>35</t>
  </si>
  <si>
    <t>612331121</t>
  </si>
  <si>
    <t>Omítka cementová vnitřních ploch nanášená ručně jednovrstvá, tloušťky do 10 mm hladká svislých konstrukcí stěn</t>
  </si>
  <si>
    <t>-959090020</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</si>
  <si>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</si>
  <si>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1,5*(2*1+2*2,5-0,8+0,75+0,75+1,75+1,75-0,7)</t>
  </si>
  <si>
    <t>2,1*(1,0+1,0+2,85+2,85+1,5+3,77+2,24+3,77-1,85-0,9)</t>
  </si>
  <si>
    <t>2,1*(3,92*2+4,71+0,15+1+0,56+3,95-2)</t>
  </si>
  <si>
    <t>0,8*1,8+1,15*0,9</t>
  </si>
  <si>
    <t>1,5*(2*2,5+2*1,71-0,9)</t>
  </si>
  <si>
    <t>97,629*1,1</t>
  </si>
  <si>
    <t>36</t>
  </si>
  <si>
    <t>613311141</t>
  </si>
  <si>
    <t>Omítka vápenná vnitřních ploch nanášená ručně dvouvrstvá štuková, tloušťky jádrové omítky do 10 mm a tloušťky štuku do 3 mm svislých konstrukcí pilířů nebo sloupů</t>
  </si>
  <si>
    <t>-1338336117</t>
  </si>
  <si>
    <t>2,9*(0,45*2+0,3*2+1,025*2+0,45*2+0,45*2+0,3*2+0,3*8+0,6*2*6+0,3*2)</t>
  </si>
  <si>
    <t>37</t>
  </si>
  <si>
    <t>631319171</t>
  </si>
  <si>
    <t>Příplatek k cenám mazanin za stržení povrchu spodní vrstvy mazaniny latí před vložením výztuže nebo pletiva pro tl. obou vrstev mazaniny přes 50 do 80 mm</t>
  </si>
  <si>
    <t>-1429173583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</si>
  <si>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</si>
  <si>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"cementový potěr tl. 50 mm"</t>
  </si>
  <si>
    <t>1,75*2,2*0,05</t>
  </si>
  <si>
    <t>(13,6+4,43+9,65+2,73+10,41+2,96+9,34+20,24+2,49+50,28+19,23+108,92+56+16,84+15,15)*0,05</t>
  </si>
  <si>
    <t>38</t>
  </si>
  <si>
    <t>631351111</t>
  </si>
  <si>
    <t>Bednění v podlahách otvorů a prostupů zřízení</t>
  </si>
  <si>
    <t>239699268</t>
  </si>
  <si>
    <t>39</t>
  </si>
  <si>
    <t>631351112</t>
  </si>
  <si>
    <t>Bednění v podlahách otvorů a prostupů odstranění</t>
  </si>
  <si>
    <t>-135585607</t>
  </si>
  <si>
    <t>40</t>
  </si>
  <si>
    <t>632450121</t>
  </si>
  <si>
    <t>Potěr cementový vyrovnávací ze suchých směsí v pásu o průměrné (střední) tl. od 10 do 20 mm</t>
  </si>
  <si>
    <t>2085460907</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</si>
  <si>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</si>
  <si>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"pod nové parapety"</t>
  </si>
  <si>
    <t>2,1*0,18*6</t>
  </si>
  <si>
    <t>2,08*0,3*6+2,1*0,15*6+1,17*0,36*1</t>
  </si>
  <si>
    <t>41</t>
  </si>
  <si>
    <t>632451455</t>
  </si>
  <si>
    <t>Potěr pískocementový běžný tl. přes 40 do 50 mm tř. C 20</t>
  </si>
  <si>
    <t>177042669</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</si>
  <si>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</si>
  <si>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1,75*2,2</t>
  </si>
  <si>
    <t>(13,6+4,43+9,65+2,73+10,41+2,96+9,34+20,24+2,49+50,28+19,23+108,92+56+16,84+15,15)</t>
  </si>
  <si>
    <t>42</t>
  </si>
  <si>
    <t>631362021</t>
  </si>
  <si>
    <t>Výztuž mazanin ze svařovaných sítí z drátů typu KARI</t>
  </si>
  <si>
    <t>-203996914</t>
  </si>
  <si>
    <t>1,75*2,2*0,05*2,1*1,15*0,001</t>
  </si>
  <si>
    <t>(13,6+4,43+9,65+2,73+10,41+2,96+9,34+20,24+2,49+50,28+19,23+108,92+56+16,84+15,15)*0,05*2,1*1,15*0,001</t>
  </si>
  <si>
    <t>43</t>
  </si>
  <si>
    <t>634662111</t>
  </si>
  <si>
    <t>Výplň dilatačních spar mazanin akrylátovým tmelem, šířka spáry do 10 mm</t>
  </si>
  <si>
    <t>-142589372</t>
  </si>
  <si>
    <t xml:space="preserve">Poznámka k souboru cen:
1. V cenách jsou započteny i náklady na ochranu okrajů spáry papírovou páskou. 2. V cenách 634 66-21.. a 634 66-31.. jsou započteny i náklady na těsnící provazec z pěnového polyetylénu. </t>
  </si>
  <si>
    <t>5,585+5,71</t>
  </si>
  <si>
    <t>44</t>
  </si>
  <si>
    <t>634911121</t>
  </si>
  <si>
    <t>Řezání dilatačních nebo smršťovacích spár v čerstvé betonové mazanině nebo potěru šířky přes 5 do 10 mm, hloubky do 10 mm</t>
  </si>
  <si>
    <t>-602028583</t>
  </si>
  <si>
    <t xml:space="preserve">Poznámka k souboru cen:
1. V cenách jsou započteny i náklady na vyčištění spár po řezání. </t>
  </si>
  <si>
    <t>45</t>
  </si>
  <si>
    <t>641941712</t>
  </si>
  <si>
    <t>Osazování rámů kovových okenních na montážní pěnu, o ploše bez sdružených dveří nebo se sdruženými dveřmi přes 1 do 4 m2</t>
  </si>
  <si>
    <t>-1627389710</t>
  </si>
  <si>
    <t xml:space="preserve">Poznámka k souboru cen:
1. Ceny lze použít i pro osazování oken pevných bez křídel. 2. V cenách jsou započteny i náklady na kotvení rámů do zdiva. 3. V cenách nejsou započteny náklady na dodávku rámů, které se oceňují ve specifikaci. </t>
  </si>
  <si>
    <t>46</t>
  </si>
  <si>
    <t>641941812</t>
  </si>
  <si>
    <t>Osazování rámů kovových okenních na montážní pěnu, o ploše bez sdružených dveří nebo se sdruženými dveřmi přes 4 do 10 m2</t>
  </si>
  <si>
    <t>-804812175</t>
  </si>
  <si>
    <t>47</t>
  </si>
  <si>
    <t>Z16R</t>
  </si>
  <si>
    <t>Okno pevné jednoduché hliníkové s povrch úpravou a s bezpečnostním zasklením a PO EI30DP3-C atypické 2080x1950 mm</t>
  </si>
  <si>
    <t>ks</t>
  </si>
  <si>
    <t>-937663233</t>
  </si>
  <si>
    <t>48</t>
  </si>
  <si>
    <t>Z16aR</t>
  </si>
  <si>
    <t>Okno pevné jednoduché hliníkové s povrch úpravou a s bezpečnostním zasklením a PO EI30DP3-C atypické 2080x1400 mm</t>
  </si>
  <si>
    <t>2142687051</t>
  </si>
  <si>
    <t>49</t>
  </si>
  <si>
    <t>642942611</t>
  </si>
  <si>
    <t>Osazování zárubní nebo rámů kovových dveřních lisovaných nebo z úhelníků bez dveřních křídel, na montážní pěnu, o ploše otvoru do 2,5 m2</t>
  </si>
  <si>
    <t>582238003</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</si>
  <si>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</si>
  <si>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2+1+1+1+1</t>
  </si>
  <si>
    <t>50</t>
  </si>
  <si>
    <t>553313480</t>
  </si>
  <si>
    <t>Zárubně kovové zárubně ocelové pro pórobeton YH 100 700 L/P</t>
  </si>
  <si>
    <t>-1980392019</t>
  </si>
  <si>
    <t>51</t>
  </si>
  <si>
    <t>553313500</t>
  </si>
  <si>
    <t>Zárubně kovové zárubně ocelové pro pórobeton YH 100 800 L/P</t>
  </si>
  <si>
    <t>-963324434</t>
  </si>
  <si>
    <t>52</t>
  </si>
  <si>
    <t>553313520</t>
  </si>
  <si>
    <t>Zárubně kovové zárubně ocelové pro pórobeton YH 100 900 L/P</t>
  </si>
  <si>
    <t>-1324733134</t>
  </si>
  <si>
    <t>53</t>
  </si>
  <si>
    <t>642945111</t>
  </si>
  <si>
    <t>Osazování ocelových zárubní protipožárních nebo protiplynových dveří do vynechaného otvoru, s obetonováním, dveří jednokřídlových do 2,5 m2</t>
  </si>
  <si>
    <t>-1713266418</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</si>
  <si>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</si>
  <si>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1+1+1+1</t>
  </si>
  <si>
    <t>54</t>
  </si>
  <si>
    <t>55331389R</t>
  </si>
  <si>
    <t>zárubeň ocelová pro porobeton YH 150 800 L/P s PO odoslností EI30DP3-C</t>
  </si>
  <si>
    <t>870857546</t>
  </si>
  <si>
    <t>55</t>
  </si>
  <si>
    <t>642945112</t>
  </si>
  <si>
    <t>Osazování ocelových zárubní protipožárních nebo protiplynových dveří do vynechaného otvoru, s obetonováním, dveří dvoukřídlových přes 2,5 do 6,5 m2</t>
  </si>
  <si>
    <t>1719476834</t>
  </si>
  <si>
    <t>1+1+1</t>
  </si>
  <si>
    <t>56</t>
  </si>
  <si>
    <t>642946212</t>
  </si>
  <si>
    <t>Osazení stavebního pouzdra posuvných dveří do zděné příčky se dvěma kapsami pro dvě dveřní křídla průchozí šířky přes 1650 do 2450 mm</t>
  </si>
  <si>
    <t>-1489665720</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</si>
  <si>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</si>
  <si>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57</t>
  </si>
  <si>
    <t>553316850</t>
  </si>
  <si>
    <t>Zárubně kovové pouzdra posuvných dveří pouzdra stavební síla pouzdra 175 mm atypické rozměry - čistý průchod 1980 - 2700 mm P730-221   2250 mm</t>
  </si>
  <si>
    <t>-437168191</t>
  </si>
  <si>
    <t>58</t>
  </si>
  <si>
    <t>644941112</t>
  </si>
  <si>
    <t>Montáž průvětrníků nebo mřížek odvětrávacích velikosti přes 150 x 200 do 300 x 300 mm</t>
  </si>
  <si>
    <t>1870611299</t>
  </si>
  <si>
    <t xml:space="preserve">Poznámka k souboru cen:
1. V cenách nejsou započteny náklady na dodávku průvětrníku nebo mřížky, tyto se oceňují ve specifikaci. </t>
  </si>
  <si>
    <t>59</t>
  </si>
  <si>
    <t>55341429R</t>
  </si>
  <si>
    <t>Výplně otvorů staveb - kovové průvětrníky a větrací mřížky mřížky větrací nerezové 200x200 se síťovinou</t>
  </si>
  <si>
    <t>-168918086</t>
  </si>
  <si>
    <t>60</t>
  </si>
  <si>
    <t>648922441</t>
  </si>
  <si>
    <t>Osazování parapetních desek železobetonových nebo teracových na cementovou maltu teracových různé délky</t>
  </si>
  <si>
    <t>-916721490</t>
  </si>
  <si>
    <t xml:space="preserve">Poznámka k souboru cen:
1. V cenách nejsou započteny náklady na dodávku desek, které se oceňují ve specifikaci 2. Ztratné lze stanovit ve směrné výši 2 %. </t>
  </si>
  <si>
    <t>2,08*6+2,1*6+1,17*1</t>
  </si>
  <si>
    <t>61</t>
  </si>
  <si>
    <t>01C01</t>
  </si>
  <si>
    <t>Vnitřní parapet  tl- 17 mm s krycím nosem šedý 2080x300 mm</t>
  </si>
  <si>
    <t>52768021</t>
  </si>
  <si>
    <t>62</t>
  </si>
  <si>
    <t>01D02</t>
  </si>
  <si>
    <t>Vnitřní parapet  tl- 17 mm s krycím nosem bílý 2080x150 mm</t>
  </si>
  <si>
    <t>-1030890162</t>
  </si>
  <si>
    <t>63</t>
  </si>
  <si>
    <t>01E03</t>
  </si>
  <si>
    <t>Vnitřní parapet  tl- 17 mm s krycím nosem bílý 1170x360 mm</t>
  </si>
  <si>
    <t>-1643165635</t>
  </si>
  <si>
    <t>Ostatní konstrukce a práce, bourání</t>
  </si>
  <si>
    <t>64</t>
  </si>
  <si>
    <t>949101111</t>
  </si>
  <si>
    <t>Lešení pomocné pracovní pro objekty pozemních staveb pro zatížení do 150 kg/m2, o výšce lešeňové podlahy do 1,9 m</t>
  </si>
  <si>
    <t>1763061313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</si>
  <si>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</si>
  <si>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154,82+16,78+7,66+15,15+16,84+56+108,92+19,53+50,28+2,49+20,24+9,34+2,96+10,41+2,73+9,65+4,43+13,6</t>
  </si>
  <si>
    <t>65</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</si>
  <si>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</si>
  <si>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</si>
  <si>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1146180254</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</si>
  <si>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</si>
  <si>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14,4*42*1</t>
  </si>
  <si>
    <t>66</t>
  </si>
  <si>
    <t>953941211</t>
  </si>
  <si>
    <t>Osazování drobných kovových předmětů se zalitím maltou cementovou, do vysekaných kapes nebo připravených otvorů konzol nebo kotev, např. pro schodišťová madla do zdí, radiátorové konzoly apod.</t>
  </si>
  <si>
    <t>1230950568</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</si>
  <si>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</si>
  <si>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6+2</t>
  </si>
  <si>
    <t>67</t>
  </si>
  <si>
    <t>953943111</t>
  </si>
  <si>
    <t>Osazování drobných kovových předmětů výrobků ostatních jinde neuvedených do vynechaných či vysekaných kapes zdiva, se zajištěním polohy se zalitím maltou cementovou, hmotnosti do 1 kg/kus</t>
  </si>
  <si>
    <t>-817458718</t>
  </si>
  <si>
    <t>25"výztuž pro zavázání zdí a příček"</t>
  </si>
  <si>
    <t>68</t>
  </si>
  <si>
    <t>130210100</t>
  </si>
  <si>
    <t>Ocel betonářská a příslušenství tyče ocelové žebírkové značka oceli BSt 500S, tyče 6 a 12 m D  6 mm</t>
  </si>
  <si>
    <t>-665690243</t>
  </si>
  <si>
    <t>Poznámka k položce:
Hmotnost: 0,222 kg/m</t>
  </si>
  <si>
    <t>25*0,3*1,1*0,001*0,222</t>
  </si>
  <si>
    <t>69</t>
  </si>
  <si>
    <t>953943123</t>
  </si>
  <si>
    <t>Osazování drobných kovových předmětů výrobků ostatních jinde neuvedených do betonu se zajištěním polohy k bednění či k výztuži před zabetonováním hmotnosti přes 5 do 15 kg/kus</t>
  </si>
  <si>
    <t>337543262</t>
  </si>
  <si>
    <t>70</t>
  </si>
  <si>
    <t>962031132</t>
  </si>
  <si>
    <t>Bourání příček z cihel, tvárnic nebo příčkovek z cihel pálených, plných nebo dutých na maltu vápennou nebo vápenocementovou, tl. do 100 mm</t>
  </si>
  <si>
    <t>-124927800</t>
  </si>
  <si>
    <t>3,0*(2,49+0,98)-(0,6*1,97)</t>
  </si>
  <si>
    <t>3,0*1,48-(0,6*1,97)</t>
  </si>
  <si>
    <t>71</t>
  </si>
  <si>
    <t>962031133</t>
  </si>
  <si>
    <t>Bourání příček z cihel, tvárnic nebo příčkovek z cihel pálených, plných nebo dutých na maltu vápennou nebo vápenocementovou, tl. do 150 mm</t>
  </si>
  <si>
    <t>-1368927861</t>
  </si>
  <si>
    <t>3,4*5,475+2,68*3,1+3,4*3,16-0,8*3+3*1,71-0,8*1,97+3*2,44+3*1,4-0,68*0,8</t>
  </si>
  <si>
    <t>72</t>
  </si>
  <si>
    <t>962032231</t>
  </si>
  <si>
    <t>Bourání zdiva nadzákladového z cihel nebo tvárnic z cihel pálených nebo vápenopískových, na maltu vápennou nebo vápenocementovou, objemu přes 1 m3</t>
  </si>
  <si>
    <t>-1324638756</t>
  </si>
  <si>
    <t xml:space="preserve">Poznámka k souboru cen:
1. Bourání pilířů o průřezu přes 0,36 m2 se oceňuje příslušnými cenami -2230, -2231, -2240, -2241,-2253 a -2254 jako bourání zdiva nadzákladového cihelného. </t>
  </si>
  <si>
    <t>0,355*3,0*5,64</t>
  </si>
  <si>
    <t>0,21*3,0*5,67</t>
  </si>
  <si>
    <t>0,355*3*1,71-(0,89*2,05*0,355+1,17*0,8*0,2)</t>
  </si>
  <si>
    <t>0,29*3,1*5,711</t>
  </si>
  <si>
    <t>0,324*3,0*5,525-(0,324*0,9*2,05)</t>
  </si>
  <si>
    <t>0,3*3*5,71-(0,82*2,04*0,3)</t>
  </si>
  <si>
    <t>0,2*3*3,12</t>
  </si>
  <si>
    <t>0,22*3,8*2,68</t>
  </si>
  <si>
    <t>0,345*3,4*(3,34+0,22+2,94+0,18+2,84+0,34+3,07)</t>
  </si>
  <si>
    <t>-0,345*(0,93*2,06+0,93*2,06+0,97*2,06+0,94*2,08)</t>
  </si>
  <si>
    <t>0,34*3,4*5,475</t>
  </si>
  <si>
    <t>0,18*2,4*5,475</t>
  </si>
  <si>
    <t>0,22*3,4*5,475</t>
  </si>
  <si>
    <t>3,3*2,45*0,34-0,34*(0,6*1,94)</t>
  </si>
  <si>
    <t>73</t>
  </si>
  <si>
    <t>965042141</t>
  </si>
  <si>
    <t>Bourání podkladů pod dlažby nebo litých celistvých podlah a mazanin betonových nebo z litého asfaltu tl. do 100 mm, plochy přes 4 m2</t>
  </si>
  <si>
    <t>556104745</t>
  </si>
  <si>
    <t>"výměra dle PD"</t>
  </si>
  <si>
    <t>0,06*(16,5+18,02+35,35+36,76+38,28+9,02+8,55+5,76+2,76+5,17+17,58+16,1+16,64+18,8+19,46+20,39+3,55+4,86+27,46+11,15+5,94)"2.n.p."</t>
  </si>
  <si>
    <t>74</t>
  </si>
  <si>
    <t>965049111</t>
  </si>
  <si>
    <t>Bourání podkladů pod dlažby nebo litých celistvých podlah a mazanin Příplatek k cenám za bourání mazanin betonových se svařovanou sítí, tl. do 100 mm</t>
  </si>
  <si>
    <t>-1280335101</t>
  </si>
  <si>
    <t>75</t>
  </si>
  <si>
    <t>967031132</t>
  </si>
  <si>
    <t>Přisekání (špicování) plošné nebo rovných ostění zdiva z cihel pálených rovných ostění, bez odstupu, po hrubém vybourání otvorů, na maltu vápennou nebo vápenocementovou</t>
  </si>
  <si>
    <t>1980895785</t>
  </si>
  <si>
    <t>0,333*2,02*2</t>
  </si>
  <si>
    <t>0,54*2,1*2</t>
  </si>
  <si>
    <t>0,345*2,62*2</t>
  </si>
  <si>
    <t>0,3*3*6</t>
  </si>
  <si>
    <t>0,2*3*1+0,22*3,6*2</t>
  </si>
  <si>
    <t>0,22*3,3*1+0,18*3,3*1+0,29*3,3*1+0,355*3*1+0,355*3*1+0,16*3,1*2</t>
  </si>
  <si>
    <t>2,02*0,333*2</t>
  </si>
  <si>
    <t>76</t>
  </si>
  <si>
    <t>968062375</t>
  </si>
  <si>
    <t>Vybourání dřevěných rámů oken s křídly, dveřních zárubní, vrat, stěn, ostění nebo obkladů rámů oken s křídly zdvojených, plochy do 2 m2</t>
  </si>
  <si>
    <t>-861729097</t>
  </si>
  <si>
    <t xml:space="preserve">Poznámka k souboru cen:
1. V cenách -2244 až -2747 jsou započteny i náklady na vyvěšení křídel. </t>
  </si>
  <si>
    <t>2,13*0,6</t>
  </si>
  <si>
    <t>77</t>
  </si>
  <si>
    <t>971033231</t>
  </si>
  <si>
    <t>Vybourání otvorů ve zdivu základovém nebo nadzákladovém z cihel, tvárnic, příčkovek z cihel pálených na maltu vápennou nebo vápenocementovou plochy do 0,0225 m2, tl. do 150 mm</t>
  </si>
  <si>
    <t>1822159468</t>
  </si>
  <si>
    <t>78</t>
  </si>
  <si>
    <t>971033241</t>
  </si>
  <si>
    <t>Vybourání otvorů ve zdivu základovém nebo nadzákladovém z cihel, tvárnic, příčkovek z cihel pálených na maltu vápennou nebo vápenocementovou plochy do 0,0225 m2, tl. do 300 mm</t>
  </si>
  <si>
    <t>-2107379153</t>
  </si>
  <si>
    <t>79</t>
  </si>
  <si>
    <t>971033351</t>
  </si>
  <si>
    <t>Vybourání otvorů ve zdivu základovém nebo nadzákladovém z cihel, tvárnic, příčkovek z cihel pálených na maltu vápennou nebo vápenocementovou plochy do 0,09 m2, tl. do 450 mm</t>
  </si>
  <si>
    <t>-1385189746</t>
  </si>
  <si>
    <t>80</t>
  </si>
  <si>
    <t>971033451</t>
  </si>
  <si>
    <t>Vybourání otvorů ve zdivu základovém nebo nadzákladovém z cihel, tvárnic, příčkovek z cihel pálených na maltu vápennou nebo vápenocementovou plochy do 0,25 m2, tl. do 450 mm</t>
  </si>
  <si>
    <t>1733434102</t>
  </si>
  <si>
    <t>81</t>
  </si>
  <si>
    <t>971033561</t>
  </si>
  <si>
    <t>Vybourání otvorů ve zdivu základovém nebo nadzákladovém z cihel, tvárnic, příčkovek z cihel pálených na maltu vápennou nebo vápenocementovou plochy do 1 m2, tl. do 600 mm</t>
  </si>
  <si>
    <t>1162335139</t>
  </si>
  <si>
    <t>"vzt"</t>
  </si>
  <si>
    <t>1,1*0,5*0,4+1,82*0,45*0,35+0,55*0,45*0,35+0,55*0,45*0,35+0,95*0,45*0,36+0,45*0,45*0,36+0,95*0,45*0,35+0,95*0,45*0,325+0,45*0,45*0,36+1,25*0,45*0,54</t>
  </si>
  <si>
    <t>0,45*0,45*0,345</t>
  </si>
  <si>
    <t>82</t>
  </si>
  <si>
    <t>972054141</t>
  </si>
  <si>
    <t>Vybourání otvorů ve stropech nebo klenbách železobetonových bez odstranění podlahy a násypu, plochy do 0,0225 m2, tl. do 150 mm</t>
  </si>
  <si>
    <t>1439808040</t>
  </si>
  <si>
    <t>83</t>
  </si>
  <si>
    <t>972054341</t>
  </si>
  <si>
    <t>Vybourání otvorů ve stropech nebo klenbách železobetonových bez odstranění podlahy a násypu, plochy do 0,25 m2, tl. do 150 mm</t>
  </si>
  <si>
    <t>-517792836</t>
  </si>
  <si>
    <t>84</t>
  </si>
  <si>
    <t>973031335</t>
  </si>
  <si>
    <t>Vysekání výklenků nebo kapes ve zdivu z cihel na maltu vápennou nebo vápenocementovou kapes, plochy do 0,16 m2, hl. do 300 mm</t>
  </si>
  <si>
    <t>-346564294</t>
  </si>
  <si>
    <t>85</t>
  </si>
  <si>
    <t>977151111</t>
  </si>
  <si>
    <t>Jádrové vrty diamantovými korunkami do stavebních materiálů (železobetonu, betonu, cihel, obkladů, dlažeb, kamene) průměru do 35 mm</t>
  </si>
  <si>
    <t>341914597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</si>
  <si>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</si>
  <si>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0,2*4</t>
  </si>
  <si>
    <t>86</t>
  </si>
  <si>
    <t>977151127</t>
  </si>
  <si>
    <t>Jádrové vrty diamantovými korunkami do stavebních materiálů (železobetonu, betonu, cihel, obkladů, dlažeb, kamene) průměru přes 225 do 250 mm</t>
  </si>
  <si>
    <t>-1574235518</t>
  </si>
  <si>
    <t>0,54*2</t>
  </si>
  <si>
    <t>87</t>
  </si>
  <si>
    <t>977151129</t>
  </si>
  <si>
    <t>Jádrové vrty diamantovými korunkami do stavebních materiálů (železobetonu, betonu, cihel, obkladů, dlažeb, kamene) průměru přes 300 do 350 mm</t>
  </si>
  <si>
    <t>-1555015357</t>
  </si>
  <si>
    <t>(0,2+0,18)*2</t>
  </si>
  <si>
    <t>88</t>
  </si>
  <si>
    <t>977151132</t>
  </si>
  <si>
    <t>Jádrové vrty diamantovými korunkami do stavebních materiálů (železobetonu, betonu, cihel, obkladů, dlažeb, kamene) průměru přes 400 do 450 mm</t>
  </si>
  <si>
    <t>-1481596716</t>
  </si>
  <si>
    <t>0,35*1</t>
  </si>
  <si>
    <t>89</t>
  </si>
  <si>
    <t>978012191</t>
  </si>
  <si>
    <t>Otlučení vápenných nebo vápenocementových omítek vnitřních ploch stropů rákosovaných, v rozsahu přes 50 do 100 %</t>
  </si>
  <si>
    <t>-1652117303</t>
  </si>
  <si>
    <t xml:space="preserve">Poznámka k souboru cen:
1. Položky lze použít i pro ocenění otlučení sádrových, hliněných apod. vnitřních omítek. </t>
  </si>
  <si>
    <t>20,39+16,5+2,08+18,02+2,87+4,86</t>
  </si>
  <si>
    <t>90</t>
  </si>
  <si>
    <t>968062376</t>
  </si>
  <si>
    <t>Vybourání dřevěných rámů oken s křídly, dveřních zárubní, vrat, stěn, ostění nebo obkladů rámů oken s křídly zdvojených, plochy do 4 m2</t>
  </si>
  <si>
    <t>-1095212035</t>
  </si>
  <si>
    <t>2,1*1,5*8</t>
  </si>
  <si>
    <t>2,08*1,5*6</t>
  </si>
  <si>
    <t>91</t>
  </si>
  <si>
    <t>968062456</t>
  </si>
  <si>
    <t>Vybourání dřevěných rámů oken s křídly, dveřních zárubní, vrat, stěn, ostění nebo obkladů dveřních zárubní, plochy přes 2 m2</t>
  </si>
  <si>
    <t>943012024</t>
  </si>
  <si>
    <t>1,70*2,19+1,75*2,26*2</t>
  </si>
  <si>
    <t>92</t>
  </si>
  <si>
    <t>968072455</t>
  </si>
  <si>
    <t>Vybourání kovových rámů oken s křídly, dveřních zárubní, vrat, stěn, ostění nebo obkladů dveřních zárubní, plochy do 2 m2</t>
  </si>
  <si>
    <t>1629095720</t>
  </si>
  <si>
    <t xml:space="preserve">Poznámka k souboru cen:
1. V cenách -2244 až -2559 jsou započteny i náklady na vyvěšení křídel. 2. Cenou -2641 se oceňuje i vybourání nosné ocelové konstrukce pro sádrokartonové příčky. </t>
  </si>
  <si>
    <t>0,9*2,03+0,7*2,03*2+0,8*2,03+0,9*2,03+0,8*2,03+0,9*2,03+0,9*2,032+0,9*2,03+0,7*2,03+0,9*2,03+0,7*2,03+0,9*2,03+0,7*2,03+0,9*2,03+0,9*2,03+0,9*2,03*6</t>
  </si>
  <si>
    <t>93</t>
  </si>
  <si>
    <t>968082017</t>
  </si>
  <si>
    <t>Vybourání plastových rámů oken s křídly, dveřních zárubní, vrat rámu oken s křídly zdvojenými, plochy přes 2 do 4 m2</t>
  </si>
  <si>
    <t>-1504339876</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</si>
  <si>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</si>
  <si>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1,76*1,44*1+1,81*1,42*1</t>
  </si>
  <si>
    <t>94</t>
  </si>
  <si>
    <t>971033541</t>
  </si>
  <si>
    <t>Vybourání otvorů ve zdivu základovém nebo nadzákladovém z cihel, tvárnic, příčkovek z cihel pálených na maltu vápennou nebo vápenocementovou plochy do 1 m2, tl. do 300 mm</t>
  </si>
  <si>
    <t>480800265</t>
  </si>
  <si>
    <t>0,7*0,7*0,25"nika pro hydrant"</t>
  </si>
  <si>
    <t>95</t>
  </si>
  <si>
    <t>971033641</t>
  </si>
  <si>
    <t>Vybourání otvorů ve zdivu základovém nebo nadzákladovém z cihel, tvárnic, příčkovek z cihel pálených na maltu vápennou nebo vápenocementovou plochy do 4 m2, tl. do 300 mm</t>
  </si>
  <si>
    <t>759419470</t>
  </si>
  <si>
    <t>0,76*3*0,3+0,46*3*0,3</t>
  </si>
  <si>
    <t>0,8*2,02*0,333</t>
  </si>
  <si>
    <t>96</t>
  </si>
  <si>
    <t>971033651</t>
  </si>
  <si>
    <t>Vybourání otvorů ve zdivu základovém nebo nadzákladovém z cihel, tvárnic, příčkovek z cihel pálených na maltu vápennou nebo vápenocementovou plochy do 4 m2, tl. do 600 mm</t>
  </si>
  <si>
    <t>-1186938599</t>
  </si>
  <si>
    <t>0,49*2,08*0,5*5</t>
  </si>
  <si>
    <t>1,2*2,1*0,54</t>
  </si>
  <si>
    <t>97</t>
  </si>
  <si>
    <t>973031334</t>
  </si>
  <si>
    <t>Vysekání výklenků nebo kapes ve zdivu z cihel na maltu vápennou nebo vápenocementovou kapes, plochy do 0,16 m2, hl. do 150 mm</t>
  </si>
  <si>
    <t>1118680961</t>
  </si>
  <si>
    <t>2+2+4+2</t>
  </si>
  <si>
    <t>98</t>
  </si>
  <si>
    <t>973031812</t>
  </si>
  <si>
    <t>Vysekání výklenků nebo kapes ve zdivu z cihel na maltu vápennou nebo vápenocementovou kapes pro zavázání nových příček, tl. do 100 mm</t>
  </si>
  <si>
    <t>982067157</t>
  </si>
  <si>
    <t>3,02*(1+1)</t>
  </si>
  <si>
    <t>99</t>
  </si>
  <si>
    <t>973031813</t>
  </si>
  <si>
    <t>Vysekání výklenků nebo kapes ve zdivu z cihel na maltu vápennou nebo vápenocementovou kapes pro zavázání nových příček, tl. do 150 mm</t>
  </si>
  <si>
    <t>2087024156</t>
  </si>
  <si>
    <t>3,03*(1+1+1+1+1+1+1+1)</t>
  </si>
  <si>
    <t>973031824</t>
  </si>
  <si>
    <t>Vysekání výklenků nebo kapes ve zdivu z cihel na maltu vápennou nebo vápenocementovou kapes pro zavázání nových zdí, tl. do 300 mm</t>
  </si>
  <si>
    <t>-2109617855</t>
  </si>
  <si>
    <t>3,05*(4+4+3)</t>
  </si>
  <si>
    <t>101</t>
  </si>
  <si>
    <t>974031664</t>
  </si>
  <si>
    <t>Vysekání rýh ve zdivu cihelném na maltu vápennou nebo vápenocementovou pro vtahování nosníků do zdí, před vybouráním otvoru do hl. 150 mm, při v. nosníku do 150 mm</t>
  </si>
  <si>
    <t>-808447289</t>
  </si>
  <si>
    <t>1,1*2+1,2*2+1,36*2+1,15*2+1,1*2+1,5*2+1,15*2</t>
  </si>
  <si>
    <t>1,3*2+2,1*2+0,7*4+0,62*2+1,17*2+1,25*4+1,48*2+0,9*2+0,75*2</t>
  </si>
  <si>
    <t>102</t>
  </si>
  <si>
    <t>974031666</t>
  </si>
  <si>
    <t>Vysekání rýh ve zdivu cihelném na maltu vápennou nebo vápenocementovou pro vtahování nosníků do zdí, před vybouráním otvoru do hl. 150 mm, při v. nosníku do 250 mm</t>
  </si>
  <si>
    <t>371052097</t>
  </si>
  <si>
    <t>5*2+2,45*2</t>
  </si>
  <si>
    <t>103</t>
  </si>
  <si>
    <t>976074131</t>
  </si>
  <si>
    <t>Vybourání kovových madel, zábradlí, dvířek, zděří, kotevních želez kotevních želez zapuštěných do 300 mm, ve zdivu nebo dlažbě z cihel na maltu cementovou</t>
  </si>
  <si>
    <t>-2055242837</t>
  </si>
  <si>
    <t>104</t>
  </si>
  <si>
    <t>977312111</t>
  </si>
  <si>
    <t>Řezání stávajících betonových mazanin s vyztužením hloubky do 50 mm</t>
  </si>
  <si>
    <t>-1928205327</t>
  </si>
  <si>
    <t>1,75</t>
  </si>
  <si>
    <t>105</t>
  </si>
  <si>
    <t>978013191</t>
  </si>
  <si>
    <t>Otlučení vápenných nebo vápenocementových omítek vnitřních ploch stěn s vyškrabáním spar, s očištěním zdiva, v rozsahu přes 50 do 100 %</t>
  </si>
  <si>
    <t>1174258540</t>
  </si>
  <si>
    <t>2,8*(2*5,67+2,34+0,87+3,12*2+3,575)-(1,18*1,44+1,76*1,44+1*2,05+2,1*1,42+0,9*2,02)</t>
  </si>
  <si>
    <t>2,8*(2,85*2)-(0,9*2,02+2,55*2,45+1,2*2,1)</t>
  </si>
  <si>
    <t>2,82*(6,16*1+5,71*2)-(0,8*2,02+1,2*2,1+2,1*1,5*2)</t>
  </si>
  <si>
    <t>2,97*(5,711*2+6,43*2)-(4,65*2,21+5,525*2,83+2,1*1,55*2)</t>
  </si>
  <si>
    <t>2,97*(6,25*1+5,96*1)-(4,65*2,21+2,1*1,5*2)</t>
  </si>
  <si>
    <t>3,0*(3,12*2+2,77*1+2,74*1+2*2,13+2,68*2+1,48*1)-(2,02*10+2,1*1,5*2+0,82*2,04+0,8*2,04+0,8*2,04)</t>
  </si>
  <si>
    <t>3,54*(2,68*1+1,761*2)-(0,86*2,04+0,8*2,05)</t>
  </si>
  <si>
    <t>3,28*(5,43*4+3,46*2+3,34+2,94+2,84+3,07)-(0,93*2,08+2,08*1,5*5)</t>
  </si>
  <si>
    <t>2,96*(14,897*2)-(0,8*2,08+0,8*2,02+5,525+6,25+0,97*2,08)</t>
  </si>
  <si>
    <t>404,215/100*5"5% na nespecifikované otlučení"</t>
  </si>
  <si>
    <t>106</t>
  </si>
  <si>
    <t>978021191</t>
  </si>
  <si>
    <t>Otlučení vnitřních cementových omítek stěn, stropů stěn, v rozsahu do 100 %</t>
  </si>
  <si>
    <t>1305277755</t>
  </si>
  <si>
    <t>2,87*(1,1949*2+1,71)-(1,71*1,42)</t>
  </si>
  <si>
    <t>2,02*10*1,05</t>
  </si>
  <si>
    <t>107</t>
  </si>
  <si>
    <t>978059541</t>
  </si>
  <si>
    <t>Odsekání obkladů stěn včetně otlučení podkladní omítky až na zdivo z obkládaček vnitřních, z jakýchkoliv materiálů, plochy přes 1 m2</t>
  </si>
  <si>
    <t>-214492785</t>
  </si>
  <si>
    <t xml:space="preserve">Poznámka k souboru cen:
1. Odsekání soklíků se oceňuje cenami souboru cen 965 08. </t>
  </si>
  <si>
    <t>108</t>
  </si>
  <si>
    <t>98668109R</t>
  </si>
  <si>
    <t>Demontáž skládacích stěn jednodílných nebo dvoudílných typu Variant nebo Universal přes 7 m2 vč,. rámu</t>
  </si>
  <si>
    <t>1852949774</t>
  </si>
  <si>
    <t>3,43*2,39"v restauraci 2.n.p."</t>
  </si>
  <si>
    <t>997</t>
  </si>
  <si>
    <t>Přesun sutě</t>
  </si>
  <si>
    <t>109</t>
  </si>
  <si>
    <t>997013112</t>
  </si>
  <si>
    <t>Vnitrostaveništní doprava suti a vybouraných hmot vodorovně do 50 m svisle s použitím mechanizace pro budovy a haly výšky přes 6 do 9 m</t>
  </si>
  <si>
    <t>80176209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</si>
  <si>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</si>
  <si>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110</t>
  </si>
  <si>
    <t>997013501</t>
  </si>
  <si>
    <t>Odvoz suti a vybouraných hmot na skládku nebo meziskládku se složením, na vzdálenost do 1 km</t>
  </si>
  <si>
    <t>-733812321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</si>
  <si>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</si>
  <si>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111</t>
  </si>
  <si>
    <t>997013509</t>
  </si>
  <si>
    <t>Odvoz suti a vybouraných hmot na skládku nebo meziskládku se složením, na vzdálenost Příplatek k ceně za každý další i započatý 1 km přes 1 km</t>
  </si>
  <si>
    <t>916886060</t>
  </si>
  <si>
    <t>218,569*6</t>
  </si>
  <si>
    <t>112</t>
  </si>
  <si>
    <t>997013801</t>
  </si>
  <si>
    <t>Poplatek za uložení stavebního odpadu na skládce (skládkovné) betonového</t>
  </si>
  <si>
    <t>1769459054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</si>
  <si>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</si>
  <si>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44,626</t>
  </si>
  <si>
    <t>113</t>
  </si>
  <si>
    <t>997013802</t>
  </si>
  <si>
    <t>Poplatek za uložení stavebního odpadu na skládce (skládkovné) železobetonového</t>
  </si>
  <si>
    <t>-1526232149</t>
  </si>
  <si>
    <t>0,893</t>
  </si>
  <si>
    <t>114</t>
  </si>
  <si>
    <t>997013803</t>
  </si>
  <si>
    <t>Poplatek za uložení stavebního odpadu na skládce (skládkovné) z keramických materiálů</t>
  </si>
  <si>
    <t>77091875</t>
  </si>
  <si>
    <t>1,636+12,997+102,319+1,086+0,012+0,016+0,148+0,207+2,956+0,248+0,221+2,945+7,036+0,31+0,042+0,218+0,302+1,746+0,969"cihly"</t>
  </si>
  <si>
    <t>2,077</t>
  </si>
  <si>
    <t>115</t>
  </si>
  <si>
    <t>997013811</t>
  </si>
  <si>
    <t>Poplatek za uložení stavebního odpadu na skládce (skládkovné) dřevěného</t>
  </si>
  <si>
    <t>1870031781</t>
  </si>
  <si>
    <t>0,049+1,493+0,779+0,315+0,149+0,108+0,1+0,867+0,84</t>
  </si>
  <si>
    <t>116</t>
  </si>
  <si>
    <t>997013812</t>
  </si>
  <si>
    <t>Poplatek za uložení stavebního odpadu na skládce (skládkovné) z materiálů na bázi sádry</t>
  </si>
  <si>
    <t>-1441277862</t>
  </si>
  <si>
    <t>0,608</t>
  </si>
  <si>
    <t>117</t>
  </si>
  <si>
    <t>997013813</t>
  </si>
  <si>
    <t>Poplatek za uložení stavebního odpadu na skládce (skládkovné) z plastických hmot</t>
  </si>
  <si>
    <t>-822393902</t>
  </si>
  <si>
    <t>0,26+0,08+0,105+0,88</t>
  </si>
  <si>
    <t>118</t>
  </si>
  <si>
    <t>997013831</t>
  </si>
  <si>
    <t>Poplatek za uložení stavebního odpadu na skládce (skládkovné) směsného</t>
  </si>
  <si>
    <t>590605577</t>
  </si>
  <si>
    <t>0,024+0,09+0,003+0,212+0,292+0,223+3,326+19,524+1,863+0,013+0,013</t>
  </si>
  <si>
    <t>119</t>
  </si>
  <si>
    <t>99700999R</t>
  </si>
  <si>
    <t>Kovový odpad - výtěžný materiál</t>
  </si>
  <si>
    <t>kg</t>
  </si>
  <si>
    <t>-307651617</t>
  </si>
  <si>
    <t>-(2,87+0,016+0,065)*1000</t>
  </si>
  <si>
    <t>998</t>
  </si>
  <si>
    <t>Přesun hmot</t>
  </si>
  <si>
    <t>120</t>
  </si>
  <si>
    <t>998017002</t>
  </si>
  <si>
    <t>Přesun hmot pro budovy občanské výstavby, bydlení, výrobu a služby s omezením mechanizace vodorovná dopravní vzdálenost do 100 m pro budovy s jakoukoliv nosnou konstrukcí výšky přes 6 do 12 m</t>
  </si>
  <si>
    <t>-17203827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</si>
  <si>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</si>
  <si>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</si>
  <si>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</si>
  <si>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</si>
  <si>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</si>
  <si>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121</t>
  </si>
  <si>
    <t>711193121</t>
  </si>
  <si>
    <t>Izolace proti zemní vlhkosti ostatní SCHOMBURG těsnicí kaší AQUAFIN-2K na ploše vodorovné V</t>
  </si>
  <si>
    <t>-1846517975</t>
  </si>
  <si>
    <t>2,96+4,43+20,24</t>
  </si>
  <si>
    <t>122</t>
  </si>
  <si>
    <t>711193131</t>
  </si>
  <si>
    <t>Izolace proti zemní vlhkosti ostatní SCHOMBURG těsnicí kaší AQUAFIN-2K na ploše svislé S</t>
  </si>
  <si>
    <t>-187380883</t>
  </si>
  <si>
    <t>2,01*(3,95+1,2+0,44+0,56+1,27+1+0,15+2,5+0,15+7,71+3,92-2-1,2)</t>
  </si>
  <si>
    <t>123</t>
  </si>
  <si>
    <t>998711202</t>
  </si>
  <si>
    <t>Přesun hmot pro izolace proti vodě, vlhkosti a plynům stanovený procentní sazbou z ceny vodorovná dopravní vzdálenost do 50 m v objektech výšky přes 6 do 12 m</t>
  </si>
  <si>
    <t>%</t>
  </si>
  <si>
    <t>574313412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</si>
  <si>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</si>
  <si>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</si>
  <si>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</si>
  <si>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124</t>
  </si>
  <si>
    <t>713191132</t>
  </si>
  <si>
    <t>Montáž tepelné izolace stavebních konstrukcí - doplňky a konstrukční součásti podlah, stropů vrchem nebo střech překrytím fólií separační z PE</t>
  </si>
  <si>
    <t>451079934</t>
  </si>
  <si>
    <t>125</t>
  </si>
  <si>
    <t>283231500</t>
  </si>
  <si>
    <t>Fólie z polyetylénu a jednoduché výrobky z nich separační fólie separační fólie CEMIX PE fólie pro lité podlahy   bal. 100 m2</t>
  </si>
  <si>
    <t>-1191646384</t>
  </si>
  <si>
    <t>Poznámka k položce:
oddělení betonových nebo samonivelačních vyrovnávacích vrstev</t>
  </si>
  <si>
    <t>346,12*1,1 "Přepočtené koeficientem množství</t>
  </si>
  <si>
    <t>126</t>
  </si>
  <si>
    <t>998713202</t>
  </si>
  <si>
    <t>Přesun hmot pro izolace tepelné stanovený procentní sazbou z ceny vodorovná dopravní vzdálenost do 50 m v objektech výšky přes 6 do 12 m</t>
  </si>
  <si>
    <t>1741665684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</si>
  <si>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</si>
  <si>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</si>
  <si>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</si>
  <si>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127</t>
  </si>
  <si>
    <t>725291621</t>
  </si>
  <si>
    <t>Doplňky zařízení koupelen a záchodů nerezové zásobník toaletních papírů d=300 mm</t>
  </si>
  <si>
    <t>soubor</t>
  </si>
  <si>
    <t>595205209</t>
  </si>
  <si>
    <t>128</t>
  </si>
  <si>
    <t>725291631</t>
  </si>
  <si>
    <t>Doplňky zařízení koupelen a záchodů nerezové zásobník papírových ručníků</t>
  </si>
  <si>
    <t>-2025951103</t>
  </si>
  <si>
    <t>129</t>
  </si>
  <si>
    <t>725291641</t>
  </si>
  <si>
    <t>Doplňky zařízení koupelen a záchodů nerezové madlo sprchové 750 x 450 mm</t>
  </si>
  <si>
    <t>981603593</t>
  </si>
  <si>
    <t>130</t>
  </si>
  <si>
    <t>725291706</t>
  </si>
  <si>
    <t>Doplňky zařízení koupelen a záchodů smaltované madla rovná, délky 800 mm</t>
  </si>
  <si>
    <t>-757136729</t>
  </si>
  <si>
    <t>131</t>
  </si>
  <si>
    <t>725291722</t>
  </si>
  <si>
    <t>Doplňky zařízení koupelen a záchodů smaltované madla krakorcová sklopná, délky 834 mm</t>
  </si>
  <si>
    <t>1089089121</t>
  </si>
  <si>
    <t>132</t>
  </si>
  <si>
    <t>998725202</t>
  </si>
  <si>
    <t>Přesun hmot pro zařizovací předměty stanovený procentní sazbou z ceny vodorovná dopravní vzdálenost do 50 m v objektech výšky přes 6 do 12 m</t>
  </si>
  <si>
    <t>-575109143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</si>
  <si>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</si>
  <si>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763</t>
  </si>
  <si>
    <t>Konstrukce suché výstavby</t>
  </si>
  <si>
    <t>133</t>
  </si>
  <si>
    <t>763131451</t>
  </si>
  <si>
    <t>Podhled ze sádrokartonových desek dvouvrstvá zavěšená spodní konstrukce z ocelových profilů CD, UD jednoduše opláštěná deskou impregnovanou H2, tl. 12,5 mm, bez TI</t>
  </si>
  <si>
    <t>-424974235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</si>
  <si>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</si>
  <si>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2,96+2,49</t>
  </si>
  <si>
    <t>134</t>
  </si>
  <si>
    <t>763131713</t>
  </si>
  <si>
    <t>Podhled ze sádrokartonových desek ostatní práce a konstrukce na podhledech ze sádrokartonových desek napojení na obvodové konstrukce profilem</t>
  </si>
  <si>
    <t>1144316530</t>
  </si>
  <si>
    <t>1,7*4+1*2+2,5*2</t>
  </si>
  <si>
    <t>135</t>
  </si>
  <si>
    <t>763131714</t>
  </si>
  <si>
    <t>Podhled ze sádrokartonových desek ostatní práce a konstrukce na podhledech ze sádrokartonových desek základní penetrační nátěr</t>
  </si>
  <si>
    <t>841558211</t>
  </si>
  <si>
    <t>5,45</t>
  </si>
  <si>
    <t>136</t>
  </si>
  <si>
    <t>763131761</t>
  </si>
  <si>
    <t>Podhled ze sádrokartonových desek Příplatek k cenám za plochu do 3 m2 jednotlivě</t>
  </si>
  <si>
    <t>-553010849</t>
  </si>
  <si>
    <t>137</t>
  </si>
  <si>
    <t>763131771</t>
  </si>
  <si>
    <t>Podhled ze sádrokartonových desek Příplatek k cenám za rovinnost kvality Q3 – speciální tmelení</t>
  </si>
  <si>
    <t>574751886</t>
  </si>
  <si>
    <t>138</t>
  </si>
  <si>
    <t>763131821</t>
  </si>
  <si>
    <t>Demontáž podhledu nebo samostatného požárního předělu ze sádrokartonových desek s nosnou konstrukcí dvouvrstvou z ocelových profilů, opláštění jednoduché</t>
  </si>
  <si>
    <t>-1051543669</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</si>
  <si>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</si>
  <si>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35,35</t>
  </si>
  <si>
    <t>139</t>
  </si>
  <si>
    <t>763431002</t>
  </si>
  <si>
    <t>Montáž podhledu minerálního včetně zavěšeného roštu viditelného s panely vyjímatelnými, velikosti panelů přes 0,36 m2 do 0,72 m2</t>
  </si>
  <si>
    <t>-1112258244</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</si>
  <si>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</si>
  <si>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13,6+4,43+10,41+9,34+50,28+19,53+108,92+56+16,84+15,15+19,23</t>
  </si>
  <si>
    <t>140</t>
  </si>
  <si>
    <t>59036079R</t>
  </si>
  <si>
    <t>Minerální desky Thermatex tl. 15 mm+závěsná konstrukce</t>
  </si>
  <si>
    <t>-2078196399</t>
  </si>
  <si>
    <t>323,73*1,05 "Přepočtené koeficientem množství</t>
  </si>
  <si>
    <t>141</t>
  </si>
  <si>
    <t>998763402</t>
  </si>
  <si>
    <t>Přesun hmot pro konstrukce montované z desek stanovený procentní sazbou z ceny vodorovná dopravní vzdálenost do 50 m v objektech výšky přes 6 do 12 m</t>
  </si>
  <si>
    <t>499177632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</si>
  <si>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</si>
  <si>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</si>
  <si>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</si>
  <si>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142</t>
  </si>
  <si>
    <t>764002851</t>
  </si>
  <si>
    <t>Demontáž klempířských konstrukcí oplechování parapetů do suti</t>
  </si>
  <si>
    <t>-77167070</t>
  </si>
  <si>
    <t>2,1*9+2,08*6+1,76+1,81+0,82</t>
  </si>
  <si>
    <t>1,81+1,2</t>
  </si>
  <si>
    <t>143</t>
  </si>
  <si>
    <t>764246402</t>
  </si>
  <si>
    <t>Oplechování parapetů z titanzinkového předzvětralého plechu rovných mechanicky kotvené, bez rohů rš 200 mm</t>
  </si>
  <si>
    <t>176813627</t>
  </si>
  <si>
    <t>2,1*6</t>
  </si>
  <si>
    <t>144</t>
  </si>
  <si>
    <t>998764202</t>
  </si>
  <si>
    <t>Přesun hmot pro konstrukce klempířské stanovený procentní sazbou z ceny vodorovná dopravní vzdálenost do 50 m v objektech výšky přes 6 do 12 m</t>
  </si>
  <si>
    <t>1895903958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</si>
  <si>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</si>
  <si>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</si>
  <si>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</si>
  <si>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145</t>
  </si>
  <si>
    <t>766111820</t>
  </si>
  <si>
    <t>Demontáž dřevěných stěn plných</t>
  </si>
  <si>
    <t>-235547716</t>
  </si>
  <si>
    <t xml:space="preserve">Poznámka k souboru cen:
1. Demontáž stěn záchodových se oceňuje cenou -1820. 2. V cenách je započtena demontáž lišt i vysklení. </t>
  </si>
  <si>
    <t>2,97*6,25</t>
  </si>
  <si>
    <t>146</t>
  </si>
  <si>
    <t>766211100</t>
  </si>
  <si>
    <t>Montáž madel schodišťových dřevěných dílčích</t>
  </si>
  <si>
    <t>1134563903</t>
  </si>
  <si>
    <t xml:space="preserve">Poznámka k souboru cen:
1. Cenami -1400 až -1720 se oceňují madla o průřezu větším než 25 cm2. 2. V cenách -1400 až -1720 není započtena dodávka montážního materiálu; tato dodávka se oceňuje ve specifikaci. </t>
  </si>
  <si>
    <t>147</t>
  </si>
  <si>
    <t>T13R</t>
  </si>
  <si>
    <t>Zábradlí - dřevěné madlo buk  profil 42 mm ,masiv s povrch. úpravou dl. 800 mm s držákem madla na stěnu nerez a ukotvení D42,4/M8 mm-kompletní dodávka</t>
  </si>
  <si>
    <t>-1650901392</t>
  </si>
  <si>
    <t>148</t>
  </si>
  <si>
    <t>766660002</t>
  </si>
  <si>
    <t>Montáž dveřních křídel dřevěných nebo plastových otevíravých do ocelové zárubně povrchově upravených jednokřídlových, šířky přes 800 mm</t>
  </si>
  <si>
    <t>606321009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</si>
  <si>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</si>
  <si>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149</t>
  </si>
  <si>
    <t>766411821</t>
  </si>
  <si>
    <t>Demontáž obložení stěn palubkami</t>
  </si>
  <si>
    <t>-730267913</t>
  </si>
  <si>
    <t xml:space="preserve">Poznámka k souboru cen:
1. Cenami nelze oceňovat demontáž obložení stěn výšky přes 2,5 m; tyto práce se oceňují cenami souboru cen 766 42-18 Demontáž obložení podhledů. </t>
  </si>
  <si>
    <t>1,07*(6,325*2)</t>
  </si>
  <si>
    <t>150</t>
  </si>
  <si>
    <t>766411822</t>
  </si>
  <si>
    <t>Demontáž obložení stěn podkladových roštů</t>
  </si>
  <si>
    <t>-2140692124</t>
  </si>
  <si>
    <t>151</t>
  </si>
  <si>
    <t>766441821</t>
  </si>
  <si>
    <t>Demontáž parapetních desek dřevěných nebo plastových šířky do 300 mm délky přes 1m</t>
  </si>
  <si>
    <t>-233291968</t>
  </si>
  <si>
    <t>152</t>
  </si>
  <si>
    <t>766622131</t>
  </si>
  <si>
    <t>Montáž oken plastových včetně montáže rámu na polyuretanovou pěnu plochy přes 1 m2 otevíravých nebo sklápěcích do zdiva, výšky do 1,5 m</t>
  </si>
  <si>
    <t>322437623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</si>
  <si>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</si>
  <si>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2,1*1,5*5</t>
  </si>
  <si>
    <t>2,1*0,6*1</t>
  </si>
  <si>
    <t>153</t>
  </si>
  <si>
    <t>PL06R</t>
  </si>
  <si>
    <t>Okno plastové trojdílné otevíravé a sklopné bílé, dvojsklo čiré Umin= 1,1W/m2K vč. kování a rámu 2100x1500 mm</t>
  </si>
  <si>
    <t>477049484</t>
  </si>
  <si>
    <t>154</t>
  </si>
  <si>
    <t>PL07R</t>
  </si>
  <si>
    <t>Okno plastové trojdílné otevíravé a sklopné bílé, dvojsklo čiré Umin= 1,1W/m2K vč. kování a rámu 2100x600 mm</t>
  </si>
  <si>
    <t>-1446014105</t>
  </si>
  <si>
    <t>155</t>
  </si>
  <si>
    <t>766660411</t>
  </si>
  <si>
    <t>Montáž dveřních křídel dřevěných nebo plastových vchodových dveří včetně rámu do zdiva jednokřídlových bez nadsvětlíku</t>
  </si>
  <si>
    <t>-1258091043</t>
  </si>
  <si>
    <t>157</t>
  </si>
  <si>
    <t>766664957</t>
  </si>
  <si>
    <t>Oprava dveřních křídel dřevěných výměna zámku</t>
  </si>
  <si>
    <t>89589120</t>
  </si>
  <si>
    <t xml:space="preserve">Poznámka k souboru cen:
1. V cenách -3915 a -3916 je započteno i začištění hoblíkem. </t>
  </si>
  <si>
    <t>1+1+4+2+1+1+1+1+1</t>
  </si>
  <si>
    <t>158</t>
  </si>
  <si>
    <t>549641100</t>
  </si>
  <si>
    <t>Vložky do zámků stavební cylindrické vložky oboustranná vložka + 4 klíče FAB 2015</t>
  </si>
  <si>
    <t>-251565017</t>
  </si>
  <si>
    <t>159</t>
  </si>
  <si>
    <t>766664958</t>
  </si>
  <si>
    <t>Oprava dveřních křídel dřevěných výměna klik se štítky</t>
  </si>
  <si>
    <t>sada</t>
  </si>
  <si>
    <t>1874246204</t>
  </si>
  <si>
    <t>160</t>
  </si>
  <si>
    <t>54914629R</t>
  </si>
  <si>
    <t>Kování vrchní okenní a dveřní kování AC-Tservis klika včetně rozet a montážního materiálu Ilsa R BB nerez PK</t>
  </si>
  <si>
    <t>736426910</t>
  </si>
  <si>
    <t>Poznámka k položce:
č.zboží ACE00086 cena zahrnuje kování včetně rozet a montážního materiálu.</t>
  </si>
  <si>
    <t>161</t>
  </si>
  <si>
    <t>PL05/L-R</t>
  </si>
  <si>
    <t>Dveře plastové atypické jednokřídlové otevíravé bílé levé do plastového rámu, stavební otvor 1060x2400 mm,  s madlem pro vozíčkáře, izolač. dvojsklo, bezpečnostní zámek, klika/klika</t>
  </si>
  <si>
    <t>-1893068880</t>
  </si>
  <si>
    <t>162</t>
  </si>
  <si>
    <t>766660001</t>
  </si>
  <si>
    <t>Montáž dveřních křídel dřevěných nebo plastových otevíravých do ocelové zárubně povrchově upravených jednokřídlových, šířky do 800 mm</t>
  </si>
  <si>
    <t>-2096675548</t>
  </si>
  <si>
    <t>163</t>
  </si>
  <si>
    <t>611629320</t>
  </si>
  <si>
    <t>dveře vnitřní hladké laminované BŘÍZA plné 1křídlé 70x197 cm VČ. KOVÁNÍ</t>
  </si>
  <si>
    <t>-1953485548</t>
  </si>
  <si>
    <t>164</t>
  </si>
  <si>
    <t>611629600</t>
  </si>
  <si>
    <t>dveře vnitřní hladké laminované BŘÍZA sklo 2/3 1křídlé 80x197 cm, VČ. KOVÁNÍ</t>
  </si>
  <si>
    <t>-1909465052</t>
  </si>
  <si>
    <t>165</t>
  </si>
  <si>
    <t>611629360</t>
  </si>
  <si>
    <t>dveře vnitřní hladké laminované  BŘÍZA plné 1křídlé 90x197 cm VČ. KOVÁNÍ</t>
  </si>
  <si>
    <t>1307164761</t>
  </si>
  <si>
    <t>166</t>
  </si>
  <si>
    <t>766660021</t>
  </si>
  <si>
    <t>Montáž dveřních křídel dřevěných nebo plastových otevíravých do ocelové zárubně protipožárních jednokřídlových, šířky do 800 mm</t>
  </si>
  <si>
    <t>-2020041228</t>
  </si>
  <si>
    <t>167</t>
  </si>
  <si>
    <t>611653320</t>
  </si>
  <si>
    <t>Dveře dřevěné vnitřní profilované dveře plné dřevěné s požární odolností, El (EW)15/EI (EW)30/ - C DP3 (osazeny do ocelové nebo dřevěné protipožární obložkové zárubně) fóliované jednokřídlové 80 x 197 cm</t>
  </si>
  <si>
    <t>1273907332</t>
  </si>
  <si>
    <t>168</t>
  </si>
  <si>
    <t>766660171</t>
  </si>
  <si>
    <t>Montáž dveřních křídel dřevěných nebo plastových otevíravých do obložkové zárubně povrchově upravených jednokřídlových, šířky do 800 mm</t>
  </si>
  <si>
    <t>-895006337</t>
  </si>
  <si>
    <t>169</t>
  </si>
  <si>
    <t>766660172</t>
  </si>
  <si>
    <t>Montáž dveřních křídel dřevěných nebo plastových otevíravých do obložkové zárubně povrchově upravených jednokřídlových, šířky přes 800 mm</t>
  </si>
  <si>
    <t>-400171151</t>
  </si>
  <si>
    <t>170</t>
  </si>
  <si>
    <t>611628030</t>
  </si>
  <si>
    <t>dveře vnitřní hladké  dýhované BŘÍZA plné 1křídlové 90x197 cm, VČ. KOVÁNÍ</t>
  </si>
  <si>
    <t>1615733143</t>
  </si>
  <si>
    <t>171</t>
  </si>
  <si>
    <t>611628020</t>
  </si>
  <si>
    <t>dveře vnitřní hladké dýhované BŘÍZA  plné 1křídlové 80x197 cm, VČ. KOVÁNÍ</t>
  </si>
  <si>
    <t>361350610</t>
  </si>
  <si>
    <t>172</t>
  </si>
  <si>
    <t>766660322</t>
  </si>
  <si>
    <t>Montáž dveřních křídel dřevěných nebo plastových posuvných dveří do pouzdra zděné příčky se dvěma kapsami dvoukřídlových, průchozí šířky přes 1650 do 2450 mm</t>
  </si>
  <si>
    <t>1007725578</t>
  </si>
  <si>
    <t>173</t>
  </si>
  <si>
    <t>T12R</t>
  </si>
  <si>
    <t>Dveře dýhované -bříza-posuvné,do  pouzdra, světlost dveří 2250x2100 mm, vč. zapuštěného kování</t>
  </si>
  <si>
    <t>-434884785</t>
  </si>
  <si>
    <t>174</t>
  </si>
  <si>
    <t>766682111</t>
  </si>
  <si>
    <t>Montáž zárubní dřevěných, plastových nebo z lamina obložkových, pro dveře jednokřídlové, tloušťky stěny do 170 mm</t>
  </si>
  <si>
    <t>-1071425875</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</si>
  <si>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</si>
  <si>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175</t>
  </si>
  <si>
    <t>611822580</t>
  </si>
  <si>
    <t>Zárubně dřevěné zárubně obložkové Normal pro dveře jednokřídlové 60, 70, 80 a 90/197 cm pro tl.stěny 6-17 cm BŘÍZA</t>
  </si>
  <si>
    <t>-1177295449</t>
  </si>
  <si>
    <t>176</t>
  </si>
  <si>
    <t>766682112</t>
  </si>
  <si>
    <t>Montáž zárubní dřevěných, plastových nebo z lamina obložkových, pro dveře jednokřídlové, tloušťky stěny přes 170 do 350 mm</t>
  </si>
  <si>
    <t>-1176850345</t>
  </si>
  <si>
    <t>1+4</t>
  </si>
  <si>
    <t>177</t>
  </si>
  <si>
    <t>611822700</t>
  </si>
  <si>
    <t>Zárubně dřevěné zárubně obložkové Normal pro tl.stěny 26-35 cm BŘÍZA</t>
  </si>
  <si>
    <t>1961773924</t>
  </si>
  <si>
    <t>178</t>
  </si>
  <si>
    <t>61182289R</t>
  </si>
  <si>
    <t>zárubeň obložková atypická pro dveře 2křídlové 2250x2100 mm pro š. zdi 300 mm, bříza</t>
  </si>
  <si>
    <t>-678300197</t>
  </si>
  <si>
    <t>179</t>
  </si>
  <si>
    <t>766691912</t>
  </si>
  <si>
    <t>Ostatní práce vyvěšení nebo zavěšení křídel s případným uložením a opětovným zavěšením po provedení stavebních změn dřevěných okenních, plochy přes 1,5 m2</t>
  </si>
  <si>
    <t>-1010139945</t>
  </si>
  <si>
    <t xml:space="preserve">Poznámka k souboru cen:
1. Ceny -1931 a -1932 lze užít jen pro křídlo mající současně obě jmenované funkce. </t>
  </si>
  <si>
    <t>17*3</t>
  </si>
  <si>
    <t>180</t>
  </si>
  <si>
    <t>766691914</t>
  </si>
  <si>
    <t>Ostatní práce vyvěšení nebo zavěšení křídel s případným uložením a opětovným zavěšením po provedení stavebních změn dřevěných dveřních, plochy do 2 m2</t>
  </si>
  <si>
    <t>-1282539433</t>
  </si>
  <si>
    <t>181</t>
  </si>
  <si>
    <t>766691922</t>
  </si>
  <si>
    <t>Ostatní práce vyvěšení nebo zavěšení křídel s případným uložením a opětovným zavěšením po provedení stavebních změn plastových s křídly otevíravými, plochy přes 1,5 m2</t>
  </si>
  <si>
    <t>242556266</t>
  </si>
  <si>
    <t>182</t>
  </si>
  <si>
    <t>766811115</t>
  </si>
  <si>
    <t>Montáž kuchyňských linek korpusu spodních skříněk na nožičky (včetně vyrovnání), šířky jednoho dílu do 600 mm</t>
  </si>
  <si>
    <t>-2070281344</t>
  </si>
  <si>
    <t xml:space="preserve">Poznámka k souboru cen:
1. V cenách 766 81-1111 až -1116 Montáž korpusu spodních skříněk jsou zahrnuty i náklady na montáž soklové lišty. 2. V cenách 766 81-1141 až -1144 a -1222 Příplatek za usazení vestavěných spotřebičů nejsou zahrnuty náklady na jejich zapojení. Tyto se oceňují individuálně. 3. V cenách 766 81-1431 až -1453 Montáž světelné rampy nejsou zahrnuty náklady na montáž osvětlení, tyto se oceňují cenami části A08 Osvětlovací zařízení a svítidla katalogu 741 Elektromontážní práce. 4. V cenách souboru cen 766 81-1 . Montáž kuchyňských linek nejsou zahrnuty náklady na dodání spojovacího materiálu. Není-li tento materiál zahrnut v ceně dodávky kuchyňské linky, oceňuje se samostatně ve specifikaci. </t>
  </si>
  <si>
    <t>183</t>
  </si>
  <si>
    <t>766811116</t>
  </si>
  <si>
    <t>Montáž kuchyňských linek korpusu spodních skříněk na nožičky (včetně vyrovnání), šířky jednoho dílu přes 600 do 1200 mm</t>
  </si>
  <si>
    <t>-2078124921</t>
  </si>
  <si>
    <t>184</t>
  </si>
  <si>
    <t>766811151</t>
  </si>
  <si>
    <t>Montáž kuchyňských linek korpusu horních skříněk šroubovaných na stěnu, šířky jednoho dílu do 600 mm</t>
  </si>
  <si>
    <t>-992178870</t>
  </si>
  <si>
    <t>185</t>
  </si>
  <si>
    <t>766811152</t>
  </si>
  <si>
    <t>Montáž kuchyňských linek korpusu horních skříněk šroubovaných na stěnu, šířky jednoho dílu přes 600 do 1200 mm</t>
  </si>
  <si>
    <t>-1541391657</t>
  </si>
  <si>
    <t>186</t>
  </si>
  <si>
    <t>766811212</t>
  </si>
  <si>
    <t>Montáž kuchyňských linek pracovní desky bez výřezu, délky jednoho dílu přes 1000 do 2000 mm</t>
  </si>
  <si>
    <t>1331180333</t>
  </si>
  <si>
    <t>187</t>
  </si>
  <si>
    <t>766811221</t>
  </si>
  <si>
    <t>Montáž kuchyňských linek pracovní desky Příplatek k ceně za vyřezání otvoru (včetně zaměření)</t>
  </si>
  <si>
    <t>-98739527</t>
  </si>
  <si>
    <t>188</t>
  </si>
  <si>
    <t>766811223</t>
  </si>
  <si>
    <t>Montáž kuchyňských linek pracovní desky Příplatek k ceně za usazení dřezu (včetně silikonu)</t>
  </si>
  <si>
    <t>-1278736803</t>
  </si>
  <si>
    <t>189</t>
  </si>
  <si>
    <t>766811232</t>
  </si>
  <si>
    <t>Montáž kuchyňských linek zádové desky bez výřezu, délky jednoho dílu přes 1000 do 2000 mm</t>
  </si>
  <si>
    <t>1838204035</t>
  </si>
  <si>
    <t>190</t>
  </si>
  <si>
    <t>766811239</t>
  </si>
  <si>
    <t>Montáž kuchyňských linek zádové desky Příplatek k ceně za vyřezání otvoru (včetně zaměření) např. na zásuvku</t>
  </si>
  <si>
    <t>-570628295</t>
  </si>
  <si>
    <t>191</t>
  </si>
  <si>
    <t>766811251</t>
  </si>
  <si>
    <t>Montáž kuchyňských linek poliček do předvrtaných dírek spodních skříněk</t>
  </si>
  <si>
    <t>-1890617644</t>
  </si>
  <si>
    <t>192</t>
  </si>
  <si>
    <t>766811252</t>
  </si>
  <si>
    <t>Montáž kuchyňských linek poliček do předvrtaných dírek horních skříněk</t>
  </si>
  <si>
    <t>1407350243</t>
  </si>
  <si>
    <t>193</t>
  </si>
  <si>
    <t>766811311</t>
  </si>
  <si>
    <t>Montáž kuchyňských linek dvířek spodních skříněk plných</t>
  </si>
  <si>
    <t>-1233356241</t>
  </si>
  <si>
    <t>194</t>
  </si>
  <si>
    <t>766811351</t>
  </si>
  <si>
    <t>Montáž kuchyňských linek dvířek horních skříněk plných</t>
  </si>
  <si>
    <t>2111573628</t>
  </si>
  <si>
    <t>195</t>
  </si>
  <si>
    <t>766811411</t>
  </si>
  <si>
    <t>Montáž kuchyňských linek úchytů dvířek spodních skříněk</t>
  </si>
  <si>
    <t>-1055658915</t>
  </si>
  <si>
    <t>196</t>
  </si>
  <si>
    <t>766811412</t>
  </si>
  <si>
    <t>Montáž kuchyňských linek úchytů dvířek horních skříněk</t>
  </si>
  <si>
    <t>-970320880</t>
  </si>
  <si>
    <t>197</t>
  </si>
  <si>
    <t>76600009R</t>
  </si>
  <si>
    <t>Kuchyňská linka typová dřevěná dl. 1800 mm s dřezem-kompletní dodávka</t>
  </si>
  <si>
    <t>-284638455</t>
  </si>
  <si>
    <t>198</t>
  </si>
  <si>
    <t>766825821</t>
  </si>
  <si>
    <t>Demontáž nábytku vestavěného skříní dvoukřídlových</t>
  </si>
  <si>
    <t>-2098695817</t>
  </si>
  <si>
    <t>"zabudovaný nábytek"</t>
  </si>
  <si>
    <t>200</t>
  </si>
  <si>
    <t>998766202</t>
  </si>
  <si>
    <t>Přesun hmot pro konstrukce truhlářské stanovený procentní sazbou z ceny vodorovná dopravní vzdálenost do 50 m v objektech výšky přes 6 do 12 m</t>
  </si>
  <si>
    <t>1176347066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</si>
  <si>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</si>
  <si>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</si>
  <si>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</si>
  <si>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201</t>
  </si>
  <si>
    <t>767640222</t>
  </si>
  <si>
    <t>Montáž dveří ocelových vchodových dvoukřídlové s nadsvětlíkem</t>
  </si>
  <si>
    <t>1615840924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</si>
  <si>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</si>
  <si>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202</t>
  </si>
  <si>
    <t>Z15/L-R</t>
  </si>
  <si>
    <t>Dveře dvoukřídlové otočné asymetrické pravé prosklené hliníkové s nadsvětlíkem vč. rámu s povrch. úpravou, sklo čiré bezpečnostní s PO EI30DP3-C, vč. kování klika/klika a zámku Fab - do stavebního otvoru 1750x2670 mm, dveře 1. křídlo 900x2100 mm</t>
  </si>
  <si>
    <t>507294238</t>
  </si>
  <si>
    <t>203</t>
  </si>
  <si>
    <t>767649191</t>
  </si>
  <si>
    <t>Montáž dveří ocelových doplňků dveří samozavírače hydraulického</t>
  </si>
  <si>
    <t>-632745914</t>
  </si>
  <si>
    <t>204</t>
  </si>
  <si>
    <t>549172550</t>
  </si>
  <si>
    <t>Samozavírače dveří hydraulické samozavírač hydraulický    zlatá bronz</t>
  </si>
  <si>
    <t>1070780971</t>
  </si>
  <si>
    <t>205</t>
  </si>
  <si>
    <t>767691823</t>
  </si>
  <si>
    <t>Vyvěšení nebo zavěšení kovových křídel – ostatní práce s případným uložením a opětovným zavěšením po provedení stavebních změn dveří, plochy přes 2 m2</t>
  </si>
  <si>
    <t>1997666272</t>
  </si>
  <si>
    <t>206</t>
  </si>
  <si>
    <t>767810112</t>
  </si>
  <si>
    <t>Montáž větracích mřížek ocelových čtyřhranných, průřezu přes 0,01 do 0,04 m2</t>
  </si>
  <si>
    <t>-247960089</t>
  </si>
  <si>
    <t xml:space="preserve">Poznámka k souboru cen:
1. Ceny jsou kalkulovány pro osazení větracích mřížek do předem připravené konstrukce. </t>
  </si>
  <si>
    <t>Poznámka k položce:
Dodávka a zednické osazení viz HSV</t>
  </si>
  <si>
    <t>207</t>
  </si>
  <si>
    <t>0019R</t>
  </si>
  <si>
    <t>Kovová šatní skříň třídveřová 900x500x1700 mm</t>
  </si>
  <si>
    <t>-31979566</t>
  </si>
  <si>
    <t>208</t>
  </si>
  <si>
    <t>998767202</t>
  </si>
  <si>
    <t>Přesun hmot pro zámečnické konstrukce stanovený procentní sazbou z ceny vodorovná dopravní vzdálenost do 50 m v objektech výšky přes 6 do 12 m</t>
  </si>
  <si>
    <t>-1288678029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</si>
  <si>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</si>
  <si>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</si>
  <si>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</si>
  <si>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209</t>
  </si>
  <si>
    <t>771474112</t>
  </si>
  <si>
    <t>Montáž soklíků z dlaždic keramických lepených flexibilním lepidlem rovných výšky přes 65 do 90 mm</t>
  </si>
  <si>
    <t>409733330</t>
  </si>
  <si>
    <t>2*3,75+2*2,9-0,8-0,7+2*1,77+2*5,04+1,77*2+1,5*2-0,7+2*8,81+2*5,71-2-2,25-1,8*2+0,3*2+0,45*2+5,71*2+9,67*2-0,9-2,25</t>
  </si>
  <si>
    <t>2*5,71+2*2,68+1,63*2+0,54-0,86+2*0,14+2,2*2+24,06*2+1,71-1-0,9-1,8*2-0,9-0,9-2,632*4-0,9-2,45-0,9+0,3*8+12,93*2+5,475*2-2,633*4+0,2*7</t>
  </si>
  <si>
    <t>5,431+2,985*2-2,45-1,06+2*0,315+0,34*2</t>
  </si>
  <si>
    <t>210</t>
  </si>
  <si>
    <t>597613380</t>
  </si>
  <si>
    <t>Obkládačky a dlaždice keramické doplňky  k podlahám podlahy -  SANDSTONE PLUS I.j. sokl 44,5 x 8,5 x 1    barevný (cen.skup. 56)</t>
  </si>
  <si>
    <t>1210221840</t>
  </si>
  <si>
    <t>649-245</t>
  </si>
  <si>
    <t>211</t>
  </si>
  <si>
    <t>771574131</t>
  </si>
  <si>
    <t>Montáž podlah z dlaždic keramických lepených flexibilním lepidlem režných nebo glazovaných protiskluzných nebo reliefovaných do 50 ks/ m2</t>
  </si>
  <si>
    <t>-1110172676</t>
  </si>
  <si>
    <t>"300x300"</t>
  </si>
  <si>
    <t>20,24</t>
  </si>
  <si>
    <t>"333x333"</t>
  </si>
  <si>
    <t>4,43+2,96+9,34+2,49+15,15</t>
  </si>
  <si>
    <t>"600x600"</t>
  </si>
  <si>
    <t>13,6+9,65+2,73+10,41+50,28+108,92+56+16,47+12,93</t>
  </si>
  <si>
    <t>1,8*1,5*2</t>
  </si>
  <si>
    <t>212</t>
  </si>
  <si>
    <t>597611160</t>
  </si>
  <si>
    <t>Obkládačky a dlaždice keramické koupelny -  dlaždice formát 33,3 x 33,3 x  0,8 cm  (bílé i barevné) SAMBA                    I.j.     (cen.skup. 76)</t>
  </si>
  <si>
    <t>1924905715</t>
  </si>
  <si>
    <t>(4,43+2,96+9,34+2,49+15,15)*1,1</t>
  </si>
  <si>
    <t>213</t>
  </si>
  <si>
    <t>597614110</t>
  </si>
  <si>
    <t>Obkládačky a dlaždice keramické TAURUS dlaždice keramické vysoce slinuté neglazované mrazuvzdorné S-hladké  SL- zdrsněné Color - hladké rozměr  29,5 x 29,5 x 0,8 Light Grey   SL     (cen.skup. 88)</t>
  </si>
  <si>
    <t>-595266549</t>
  </si>
  <si>
    <t>(20,24)*1,1</t>
  </si>
  <si>
    <t>214</t>
  </si>
  <si>
    <t>597611371</t>
  </si>
  <si>
    <t>Obkládačky a dlaždice keramické koupelny - dlaždice formát 60x60x1 cm</t>
  </si>
  <si>
    <t>-650702504</t>
  </si>
  <si>
    <t>(13,6+9,65+2,73+10,41+50,28+108,92+56+16,47+12,93)*1,1</t>
  </si>
  <si>
    <t>1,8*1,5*2*1,1</t>
  </si>
  <si>
    <t>37,4*0,176*1,1+37,4*0,278*1,1</t>
  </si>
  <si>
    <t>9,212*0,12*1,1</t>
  </si>
  <si>
    <t>215</t>
  </si>
  <si>
    <t>771579191</t>
  </si>
  <si>
    <t>Montáž podlah z dlaždic keramických Příplatek k cenám za plochu do 5 m2 jednotlivě</t>
  </si>
  <si>
    <t>-1939937041</t>
  </si>
  <si>
    <t>4,43+2,73+2,96+2,49</t>
  </si>
  <si>
    <t>216</t>
  </si>
  <si>
    <t>771579196</t>
  </si>
  <si>
    <t>Montáž podlah z dlaždic keramických Příplatek k cenám za dvousložkový spárovací tmel</t>
  </si>
  <si>
    <t>-1401019695</t>
  </si>
  <si>
    <t>334,923</t>
  </si>
  <si>
    <t>217</t>
  </si>
  <si>
    <t>771591111</t>
  </si>
  <si>
    <t>Podlahy - ostatní práce penetrace podkladu</t>
  </si>
  <si>
    <t>945277356</t>
  </si>
  <si>
    <t xml:space="preserve">Poznámka k souboru cen:
1. Množství měrných jednotek u ceny -1185 se stanoví podle počtu řezaných dlaždic, nezávisle na jejich velikosti. 2. Položkou -1185 lze ocenit provádění více řezů na jednom kusu dlažby. </t>
  </si>
  <si>
    <t>(20,24)</t>
  </si>
  <si>
    <t>(13,6+9,65+2,73+10,41+50,28+108,92+56+16,47+12,93)</t>
  </si>
  <si>
    <t>37,4*0,176+37,4*0,278</t>
  </si>
  <si>
    <t>9,212*0,12</t>
  </si>
  <si>
    <t>(4,43+2,96+9,34+2,49+15,15)</t>
  </si>
  <si>
    <t>218</t>
  </si>
  <si>
    <t>771591115</t>
  </si>
  <si>
    <t>Podlahy - ostatní práce spárování silikonem</t>
  </si>
  <si>
    <t>-752469819</t>
  </si>
  <si>
    <t>348,418</t>
  </si>
  <si>
    <t>219</t>
  </si>
  <si>
    <t>771591161</t>
  </si>
  <si>
    <t>Podlahy - ostatní práce montáž profilu dilatační spáry v rovině dlažby</t>
  </si>
  <si>
    <t>-142965940</t>
  </si>
  <si>
    <t>5,71*2</t>
  </si>
  <si>
    <t>220</t>
  </si>
  <si>
    <t>590541530</t>
  </si>
  <si>
    <t>Systémy podlahové a stěnové systém Schlüter - dilatační a odlehčovací spáry  profil dilatační, materiál: hliník, L= 2,5 m typ  (*barva)      výška x délka   …*      10 x 2500 mm</t>
  </si>
  <si>
    <t>104613916</t>
  </si>
  <si>
    <t>11,42*1,1 "Přepočtené koeficientem množství</t>
  </si>
  <si>
    <t>221</t>
  </si>
  <si>
    <t>998771202</t>
  </si>
  <si>
    <t>Přesun hmot pro podlahy z dlaždic stanovený procentní sazbou z ceny vodorovná dopravní vzdálenost do 50 m v objektech výšky přes 6 do 12 m</t>
  </si>
  <si>
    <t>142710229</t>
  </si>
  <si>
    <t>776</t>
  </si>
  <si>
    <t>Podlahy povlakové</t>
  </si>
  <si>
    <t>222</t>
  </si>
  <si>
    <t>776111311</t>
  </si>
  <si>
    <t>Příprava podkladu vysátí podlah</t>
  </si>
  <si>
    <t>-1568439436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</si>
  <si>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</si>
  <si>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19,53+7,66</t>
  </si>
  <si>
    <t>16,84+16,78</t>
  </si>
  <si>
    <t>223</t>
  </si>
  <si>
    <t>776121311</t>
  </si>
  <si>
    <t>Příprava podkladu penetrace vodou ředitelná na savý podklad (válečkováním) ředěná v poměru 1:1 podlah</t>
  </si>
  <si>
    <t>-667752107</t>
  </si>
  <si>
    <t>224</t>
  </si>
  <si>
    <t>776141112</t>
  </si>
  <si>
    <t>Příprava podkladu vyrovnání samonivelační stěrkou podlah min.pevnosti 20 MPa, tloušťky přes 3 do 5 mm</t>
  </si>
  <si>
    <t>-155462051</t>
  </si>
  <si>
    <t>225</t>
  </si>
  <si>
    <t>776201811</t>
  </si>
  <si>
    <t>Demontáž povlakových podlahovin lepených ručně bez podložky</t>
  </si>
  <si>
    <t>291063416</t>
  </si>
  <si>
    <t>38,28+36,76+35,35+18,02+16,5+4,86+20,39+27,46+11,15+5,94+17,02+17,58+16,1+16,64+18,8+19,46+13,8</t>
  </si>
  <si>
    <t>17,78</t>
  </si>
  <si>
    <t>226</t>
  </si>
  <si>
    <t>776211111</t>
  </si>
  <si>
    <t>Montáž textilních podlahovin lepením pásů standardních</t>
  </si>
  <si>
    <t>-1773790668</t>
  </si>
  <si>
    <t xml:space="preserve">Poznámka k souboru cen:
1. V cenách 776 21-2111 a 776 21-2121 montáž volným položením jsou započteny i náklady na dodávku pásky. </t>
  </si>
  <si>
    <t>227</t>
  </si>
  <si>
    <t>697510510</t>
  </si>
  <si>
    <t>Textilie podlahové zátěžové koberce podlahy povlakové textilní v pásech všívaná smyčka - šíře 4 m Tempra, tl. 4,50 mm, vlákno 580g/m2</t>
  </si>
  <si>
    <t>1791126602</t>
  </si>
  <si>
    <t>Poznámka k položce:
vlákno 580g/m2 Polyamide 6 Piece dyed, zátěž 33, útlum 22dB, Bfl S1</t>
  </si>
  <si>
    <t>19,53</t>
  </si>
  <si>
    <t>(2*5,43+2*3,46-0,9+2*0,2)*0,1</t>
  </si>
  <si>
    <t>21,258*1,1 "Přepočtené koeficientem množství</t>
  </si>
  <si>
    <t>228</t>
  </si>
  <si>
    <t>776221111</t>
  </si>
  <si>
    <t>Montáž podlahovin z PVC lepením standardním lepidlem z pásů standardních</t>
  </si>
  <si>
    <t>-20748093</t>
  </si>
  <si>
    <t>16,84+7,66+16,78</t>
  </si>
  <si>
    <t>229</t>
  </si>
  <si>
    <t>284110130</t>
  </si>
  <si>
    <t>Podlahoviny z polyvinylchloridu bez podkladu heterogenní podlahová krytina pásy povlakové z PVC, role 2 m heterogenní protiskluzné PVC Safestep R11, tl. 2,00 mm</t>
  </si>
  <si>
    <t>-989514030</t>
  </si>
  <si>
    <t>Poznámka k položce:
nášlapná vrstva 0,70 mm, R 11, zátěž 34/43, otlak do 0,05 mm, hořlavost Bfl S1</t>
  </si>
  <si>
    <t>41,28</t>
  </si>
  <si>
    <t>(2*3,005+2*5,43+0,2*2-0,9+4*3,16+2*3,71+2*1,85-0,8*2-0,6)*0,1</t>
  </si>
  <si>
    <t>45,073*1,1 "Přepočtené koeficientem množství</t>
  </si>
  <si>
    <t>230</t>
  </si>
  <si>
    <t>776411112</t>
  </si>
  <si>
    <t>Montáž soklíků lepením obvodových, výšky přes 80 do 100 mm</t>
  </si>
  <si>
    <t>-440920714</t>
  </si>
  <si>
    <t>2*5,43+2*3,46-0,9+2*0,2</t>
  </si>
  <si>
    <t>2*3,005+2*5,43+0,2*2-0,9+4*3,16+2*3,71+2*1,85-0,8*2-0,6</t>
  </si>
  <si>
    <t>231</t>
  </si>
  <si>
    <t>998776202</t>
  </si>
  <si>
    <t>Přesun hmot pro podlahy povlakové stanovený procentní sazbou z ceny vodorovná dopravní vzdálenost do 50 m v objektech výšky přes 6 do 12 m</t>
  </si>
  <si>
    <t>1287815050</t>
  </si>
  <si>
    <t>781</t>
  </si>
  <si>
    <t>Dokončovací práce - obklady</t>
  </si>
  <si>
    <t>232</t>
  </si>
  <si>
    <t>781474113</t>
  </si>
  <si>
    <t>Montáž obkladů vnitřních stěn z dlaždic keramických lepených flexibilním lepidlem režných nebo glazovaných hladkých přes 12 do 19 ks/m2</t>
  </si>
  <si>
    <t>683499942</t>
  </si>
  <si>
    <t>233</t>
  </si>
  <si>
    <t>597610200</t>
  </si>
  <si>
    <t>Obkládačky a dlaždice keramické koupelny -  obkládačky formát 25 x 33 x  0,7 cm (bílé i barevné) SAMBA                I.j.   (cen.skup. 68)</t>
  </si>
  <si>
    <t>-652059022</t>
  </si>
  <si>
    <t>205,021*1,1 "Přepočtené koeficientem množství</t>
  </si>
  <si>
    <t>234</t>
  </si>
  <si>
    <t>59761179R</t>
  </si>
  <si>
    <t>Obkládačky a dlaždice keramické doplňky  k obkladům koupelny -   I.j. listela barevná    25 x 4,8 x 0,7</t>
  </si>
  <si>
    <t>-1283594174</t>
  </si>
  <si>
    <t>235</t>
  </si>
  <si>
    <t>781479194</t>
  </si>
  <si>
    <t>Montáž obkladů vnitřních stěn z dlaždic keramických Příplatek k cenám za vyrovnání nerovného povrchu</t>
  </si>
  <si>
    <t>-938041811</t>
  </si>
  <si>
    <t>236</t>
  </si>
  <si>
    <t>781479195</t>
  </si>
  <si>
    <t>Montáž obkladů vnitřních stěn z dlaždic keramických Příplatek k cenám za spárování cement bílý</t>
  </si>
  <si>
    <t>-2046473964</t>
  </si>
  <si>
    <t>237</t>
  </si>
  <si>
    <t>781491021</t>
  </si>
  <si>
    <t>Montáž zrcadel lepených silikonovým tmelem na keramický obklad, plochy do 1 m2</t>
  </si>
  <si>
    <t>-1007493084</t>
  </si>
  <si>
    <t>238</t>
  </si>
  <si>
    <t>634651220</t>
  </si>
  <si>
    <t>Zrcadla nemontovaná čirá, max rozměr tabule 3210 x 2250 mm tl.  3 mm</t>
  </si>
  <si>
    <t>-959284502</t>
  </si>
  <si>
    <t>2*1,1 "Přepočtené koeficientem množství</t>
  </si>
  <si>
    <t>239</t>
  </si>
  <si>
    <t>781494111</t>
  </si>
  <si>
    <t>Ostatní prvky plastové profily ukončovací a dilatační lepené flexibilním lepidlem rohové</t>
  </si>
  <si>
    <t>40906988</t>
  </si>
  <si>
    <t xml:space="preserve">Poznámka k souboru cen:
1. Množství měrných jednotek u ceny -5185 se stanoví podle počtu řezaných obkladaček, nezávisle na jejich velikosti. 2. Položkou -5185 lze ocenit provádění více řezů na jednom kusu obkladu. </t>
  </si>
  <si>
    <t>2,1*8</t>
  </si>
  <si>
    <t>240</t>
  </si>
  <si>
    <t>781494511</t>
  </si>
  <si>
    <t>Ostatní prvky plastové profily ukončovací a dilatační lepené flexibilním lepidlem ukončovací</t>
  </si>
  <si>
    <t>-850007745</t>
  </si>
  <si>
    <t>4*1,7-0,7+2*3,64+2*3,77-0,9+2,5*2+1,71*2-0,9+0,7+1,8+2,5*2+1*2-0,8</t>
  </si>
  <si>
    <t>241</t>
  </si>
  <si>
    <t>781495111</t>
  </si>
  <si>
    <t>Ostatní prvky ostatní práce penetrace podkladu</t>
  </si>
  <si>
    <t>-319723297</t>
  </si>
  <si>
    <t>242</t>
  </si>
  <si>
    <t>998781202</t>
  </si>
  <si>
    <t>Přesun hmot pro obklady keramické stanovený procentní sazbou z ceny vodorovná dopravní vzdálenost do 50 m v objektech výšky přes 6 do 12 m</t>
  </si>
  <si>
    <t>1604793487</t>
  </si>
  <si>
    <t>783</t>
  </si>
  <si>
    <t>Dokončovací práce - nátěry</t>
  </si>
  <si>
    <t>243</t>
  </si>
  <si>
    <t>783301311</t>
  </si>
  <si>
    <t>Příprava podkladu zámečnických konstrukcí před provedením nátěru odmaštění odmašťovačem vodou ředitelným</t>
  </si>
  <si>
    <t>1573034429</t>
  </si>
  <si>
    <t>244</t>
  </si>
  <si>
    <t>783324201</t>
  </si>
  <si>
    <t>Základní antikorozní nátěr zámečnických konstrukcí jednonásobný syntetický akrylátový</t>
  </si>
  <si>
    <t>-933741098</t>
  </si>
  <si>
    <t>245</t>
  </si>
  <si>
    <t>783327101</t>
  </si>
  <si>
    <t>Krycí nátěr (email) zámečnických konstrukcí jednonásobný syntetický akrylátový</t>
  </si>
  <si>
    <t>-1433433042</t>
  </si>
  <si>
    <t>784</t>
  </si>
  <si>
    <t>Dokončovací práce - malby a tapety</t>
  </si>
  <si>
    <t>246</t>
  </si>
  <si>
    <t>784181101</t>
  </si>
  <si>
    <t>Penetrace podkladu jednonásobná základní akrylátová v místnostech výšky do 3,80 m</t>
  </si>
  <si>
    <t>1212549348</t>
  </si>
  <si>
    <t>3*(3,75*2+2,9*2+1,77*2+1,5*2+5,04*2+1,77*2+1,7*4+3,64*2+3,77*2+2,5*2+1,71*2+24,06*2+1,75*2+5,71*2+3,92*2+1*2+2,5*2+5,71*2+2,68*3+3,16*4+5,71*2+2,2*2)</t>
  </si>
  <si>
    <t>3*(1,75+5,43*2+3,46*2)</t>
  </si>
  <si>
    <t>3*(8,81*2+5,585*2+9,67*2+5,71*2+12,93*2+5,475*2)"barva"</t>
  </si>
  <si>
    <t>2,8*(7,84*2+1,73*2)</t>
  </si>
  <si>
    <t>3,73*(14,61*2+7,805*2)</t>
  </si>
  <si>
    <t>8,73+12,93+4,9</t>
  </si>
  <si>
    <t>2,73+2,96+20,24+2,49+7,66+16,78+114,02</t>
  </si>
  <si>
    <t>-205,021</t>
  </si>
  <si>
    <t>247</t>
  </si>
  <si>
    <t>784181103</t>
  </si>
  <si>
    <t>Penetrace podkladu jednonásobná základní akrylátová v místnostech výšky přes 3,80 do 5,00 m</t>
  </si>
  <si>
    <t>-621556677</t>
  </si>
  <si>
    <t>3,83*(3,08*2+2,835*2)</t>
  </si>
  <si>
    <t>248</t>
  </si>
  <si>
    <t>784211101</t>
  </si>
  <si>
    <t>Malby z malířských směsí otěruvzdorných za mokra dvojnásobné, bílé za mokra otěruvzdorné výborně v místnostech výšky do 3,80 m</t>
  </si>
  <si>
    <t>-480974712</t>
  </si>
  <si>
    <t>1124,797</t>
  </si>
  <si>
    <t>249</t>
  </si>
  <si>
    <t>784211103</t>
  </si>
  <si>
    <t>Malby z malířských směsí otěruvzdorných za mokra dvojnásobné, bílé za mokra otěruvzdorné výborně v místnostech výšky přes 3,80 do 5,00 m</t>
  </si>
  <si>
    <t>1473665567</t>
  </si>
  <si>
    <t>250</t>
  </si>
  <si>
    <t>784211163</t>
  </si>
  <si>
    <t>Malby z malířských směsí otěruvzdorných za mokra Příplatek k cenám dvojnásobných maleb za provádění barevné malby tónované na tónovacích automatech, v odstínu středně sytém</t>
  </si>
  <si>
    <t>-456819219</t>
  </si>
  <si>
    <t>01/A1-D.2.1 - Soupis prací-D2.1-Konstrukční část-Sportovní hala-NEUZNATELNÉ VÝDAJE</t>
  </si>
  <si>
    <t xml:space="preserve">Pokud jsou v zadávací dokumentaci odkazy na výrobky a zařízení, jedná se pouze o vymezení a definování technických, konstrukčních a kvalitativních standardů požadovaných projektem. Zadavatel připouští obdobné výrobky při zachování základních funkčních a normových parametrů. Uchazeč je oprávněn nabídnout výrobky a obdobná zařízení stejných nebo lepších parametrů. Použití těchto obdobných výrobků je podmíněno odsouhlasením zadavatelem stavby a zpracovatelem projektu jednotlivých objektů této PD. V případě obdobných výrobků a zařízení je nutno doložit jejich technické listy. Soupis prací je sestaven za využití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jsou individuálně kalkulované položky a nepochází z Cenové soustavy ÚRS. Uchazeč o VZ je povinen si prověřit soulad mezi projektovou dokumentací a výkazy výměr. Na pozdější reklamaci v případě úspěšného získání zakázky, nebude na případný  nesoulad mezi  PD a VV , brán zřetel. V tomto oddíle jsou rozpočty přeneseny z originálních rozpočtů, které nejsou kompatibilní s programem ÚRS, mohou se tedy lišit v popisu položky a celkového sestavení. </t>
  </si>
  <si>
    <t xml:space="preserve">    789 - Povrchové úpravy ocelových konstrukcí a technologických zařízení</t>
  </si>
  <si>
    <t>310321111</t>
  </si>
  <si>
    <t>Zabetonování otvorů ve zdivu nadzákladovém včetně bednění, odbednění a výztuže (materiál v ceně) plochy do 1 m2</t>
  </si>
  <si>
    <t>1649990273</t>
  </si>
  <si>
    <t>0,2*0,35*0,3*4+0,2*0,25*0,3*2+0,2*0,745*0,35*1+0,2*0,5*0,35*1</t>
  </si>
  <si>
    <t>953961213</t>
  </si>
  <si>
    <t>Kotvy chemické s vyvrtáním otvoru do betonu, železobetonu nebo tvrdého kamene chemická patrona, velikost M 12, hloubka 110 mm</t>
  </si>
  <si>
    <t>-576382531</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</si>
  <si>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</si>
  <si>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311971030</t>
  </si>
  <si>
    <t>Materiál spojovací speciální tyče závitové DIN 975 ocel třídy 4.6 pozinkované M12x 1000 mm</t>
  </si>
  <si>
    <t>-1487976911</t>
  </si>
  <si>
    <t>21"ks po cca 1000 m"</t>
  </si>
  <si>
    <t>-1872589249</t>
  </si>
  <si>
    <t>0,2*0,745*0,35*1</t>
  </si>
  <si>
    <t>0,3*0,74*0,1*1</t>
  </si>
  <si>
    <t>997013213</t>
  </si>
  <si>
    <t>Vnitrostaveništní doprava suti a vybouraných hmot vodorovně do 50 m svisle ručně (nošením po schodech) pro budovy a haly výšky přes 9 do 12 m</t>
  </si>
  <si>
    <t>1229056258</t>
  </si>
  <si>
    <t>-41711014</t>
  </si>
  <si>
    <t>1296020648</t>
  </si>
  <si>
    <t>0,133*6"do 7 km"</t>
  </si>
  <si>
    <t>-1469077207</t>
  </si>
  <si>
    <t>998018002</t>
  </si>
  <si>
    <t>Přesun hmot pro budovy občanské výstavby, bydlení, výrobu a služby ruční - bez užití mechanizace vodorovná dopravní vzdálenost do 100 m pro budovy s jakoukoliv nosnou konstrukcí výšky přes 6 do 12 m</t>
  </si>
  <si>
    <t>-1871973550</t>
  </si>
  <si>
    <t>767995111</t>
  </si>
  <si>
    <t>Montáž ostatních atypických zámečnických konstrukcí hmotnosti do 5 kg</t>
  </si>
  <si>
    <t>-1917980576</t>
  </si>
  <si>
    <t xml:space="preserve">Poznámka k souboru cen:
1. Určení cen se řídí hmotností jednotlivě montovaného dílu konstrukce. </t>
  </si>
  <si>
    <t>28,8+13,10+3,25+3,8+72,72+7,68+10,56+12,24+15,36+12,48+10,84+7,2+4+50+2,4+0,39+2,17</t>
  </si>
  <si>
    <t>767995112</t>
  </si>
  <si>
    <t>Montáž ostatních atypických zámečnických konstrukcí hmotnosti přes 5 do 10 kg</t>
  </si>
  <si>
    <t>-1529496917</t>
  </si>
  <si>
    <t>7,2+13,36+12,24+15,36+12,48+32</t>
  </si>
  <si>
    <t>767995114</t>
  </si>
  <si>
    <t>Montáž ostatních atypických zámečnických konstrukcí hmotnosti přes 20 do 50 kg</t>
  </si>
  <si>
    <t>-1039948247</t>
  </si>
  <si>
    <t>62,96+84,59+81,83+30+31,59</t>
  </si>
  <si>
    <t>767995115</t>
  </si>
  <si>
    <t>Montáž ostatních atypických zámečnických konstrukcí hmotnosti přes 50 do 100 kg</t>
  </si>
  <si>
    <t>-1260388729</t>
  </si>
  <si>
    <t>99,23+56,13+85,86+84,48+83,10+61,48</t>
  </si>
  <si>
    <t>767995116</t>
  </si>
  <si>
    <t>Montáž ostatních atypických zámečnických konstrukcí hmotnosti přes 100 do 250 kg</t>
  </si>
  <si>
    <t>-1095307940</t>
  </si>
  <si>
    <t>306,75+102,63+215,08+103,01+206,77+107,54+102,44+112,27+113,59+221,51</t>
  </si>
  <si>
    <t>130104240</t>
  </si>
  <si>
    <t>Ocel profilová v jakosti 11 375 ocel profilová L úhelníky rovnostranné 60 x 60 x 6 mm</t>
  </si>
  <si>
    <t>-2043643548</t>
  </si>
  <si>
    <t>Poznámka k položce:
Hmotnost: 5,47 kg/m</t>
  </si>
  <si>
    <t>(10,84+2,17)*1,05*0,001</t>
  </si>
  <si>
    <t>130108220</t>
  </si>
  <si>
    <t>Ocel profilová v jakosti 11 375 ocel profilová U UPN h=160 mm</t>
  </si>
  <si>
    <t>-39028314</t>
  </si>
  <si>
    <t>Poznámka k položce:
Hmotnost: 18,80 kg/m</t>
  </si>
  <si>
    <t>(306,75+102,63+215,08+103,01+99,23+206,77+107,54+102,44+112,27+113,59+114,16+221,51+56,13)*1,05*0,001</t>
  </si>
  <si>
    <t>130108160</t>
  </si>
  <si>
    <t>Ocel profilová v jakosti 11 375 ocel profilová U UPN h=100 mm</t>
  </si>
  <si>
    <t>1319726138</t>
  </si>
  <si>
    <t>Poznámka k položce:
Hmotnost: 10,60 kg/m</t>
  </si>
  <si>
    <t>(62,96+85,86+84,48+83,1+61,48+84,59+81,83+30+31,59)*1,05*0,001</t>
  </si>
  <si>
    <t>136112100</t>
  </si>
  <si>
    <t>Plechy tlusté hladké - tabule jakost oceli S 235JR  (11 375.1) 3  x 1000 x 2000 mm</t>
  </si>
  <si>
    <t>1500746280</t>
  </si>
  <si>
    <t>Poznámka k položce:
Hmotnost 48 kg/kus</t>
  </si>
  <si>
    <t>136112280</t>
  </si>
  <si>
    <t>Plechy tlusté hladké - tabule jakost oceli S 235JR  (11 375.1) 10  x 1000 x 2000 mm</t>
  </si>
  <si>
    <t>-2073043119</t>
  </si>
  <si>
    <t>Poznámka k položce:
Hmotnost 160 kg/kus</t>
  </si>
  <si>
    <t>(13,1+3,25+3,8+72,72+7,68+10,56+12,24+15,36+12,48+12,24+15,36+12,48+7,2+4+50+32+2,4)*1,05*0,001</t>
  </si>
  <si>
    <t>136112380</t>
  </si>
  <si>
    <t>Plechy tlusté hladké - tabule jakost oceli S 235JR  (11 375.1) 15  x 2000 x 3000 mm</t>
  </si>
  <si>
    <t>-530176255</t>
  </si>
  <si>
    <t>Poznámka k položce:
Hmotnost 720 kg/kus</t>
  </si>
  <si>
    <t>(28,8+7,2)*1,05*0,001</t>
  </si>
  <si>
    <t>998767201</t>
  </si>
  <si>
    <t>Přesun hmot pro zámečnické konstrukce stanovený procentní sazbou z ceny vodorovná dopravní vzdálenost do 50 m v objektech výšky do 6 m</t>
  </si>
  <si>
    <t>308515299</t>
  </si>
  <si>
    <t>789</t>
  </si>
  <si>
    <t>Povrchové úpravy ocelových konstrukcí a technologických zařízení</t>
  </si>
  <si>
    <t>789421231</t>
  </si>
  <si>
    <t>Žárové stříkání ocelových konstrukcí vyjma ocelových konstrukcí uzavřených nádob zinkem, tloušťky 120 µm, třídy I (2,220 kg Zn/m2)</t>
  </si>
  <si>
    <t>1924960594</t>
  </si>
  <si>
    <t>(0,05*4+0,1*2+0,006*2)*(5,94*2+8,1+7,97+7,84+5,8+7,98*2+7,72*2+2,83+2,98)</t>
  </si>
  <si>
    <t>(0,065*4+0,16*2+0,0075*2)*(16,23*3+5,43+11,38*2+5,45+5,25+10,94*2+5,69+5,42+5,94+6,01+6,04+11,72*2+2,97)</t>
  </si>
  <si>
    <t>(0,09*4+0,26*2+0,01*2)*(6,13+5,62+3,04)</t>
  </si>
  <si>
    <t>(0,2*2+0,4*2+0,015*2)*4</t>
  </si>
  <si>
    <t>(0,07*2+0,39*2+0,01*2)*6</t>
  </si>
  <si>
    <t>(0,07*2+0,29*2+0,001*2)*2</t>
  </si>
  <si>
    <t>(0,095*2+0,25*2+0,01*2)*2</t>
  </si>
  <si>
    <t>(0,01*2+0,505*2+0,01*2)*18</t>
  </si>
  <si>
    <t>(0,01*2*5+0,32*2+0,44*2+0,51*2+0,64*2+0,52*2+0,01*2*5)*3</t>
  </si>
  <si>
    <t>(0,15*2*4+0,51*2+0,64*2+0,52*2+0,45*2+0,01*2*4)*2</t>
  </si>
  <si>
    <t>(0,1*2+0,5*2+0,01*2)*1</t>
  </si>
  <si>
    <t>(0,25*2+0,25*2+0,01*2)*10</t>
  </si>
  <si>
    <t>(0,25*2+0,4*2+0,01*2)*4</t>
  </si>
  <si>
    <t>(0,15*2+0,2*2+0,01*2)*1</t>
  </si>
  <si>
    <t>(0,09*2+0,09*2+0,003*2)*2</t>
  </si>
  <si>
    <t>(0,06*4+0,006*2)*0,4*4</t>
  </si>
  <si>
    <t>(0,06*4+0,006*2)*2*20</t>
  </si>
  <si>
    <t>01/A1-D.3 - D.3-Soupis prací-PBŘ-NEUZNATELNÉ VÝDAJE</t>
  </si>
  <si>
    <t>44901R</t>
  </si>
  <si>
    <t>Dodávka a montáž hasicího přístroje PHP s hasicí schopností  21A práškový</t>
  </si>
  <si>
    <t>-1028260340</t>
  </si>
  <si>
    <t>44902R</t>
  </si>
  <si>
    <t>Dodávka a montáž hasicího přístroje PHP s hasicí schopností 55B CO2</t>
  </si>
  <si>
    <t>-296565031</t>
  </si>
  <si>
    <t>01/A1-D.4 - D.4-Soupis prací-Technické prostředí staveb-NEUZNATELNÉ VÝDAJE</t>
  </si>
  <si>
    <t>Úroveň 3:</t>
  </si>
  <si>
    <t>D.4.1.1 - Soupis prací ZTI-hala-NEUZNATELNÉ VÝDAJE</t>
  </si>
  <si>
    <t xml:space="preserve">    721 -  Zdravotechnika</t>
  </si>
  <si>
    <t xml:space="preserve">    722 -  Zdravotechnika</t>
  </si>
  <si>
    <t xml:space="preserve">    723 -  Zdravotechnika</t>
  </si>
  <si>
    <t xml:space="preserve">    725 -  Zdravotechnika</t>
  </si>
  <si>
    <t>721</t>
  </si>
  <si>
    <t xml:space="preserve"> Zdravotechnika</t>
  </si>
  <si>
    <t>721110952</t>
  </si>
  <si>
    <t>Opravy odpadního potrubí kameninového vsazení odbočky do potrubí DN 125</t>
  </si>
  <si>
    <t>-578794427</t>
  </si>
  <si>
    <t>721110962</t>
  </si>
  <si>
    <t>Opravy odpadního potrubí kameninového propojení dosavadního potrubí DN 125</t>
  </si>
  <si>
    <t>2146379644</t>
  </si>
  <si>
    <t>721140903</t>
  </si>
  <si>
    <t>Opravy odpadního potrubí litinového vsazení odbočky do potrubí DN 70</t>
  </si>
  <si>
    <t>-134096278</t>
  </si>
  <si>
    <t>721140905</t>
  </si>
  <si>
    <t>Opravy odpadního potrubí litinového vsazení odbočky do potrubí DN 100</t>
  </si>
  <si>
    <t>-739718656</t>
  </si>
  <si>
    <t>721140913</t>
  </si>
  <si>
    <t>Opravy odpadního potrubí litinového propojení dosavadního potrubí DN 70</t>
  </si>
  <si>
    <t>305961052</t>
  </si>
  <si>
    <t>721140915</t>
  </si>
  <si>
    <t>Opravy odpadního potrubí litinového propojení dosavadního potrubí DN 100</t>
  </si>
  <si>
    <t>-1048010396</t>
  </si>
  <si>
    <t>721171803</t>
  </si>
  <si>
    <t>Demontáž potrubí z novodurových trub odpadních nebo připojovacích do D 75</t>
  </si>
  <si>
    <t>-336174771</t>
  </si>
  <si>
    <t xml:space="preserve">Poznámka k souboru cen:
1. Demontáž plstěných pásů se oceňuje cenami souboru cen 722 18-18 Demontáž plstěných pásů z trub, části B 02. </t>
  </si>
  <si>
    <t>721171808</t>
  </si>
  <si>
    <t>Demontáž potrubí z novodurových trub odpadních nebo připojovacích přes 75 do D 114</t>
  </si>
  <si>
    <t>-1829520796</t>
  </si>
  <si>
    <t>721173402</t>
  </si>
  <si>
    <t>Potrubí z plastových trub KG Systém (SN4) svodné (ležaté) DN 125</t>
  </si>
  <si>
    <t>520305743</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</si>
  <si>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</si>
  <si>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0,50+1,50+1,0+0,5</t>
  </si>
  <si>
    <t>721174024</t>
  </si>
  <si>
    <t>Potrubí z plastových trub HT Systém (polypropylenové PPs) odpadní (svislé) DN 70</t>
  </si>
  <si>
    <t>-2040740888</t>
  </si>
  <si>
    <t>1,30+6,00+1,30+3,70+3,70+2,0+3,50</t>
  </si>
  <si>
    <t>721174025</t>
  </si>
  <si>
    <t>Potrubí z plastových trub HT Systém (polypropylenové PPs) odpadní (svislé) DN 100</t>
  </si>
  <si>
    <t>668237871</t>
  </si>
  <si>
    <t>4,40+1,00+7,70+0,50+4,00+2,40</t>
  </si>
  <si>
    <t>721174041</t>
  </si>
  <si>
    <t>připojovací kanalizační hrdlové potrubí HT d 32 mm</t>
  </si>
  <si>
    <t>2105671538</t>
  </si>
  <si>
    <t>2,10+0,9</t>
  </si>
  <si>
    <t>721174042</t>
  </si>
  <si>
    <t>Potrubí z plastových trub HT Systém (polypropylenové PPs) připojovací DN 40</t>
  </si>
  <si>
    <t>-1742524587</t>
  </si>
  <si>
    <t>2,0+1,70+3,50+1,30</t>
  </si>
  <si>
    <t>721174043</t>
  </si>
  <si>
    <t>Potrubí z plastových trub HT Systém (polypropylenové PPs) připojovací DN 50</t>
  </si>
  <si>
    <t>-361753034</t>
  </si>
  <si>
    <t>1,20+1,25+1,40+4,60+0,6+2,70+1,80+0,50+2,0+1,45+3,50</t>
  </si>
  <si>
    <t>721194105</t>
  </si>
  <si>
    <t>Vyměření přípojek na potrubí vyvedení a upevnění odpadních výpustek DN 50</t>
  </si>
  <si>
    <t>-989851707</t>
  </si>
  <si>
    <t xml:space="preserve">Poznámka k souboru cen:
1. Cenami lze oceňovat i vyvedení a upevnění odpadních výpustek ke strojům a zařízením. 2. Potrubí odpadních výpustek se oceňují cenami souboru cen 721 17- . . Potrubí z plastových trub, části A 01. </t>
  </si>
  <si>
    <t>721194107</t>
  </si>
  <si>
    <t>Vyměření přípojek na potrubí vyvedení a upevnění odpadních výpustek DN 70</t>
  </si>
  <si>
    <t>1574557673</t>
  </si>
  <si>
    <t>721194109</t>
  </si>
  <si>
    <t>Vyměření přípojek na potrubí vyvedení a upevnění odpadních výpustek DN 100</t>
  </si>
  <si>
    <t>-467512123</t>
  </si>
  <si>
    <t>721210813R</t>
  </si>
  <si>
    <t>Demontáž vpustí podlahových DN 100</t>
  </si>
  <si>
    <t>-1468540927</t>
  </si>
  <si>
    <t>721211421</t>
  </si>
  <si>
    <t>Podlahové vpusti se svislým odtokem DN 50/75/110 (HL 310N) mřížka nerez 115x115</t>
  </si>
  <si>
    <t>1109041778</t>
  </si>
  <si>
    <t>721211912</t>
  </si>
  <si>
    <t>Podlahové vpusti montáž podlahových vpustí DN 50/75</t>
  </si>
  <si>
    <t>1259529607</t>
  </si>
  <si>
    <t>7212265212</t>
  </si>
  <si>
    <t>Vodní zápachová uzávěrka DN 40 pro odvod kondenzátu s příd.mech.zápach.uz.</t>
  </si>
  <si>
    <t>836054309</t>
  </si>
  <si>
    <t>7212265213</t>
  </si>
  <si>
    <t>Podomítková zápachová uzávěrka pro odvod kondenzátu DN 32</t>
  </si>
  <si>
    <t>956143934</t>
  </si>
  <si>
    <t>7212265215</t>
  </si>
  <si>
    <t>Kalich pro úkapy se zápachovou uzávěrkou DN 32</t>
  </si>
  <si>
    <t>689030682</t>
  </si>
  <si>
    <t>721274123</t>
  </si>
  <si>
    <t>Ventily přivzdušňovací odpadních potrubí vnitřní DN 100</t>
  </si>
  <si>
    <t>-861866695</t>
  </si>
  <si>
    <t>721290111</t>
  </si>
  <si>
    <t>Zkouška těsnosti kanalizace v objektech vodou do DN 125</t>
  </si>
  <si>
    <t>-2077187292</t>
  </si>
  <si>
    <t xml:space="preserve">Poznámka k souboru cen:
1. V ceně -0123 není započteno dodání média; jeho dodávka se oceňuje ve specifikaci. </t>
  </si>
  <si>
    <t>3,5+20,0+18+17,50+8,5+3,0+3,5+3,5</t>
  </si>
  <si>
    <t>721290126</t>
  </si>
  <si>
    <t>závěsy pro kanal. potrubí</t>
  </si>
  <si>
    <t>1640793529</t>
  </si>
  <si>
    <t>721290822</t>
  </si>
  <si>
    <t>Vnitrostaveništní přemístění vybouraných (demontovaných) hmot vnitřní kanalizace vodorovně do 100 m v objektech výšky přes 6 do 12 m</t>
  </si>
  <si>
    <t>-517402096</t>
  </si>
  <si>
    <t>721300922</t>
  </si>
  <si>
    <t>Pročištění ležatých svodů do DN 300</t>
  </si>
  <si>
    <t>-1481494403</t>
  </si>
  <si>
    <t>998721202</t>
  </si>
  <si>
    <t>Přesun hmot pro vnitřní kanalizace stanovený procentní sazbou z ceny vodorovná dopravní vzdálenost do 50 m v objektech výšky přes 6 do 12 m</t>
  </si>
  <si>
    <t>1627705521</t>
  </si>
  <si>
    <t>722</t>
  </si>
  <si>
    <t>722130236</t>
  </si>
  <si>
    <t>Potrubí z ocelových trubek pozinkovaných závitových svařovaných běžných DN 50</t>
  </si>
  <si>
    <t>182749619</t>
  </si>
  <si>
    <t>7,70+5,70+2,40+12,00+1,00+3,20</t>
  </si>
  <si>
    <t>722130240</t>
  </si>
  <si>
    <t>Nátěry vodovodního potrubí (1xzákladní, 2x email)</t>
  </si>
  <si>
    <t>1451511546</t>
  </si>
  <si>
    <t>722131936</t>
  </si>
  <si>
    <t>Opravy vodovodního potrubí z ocelových trubek pozinkovaných závitových propojení dosavadního potrubí DN 50</t>
  </si>
  <si>
    <t>-634708337</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</si>
  <si>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</si>
  <si>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722170801</t>
  </si>
  <si>
    <t>Demontáž rozvodů vody z plastů do D 25 mm</t>
  </si>
  <si>
    <t>-337693700</t>
  </si>
  <si>
    <t>722170804</t>
  </si>
  <si>
    <t>Demontáž rozvodů vody z plastů přes 25 do D 50 mm</t>
  </si>
  <si>
    <t>-2063407760</t>
  </si>
  <si>
    <t>722170958</t>
  </si>
  <si>
    <t xml:space="preserve">Připojení rozvodů TV + CTV na modul ohřehu vP.S.T. (vstupní a výstupní armatury = součást PST) </t>
  </si>
  <si>
    <t>kpl</t>
  </si>
  <si>
    <t>71016565</t>
  </si>
  <si>
    <t>722171932</t>
  </si>
  <si>
    <t>Výměna trubky, tvarovky, vsazení odbočky na rozvodech vody z plastů D přes 16 do 20 mm</t>
  </si>
  <si>
    <t>-1751699791</t>
  </si>
  <si>
    <t xml:space="preserve">Poznámka k souboru cen:
1. V cenách -1931 až -1940 nejsou započteny náklady na dodání hlavního materiálu; tento se oceňuje ve specifikaci. Ztratné lze stanovit: a) u potrubí 3%, b) u tvarovek se nestanoví. </t>
  </si>
  <si>
    <t>722171933</t>
  </si>
  <si>
    <t>Výměna trubky, tvarovky, vsazení odbočky na rozvodech vody z plastů D přes 20 do 25 mm</t>
  </si>
  <si>
    <t>-1826609807</t>
  </si>
  <si>
    <t>722171934</t>
  </si>
  <si>
    <t>Výměna trubky, tvarovky, vsazení odbočky na rozvodech vody z plastů D přes 25 do 32 mm</t>
  </si>
  <si>
    <t>-1765401187</t>
  </si>
  <si>
    <t>722171937</t>
  </si>
  <si>
    <t>Výměna trubky, tvarovky, vsazení odbočky na rozvodech vody z plastů D přes 50 do 63 mm</t>
  </si>
  <si>
    <t>156162978</t>
  </si>
  <si>
    <t>722171939</t>
  </si>
  <si>
    <t>Výměna trubky, tvarovky, vsazení odbočky na rozvodech vody z plastů D přes 75 do 90 mm</t>
  </si>
  <si>
    <t>-208251190</t>
  </si>
  <si>
    <t>722174002</t>
  </si>
  <si>
    <t>Potrubí z plastových trubek z polypropylenu (PPR) svařovaných polyfuzně PN 16 (SDR 7,4) D 20 x 2,8</t>
  </si>
  <si>
    <t>824416100</t>
  </si>
  <si>
    <t xml:space="preserve">Poznámka k souboru cen:
1. V cenách -4001 až -4088 jsou započteny náklady na montáž a dodávku potrubí a tvarovek. </t>
  </si>
  <si>
    <t>3,80+3,30+0,60+2,50+4,60+0,40+3,20+2,90+2,70+0,50+2,50+3,0+1,0</t>
  </si>
  <si>
    <t>722174003</t>
  </si>
  <si>
    <t>Potrubí z plastových trubek z polypropylenu (PPR) svařovaných polyfuzně PN 16 (SDR 7,4) D 25 x 3,5</t>
  </si>
  <si>
    <t>-1489031757</t>
  </si>
  <si>
    <t>5,0+5,00+5,20+3,80+3,40+4,20+1,30+3,10+6,50</t>
  </si>
  <si>
    <t>722174004</t>
  </si>
  <si>
    <t>Potrubí z plastových trubek z polypropylenu (PPR) svařovaných polyfuzně PN 16 (SDR 7,4) D 32 x 4,4</t>
  </si>
  <si>
    <t>-2000962172</t>
  </si>
  <si>
    <t>4,00+3,00+1,00</t>
  </si>
  <si>
    <t>722174007</t>
  </si>
  <si>
    <t>Potrubí z plastových trubek z polypropylenu (PPR) svařovaných polyfuzně PN 16 (SDR 7,4) D 63 x 8,6</t>
  </si>
  <si>
    <t>20124966</t>
  </si>
  <si>
    <t>4,00+1,90+5,00+1,10</t>
  </si>
  <si>
    <t>722174022</t>
  </si>
  <si>
    <t>Potrubí z plastových trubek z polypropylenu (PPR) svařovaných polyfuzně PN 20 (SDR 6) D 20 x 3,4</t>
  </si>
  <si>
    <t>381264277</t>
  </si>
  <si>
    <t>3,30+2,50+5,0+4,60+3,20+3,80+2,90+1,0+2,50+2,20+1,0</t>
  </si>
  <si>
    <t>722174023</t>
  </si>
  <si>
    <t>Potrubí z plastových trubek z polypropylenu (PPR) svařovaných polyfuzně PN 20 (SDR 6) D 25 x 4,2</t>
  </si>
  <si>
    <t>1394738677</t>
  </si>
  <si>
    <t>5,0+5,0+5,20+3,80+4,00+3,40+4,20+3,0+4,4+6,5</t>
  </si>
  <si>
    <t>722174024</t>
  </si>
  <si>
    <t>Potrubí z plastových trubek z polypropylenu (PPR) svařovaných polyfuzně PN 20 (SDR 6) D 32 x 5,4</t>
  </si>
  <si>
    <t>1041247979</t>
  </si>
  <si>
    <t>4,00+ 4,0+3,00+4,50+2,0</t>
  </si>
  <si>
    <t>722174027</t>
  </si>
  <si>
    <t>Potrubí z plastových trubek z polypropylenu (PPR) svařovaných polyfuzně PN 20 (SDR 6) D 63 x 10,5</t>
  </si>
  <si>
    <t>-554902961</t>
  </si>
  <si>
    <t>4,00+3,80+1,20</t>
  </si>
  <si>
    <t>722181221</t>
  </si>
  <si>
    <t>Ochrana potrubí tepelně izolačními trubicemi z pěnového polyetylenu PE přilepenými v příčných a podélných spojích, tloušťky izolace přes 6 do 10 mm, vnitřního průměru DN do 22 mm</t>
  </si>
  <si>
    <t>2063433812</t>
  </si>
  <si>
    <t xml:space="preserve">Poznámka k souboru cen:
1. V cenách -1211 až -1255 jsou započteny i náklady na dodání tepelně izolačních trubic. </t>
  </si>
  <si>
    <t>722181222</t>
  </si>
  <si>
    <t>Ochrana potrubí tepelně izolačními trubicemi z pěnového polyetylenu PE přilepenými v příčných a podélných spojích, tloušťky izolace přes 6 do 10 mm, vnitřního průměru DN přes 22 do 42 mm</t>
  </si>
  <si>
    <t>1446260286</t>
  </si>
  <si>
    <t>722181223</t>
  </si>
  <si>
    <t>Ochrana potrubí tepelně izolačními trubicemi z pěnového polyetylenu PE přilepenými v příčných a podélných spojích, tloušťky izolace přes 6 do 10 mm, vnitřního průměru DN přes 42 do 62mm</t>
  </si>
  <si>
    <t>-1553736483</t>
  </si>
  <si>
    <t>7221812553</t>
  </si>
  <si>
    <t>ochrana vodovod.potrubí přilep.tepelně izol. trubicem tl.30 mm vnitř.průměru D 20-25 mm</t>
  </si>
  <si>
    <t>-1623222358</t>
  </si>
  <si>
    <t>32+44</t>
  </si>
  <si>
    <t>7221812554</t>
  </si>
  <si>
    <t>ochrana vodovod.potrubí přilep.tepelně izol.trubicemi tl.40 mm vnitř.průměru DN 32</t>
  </si>
  <si>
    <t>-549168976</t>
  </si>
  <si>
    <t>17,50</t>
  </si>
  <si>
    <t>7221812555</t>
  </si>
  <si>
    <t>ochrana vodovod.potrubí přilep.tepelně izol.trubicemi tl.50 mm vitř.průměrD 40,50,63 mm</t>
  </si>
  <si>
    <t>1362791531</t>
  </si>
  <si>
    <t>9,0</t>
  </si>
  <si>
    <t>722190401</t>
  </si>
  <si>
    <t>Zřízení přípojek na potrubí vyvedení a upevnění výpustek do DN 25</t>
  </si>
  <si>
    <t>897029101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</si>
  <si>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</si>
  <si>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722220152</t>
  </si>
  <si>
    <t>Armatury s jedním závitem plastové (PPR) PN 20 (SDR 6) DN 20 x G 1/2</t>
  </si>
  <si>
    <t>-407636827</t>
  </si>
  <si>
    <t xml:space="preserve">Poznámka k souboru cen:
1. Cenami -9101 až -9106 nelze oceňovat montáž nástěnek. 2. V cenách –0111 až -0122 je započteno i vyvedení a upevnění výpustek. </t>
  </si>
  <si>
    <t>722220161</t>
  </si>
  <si>
    <t>Armatury s jedním závitem plastové (PPR) PN 20 (SDR 6) DN 20 x G 1/2 (nástěnný komplet)</t>
  </si>
  <si>
    <t>-1728148356</t>
  </si>
  <si>
    <t>722221134</t>
  </si>
  <si>
    <t>Armatury s jedním závitem ventily výtokové G 1/2 (1 Ke3T)</t>
  </si>
  <si>
    <t>-173063853</t>
  </si>
  <si>
    <t>722232043</t>
  </si>
  <si>
    <t>Armatury se dvěma závity kulové kohouty PN 42 do 185 st.C přímé vnitřní závit (R 250 D Giacomini) G 1/2</t>
  </si>
  <si>
    <t>-19131261</t>
  </si>
  <si>
    <t>722232048</t>
  </si>
  <si>
    <t>Armatury se dvěma závity kulové kohouty PN 42 do 185 st.C přímé vnitřní závit (R 250 D Giacomini) G 2</t>
  </si>
  <si>
    <t>519090539</t>
  </si>
  <si>
    <t>722232062</t>
  </si>
  <si>
    <t>Armatury se dvěma závity kulové kohouty PN 42 do 185 st.C přímé vnitřní závit s vypouštěním (R 250 DS Giacomini) G 3/4</t>
  </si>
  <si>
    <t>-931855342</t>
  </si>
  <si>
    <t>722232063</t>
  </si>
  <si>
    <t>Armatury se dvěma závity kulové kohouty PN 42 do 185 st.C přímé vnitřní závit s vypouštěním (R 250 DS Giacomini) G 1</t>
  </si>
  <si>
    <t>-658251827</t>
  </si>
  <si>
    <t>7222591150</t>
  </si>
  <si>
    <t>Demontáž a zpětná montáž stávajícího hydrantu</t>
  </si>
  <si>
    <t>kpl.</t>
  </si>
  <si>
    <t>-680572985</t>
  </si>
  <si>
    <t>722290226</t>
  </si>
  <si>
    <t>Zkoušky, proplach a desinfekce vodovodního potrubí zkoušky těsnosti vodovodního potrubí závitového do DN 50</t>
  </si>
  <si>
    <t>-90939140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</si>
  <si>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</si>
  <si>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32+31+37,5+8,0+12,0+32,0+44,5+17,5+1,0+9,0</t>
  </si>
  <si>
    <t>722290234</t>
  </si>
  <si>
    <t>Zkoušky, proplach a desinfekce vodovodního potrubí proplach a desinfekce vodovodního potrubí do DN 80</t>
  </si>
  <si>
    <t>-1314297751</t>
  </si>
  <si>
    <t>722290239</t>
  </si>
  <si>
    <t>Náklady na lešení pro montáž vod. potrubí v hale(mobilní lešení)</t>
  </si>
  <si>
    <t>kompl</t>
  </si>
  <si>
    <t>1953086342</t>
  </si>
  <si>
    <t>722290242</t>
  </si>
  <si>
    <t>závěsy+ žlabynebo rošty pro sdruženou ležatou trasu potrubí SV+TV+CTV(š.350-400mm</t>
  </si>
  <si>
    <t>-1903138016</t>
  </si>
  <si>
    <t>722290822</t>
  </si>
  <si>
    <t>Vnitrostaveništní přemístění vybouraných (demontovaných) hmot vnitřní vodovod vodorovně do 100 m v objektech výšky přes 6 do 12 m</t>
  </si>
  <si>
    <t>839257943</t>
  </si>
  <si>
    <t>998722202</t>
  </si>
  <si>
    <t>Přesun hmot pro vnitřní vodovod stanovený procentní sazbou z ceny vodorovná dopravní vzdálenost do 50 m v objektech výšky přes 6 do 12 m</t>
  </si>
  <si>
    <t>1882282741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</si>
  <si>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</si>
  <si>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723</t>
  </si>
  <si>
    <t>723120804</t>
  </si>
  <si>
    <t>Demontáž potrubí svařovaného z ocelových trubek závitových do DN 25</t>
  </si>
  <si>
    <t>1989494997</t>
  </si>
  <si>
    <t>723120805</t>
  </si>
  <si>
    <t>Demontáž potrubí svařovaného z ocelových trubek závitových přes 25 do DN 50</t>
  </si>
  <si>
    <t>-396960648</t>
  </si>
  <si>
    <t>723260816</t>
  </si>
  <si>
    <t>Demontáž plynoměrů PS 50, PS 60</t>
  </si>
  <si>
    <t>-1284354644</t>
  </si>
  <si>
    <t>723290822</t>
  </si>
  <si>
    <t>Vnitrostaveništní přemítění vybouraných (demontovaných) hmot vnitřní plynovod vodorovně do 100 m v objektech výšky přes 6 do 12 m</t>
  </si>
  <si>
    <t>1823371653</t>
  </si>
  <si>
    <t>725110811</t>
  </si>
  <si>
    <t>Demontáž klozetů splachovacích s nádrží nebo tlakovým splachovačem</t>
  </si>
  <si>
    <t>150747015</t>
  </si>
  <si>
    <t>725112024</t>
  </si>
  <si>
    <t>Oddálené pneumatické splachování WC i</t>
  </si>
  <si>
    <t>-151079013</t>
  </si>
  <si>
    <t>725112171</t>
  </si>
  <si>
    <t>Zařízení záchodů kombi klozety s hlubokým splachováním odpad vodorovný</t>
  </si>
  <si>
    <t>1165213331</t>
  </si>
  <si>
    <t xml:space="preserve">Poznámka k souboru cen:
1. V cenách -1351, -1361, -3124 není započten napájecí zdroj. 2. V cenách jsou započtená klozetová sedátka. </t>
  </si>
  <si>
    <t>725112173</t>
  </si>
  <si>
    <t>Zařízení záchodů kombi klozety s hlubokým splachováním zvýšený 50 cm s odpadem svislým</t>
  </si>
  <si>
    <t>1493783201</t>
  </si>
  <si>
    <t>725210821</t>
  </si>
  <si>
    <t>Demontáž umyvadel bez výtokových armatur umyvadel</t>
  </si>
  <si>
    <t>-1506872115</t>
  </si>
  <si>
    <t>725219102</t>
  </si>
  <si>
    <t>Umyvadla montáž umyvadel ostatních typů na šrouby do zdiva</t>
  </si>
  <si>
    <t>1323435036</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</si>
  <si>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</si>
  <si>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642210200</t>
  </si>
  <si>
    <t>Umývátka keramická stěnová produktová série  bílá, rozměry 45 x 36 cm</t>
  </si>
  <si>
    <t>CS ÚRS 2015 02</t>
  </si>
  <si>
    <t>330282393</t>
  </si>
  <si>
    <t>725310823</t>
  </si>
  <si>
    <t>Demontáž dřezů jednodílných bez výtokových armatur vestavěných v kuchyňských sestavách</t>
  </si>
  <si>
    <t>-1890911888</t>
  </si>
  <si>
    <t>725310828</t>
  </si>
  <si>
    <t>Demontáž dřezů jednodílných bez výtokových armatur velkokuchyňských</t>
  </si>
  <si>
    <t>-840523926</t>
  </si>
  <si>
    <t>725319111</t>
  </si>
  <si>
    <t>Dřezy bez výtokových armatur montáž dřezů ostatních typů</t>
  </si>
  <si>
    <t>-1902768547</t>
  </si>
  <si>
    <t xml:space="preserve">Poznámka k souboru cen:
1. V cenách -1113-14 není započtena lemovka z PVC. 2. V ceně -1131 není započtena úhelníková příchytka. 3. V cenách -1141, -2112 není započten napájecí zdroj. </t>
  </si>
  <si>
    <t>725331221</t>
  </si>
  <si>
    <t>Výlevky bez výtokových armatur a splachovací nádrže nerezové na stojanu 450 x 550 x 300 mm</t>
  </si>
  <si>
    <t>-643728365</t>
  </si>
  <si>
    <t>725339111</t>
  </si>
  <si>
    <t>Výlevky montáž výlevky</t>
  </si>
  <si>
    <t>-2102780823</t>
  </si>
  <si>
    <t>725510801</t>
  </si>
  <si>
    <t>Demontáž plynových ohřívačů cirkulačních zásobníkových ohřívačů vody 1000 l</t>
  </si>
  <si>
    <t>2016417412</t>
  </si>
  <si>
    <t>725514801</t>
  </si>
  <si>
    <t>Demontáž plynových ohřívačů cirkulačních průtokových do 5 l/min</t>
  </si>
  <si>
    <t>-1856096495</t>
  </si>
  <si>
    <t>725535211</t>
  </si>
  <si>
    <t>Elektrické ohřívače zásobníkové pojistné armatury pojistný ventil G 1/2</t>
  </si>
  <si>
    <t>-765582154</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</si>
  <si>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</si>
  <si>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725590812</t>
  </si>
  <si>
    <t>Vnitrostaveništní přemístění vybouraných (demontovaných) hmot zařizovacích předmětů vodorovně do 100 m v objektech výšky přes 6 do 12 m</t>
  </si>
  <si>
    <t>-1692309420</t>
  </si>
  <si>
    <t>725610810</t>
  </si>
  <si>
    <t>Demontáž plynových sporáků normálních nebo kombinovaných</t>
  </si>
  <si>
    <t>-1894387365</t>
  </si>
  <si>
    <t>725819401</t>
  </si>
  <si>
    <t>Ventily montáž ventilů ostatních typů rohových s připojovací trubičkou G 1/2</t>
  </si>
  <si>
    <t>-324492688</t>
  </si>
  <si>
    <t>551456271</t>
  </si>
  <si>
    <t>přístrojový ventil1/2" se zpětným ventilem a had. nátrubkem a filtrem</t>
  </si>
  <si>
    <t>1578285472</t>
  </si>
  <si>
    <t>5514104001</t>
  </si>
  <si>
    <t>rohový ventil DN 15 s filtrem</t>
  </si>
  <si>
    <t>-1275243701</t>
  </si>
  <si>
    <t>725820801</t>
  </si>
  <si>
    <t>Demontáž baterií nástěnných do G 3/4</t>
  </si>
  <si>
    <t>-39953571</t>
  </si>
  <si>
    <t>725821311</t>
  </si>
  <si>
    <t>Baterie dřezové nástěnné pákové s otáčivým kulatým ústím a délkou ramínka 200 mm</t>
  </si>
  <si>
    <t>-1103546344</t>
  </si>
  <si>
    <t xml:space="preserve">Poznámka k souboru cen:
1. V ceně -1422 není započten napájecí zdroj. </t>
  </si>
  <si>
    <t>725821325</t>
  </si>
  <si>
    <t>Baterie dřezové stojánkové pákové s otáčivým ústím a délkou ramínka 240 mm</t>
  </si>
  <si>
    <t>-1875391135</t>
  </si>
  <si>
    <t>725822611</t>
  </si>
  <si>
    <t>Baterie umyvadlové stojánkové pákové bez výpusti</t>
  </si>
  <si>
    <t>-2085064169</t>
  </si>
  <si>
    <t xml:space="preserve">Poznámka k souboru cen:
1. V cenách –2654, 56, -9101-9202 není započten napájecí zdroj. </t>
  </si>
  <si>
    <t>725840850</t>
  </si>
  <si>
    <t>Demontáž baterií sprchových diferenciálních T 1954 do G 3/4 x 1</t>
  </si>
  <si>
    <t>1912842704</t>
  </si>
  <si>
    <t>7259911221</t>
  </si>
  <si>
    <t xml:space="preserve">Zednické výpomoci </t>
  </si>
  <si>
    <t>soub.</t>
  </si>
  <si>
    <t>-1892952880</t>
  </si>
  <si>
    <t>725991131</t>
  </si>
  <si>
    <t>Demnotáže rozvodů vody,kanalizace a zař.předmětů,hydrantu a rozvodů plynu (2 pracovníci)</t>
  </si>
  <si>
    <t>hod.</t>
  </si>
  <si>
    <t>-187430407</t>
  </si>
  <si>
    <t>119552330</t>
  </si>
  <si>
    <t>D.4.2.2.1 - Soupis prací VZT-hala-NEUZNATELNÉ VÝDAJE</t>
  </si>
  <si>
    <t>D1 - Zařízení</t>
  </si>
  <si>
    <t xml:space="preserve">    D2 - PODSTROPNÍ VZDUCH. JEDNOTKA ,</t>
  </si>
  <si>
    <t xml:space="preserve">    D3 - DVOJITÝ DESK. REKUPERÁTOR</t>
  </si>
  <si>
    <t xml:space="preserve">    D4 - S OBTOKEM,</t>
  </si>
  <si>
    <t xml:space="preserve">    D5 - KAPSOVÉ  FILTRY, UZAV. KLAPKY,</t>
  </si>
  <si>
    <t xml:space="preserve">    D6 - U=400V, Q=1140 M3/HOD,</t>
  </si>
  <si>
    <t xml:space="preserve">    D7 - rychlost v jednotce 1,3 m/s</t>
  </si>
  <si>
    <t xml:space="preserve">    D8 - splňuje požadavky směrnice ErP 2016/2018</t>
  </si>
  <si>
    <t xml:space="preserve">    D9 - (1253/2014 pro VZT jednotky)</t>
  </si>
  <si>
    <t xml:space="preserve">    D10 - příkon motorů 0,22 kW a 0,22 kW</t>
  </si>
  <si>
    <t xml:space="preserve">    D11 - SFP 322 W/m3/s</t>
  </si>
  <si>
    <t xml:space="preserve">    D12 - dvojitý deskový rekuperátor = účinnost 92%</t>
  </si>
  <si>
    <t xml:space="preserve">    D13 - EC motory (0-10V)</t>
  </si>
  <si>
    <t xml:space="preserve">    D14 - vnější plášť jednotky povrstven RAL 9002</t>
  </si>
  <si>
    <t xml:space="preserve">    D15 - prostup tepla panelem U=0,57 W/m2K</t>
  </si>
  <si>
    <t xml:space="preserve">    D16 - certifikát ISO 9001</t>
  </si>
  <si>
    <t xml:space="preserve">    D17 - certifikát EUROVENT</t>
  </si>
  <si>
    <t xml:space="preserve">    D18 - el. ohřvač 3 kW</t>
  </si>
  <si>
    <t xml:space="preserve">    D19 - PANEL.  FILTRY, UZAV. KLAPKY,</t>
  </si>
  <si>
    <t xml:space="preserve">    D20 - U=400V, Q=2500 M3/HOD,</t>
  </si>
  <si>
    <t xml:space="preserve">    D21 - rychlost v jednotce 1,9 m/s</t>
  </si>
  <si>
    <t xml:space="preserve">    D22 - příkon motorů 0,95 kW a 0,95 kW</t>
  </si>
  <si>
    <t xml:space="preserve">    D23 - SFP 677 W/m3/s</t>
  </si>
  <si>
    <t xml:space="preserve">    D24 - vodní ohřívač  6,7  kW</t>
  </si>
  <si>
    <t xml:space="preserve">    D25 - KULISOVÝ TLUMIČ HLUKU v kašírovaném provedení</t>
  </si>
  <si>
    <t xml:space="preserve">    D26 - GKK 100x245x1000.3 s náběhem i s výběhem</t>
  </si>
  <si>
    <t xml:space="preserve">    D27 - GKK 100x310x1000.3 s náběhem i s výběhem</t>
  </si>
  <si>
    <t xml:space="preserve">    D29 - KLAPKA JEDNOLISTÁ DO KRUHOVÉHO POTRUBÍ</t>
  </si>
  <si>
    <t xml:space="preserve">    D30 - 315</t>
  </si>
  <si>
    <t xml:space="preserve">    D31 - PROTIDEŠŤOVÁ ŽALUZIE  HLINÍKOVÁ</t>
  </si>
  <si>
    <t xml:space="preserve">    D32 - PZB-K II. 600x300 TPJ 38-12-98</t>
  </si>
  <si>
    <t xml:space="preserve">    D33 - LAKOVANÝ TALÍŘOVÝ VENTIL PŘÍVODNÍ</t>
  </si>
  <si>
    <t xml:space="preserve">    D34 - KE 100  tal.ventil kov.přívod</t>
  </si>
  <si>
    <t xml:space="preserve">    D35 - VYÚSTKA</t>
  </si>
  <si>
    <t xml:space="preserve">    D36 - VK-2.0-R1 400x200 TPJ 68-12-76</t>
  </si>
  <si>
    <t xml:space="preserve">    D37 - OHEBNÁ HLINÍKOVÁ HADICE SEMIFLEX</t>
  </si>
  <si>
    <t xml:space="preserve">    D38 - SEMIFLEX 160  PROFI  Al hadice</t>
  </si>
  <si>
    <t xml:space="preserve">    D43 - LAKOVANÝ TALÍŘOVÝ VENTIL ODVODNÍ</t>
  </si>
  <si>
    <t xml:space="preserve">    D44 - KK 100  tal.ventil kov.odvod</t>
  </si>
  <si>
    <t xml:space="preserve">    D45 - NÁSTĚNNÁ NEREZ. DIGESTOŘ S TUK. FILTRY</t>
  </si>
  <si>
    <t xml:space="preserve">    D46 - 2000x1000/500, 2x HORNÍ VÝVOD PR. 200</t>
  </si>
  <si>
    <t xml:space="preserve">    D47 - PZA-K II. 1000x400 TPJ 38-12-98</t>
  </si>
  <si>
    <t xml:space="preserve">    D48 - KV-K2-325 x 125 R1 TPJ 48-12-95</t>
  </si>
  <si>
    <t xml:space="preserve">    D49 - KV-K2-825 x 75  R1 TPJ 48-12-95</t>
  </si>
  <si>
    <t xml:space="preserve">    D50 - KV-K2-225 x 75 R1 TPJ 48-12-95</t>
  </si>
  <si>
    <t xml:space="preserve">    D51 - KV-K2-525 x 75 R1 TPJ 48-12-95</t>
  </si>
  <si>
    <t xml:space="preserve">    D52 - KV-K1-525 x 125  R1 TPJ 48-12-95</t>
  </si>
  <si>
    <t xml:space="preserve">    D53 - KV-K1-225 x 75 R1 TPJ 48-12-95</t>
  </si>
  <si>
    <t xml:space="preserve">    D54 - KV-K1-825 x 75 R1 TPJ 48-12-95</t>
  </si>
  <si>
    <t xml:space="preserve">    D55 - ČTYŘHRANNÉ POTRUBÍ SKUPINY I. MATERIÁL POZINKOVANÝ PLECH</t>
  </si>
  <si>
    <t xml:space="preserve">    D56 - do obvodu 1050 20% tvarovek</t>
  </si>
  <si>
    <t xml:space="preserve">    D57 - do obvodu 1500 40% tvarovek</t>
  </si>
  <si>
    <t xml:space="preserve">    D58 - do obvodu 1890 100% tvarovek</t>
  </si>
  <si>
    <t xml:space="preserve">    D59 - do obvodu 2630 50% tvarovek</t>
  </si>
  <si>
    <t xml:space="preserve">    D60 - do obvodu 3500 100% tvarovek</t>
  </si>
  <si>
    <t xml:space="preserve">    D61 - ZASLEPENÍ ČTYŘHRANNÉ TROUBY SKUPINY I. Z POZINKOVANÉHO PLECHU</t>
  </si>
  <si>
    <t xml:space="preserve">    D62 - do obvodu 1050</t>
  </si>
  <si>
    <t xml:space="preserve">    D63 - KRUHOVÉ POTRUBÍ SPIRO</t>
  </si>
  <si>
    <t xml:space="preserve">    D64 - do průměru100 40% tvarovek</t>
  </si>
  <si>
    <t xml:space="preserve">    D65 - do průměru200 20% tvarovek</t>
  </si>
  <si>
    <t xml:space="preserve">    D66 - do průměru280 10% tvarovek</t>
  </si>
  <si>
    <t xml:space="preserve">    D67 - do průměru400 10% tvarovek</t>
  </si>
  <si>
    <t xml:space="preserve">    D68 - ZASLEPENÍ KRUHOVÉ TROUBY SPIRO</t>
  </si>
  <si>
    <t xml:space="preserve">    D69 - do průměru100</t>
  </si>
  <si>
    <t xml:space="preserve">    D70 - do průměru280</t>
  </si>
  <si>
    <t xml:space="preserve">    D71 - KRUHOVÉ POTRUBÍ SKUPINY I. NEREZ</t>
  </si>
  <si>
    <t xml:space="preserve">    D72 - do průměru280 30% tvarovek</t>
  </si>
  <si>
    <t xml:space="preserve">    D73 - do průměru400 40% tvarovek</t>
  </si>
  <si>
    <t xml:space="preserve">    D74 - ZÁVĚSY, ZÁVĚSNÉ LIŠTY, ZÁVITOVÉ TYČE,ZÁVĚSY, KRUHOVÉ ZÁVĚSY,HMOŽDINKY</t>
  </si>
  <si>
    <t xml:space="preserve">    D75 - ( 2,6% z dodávky potrubí)</t>
  </si>
  <si>
    <t xml:space="preserve">    D76 - SPOJOVACÍ MATERIÁL</t>
  </si>
  <si>
    <t xml:space="preserve">    D77 - šrouby, matice , podložky</t>
  </si>
  <si>
    <t xml:space="preserve">    D78 - SORTIMENT NA ZHOTOVENÍ ZÁVĚSŮ A PODPĚR/pouze materiál/</t>
  </si>
  <si>
    <t>D81 - HODINOVÉ ZÚČTOVACÍ SAZBY</t>
  </si>
  <si>
    <t>D83 - Izolace tepelné</t>
  </si>
  <si>
    <t xml:space="preserve">    D84 - TEPELNÉ IZOLACE POTRUBÍ DLE OZNAČENÍ NA VÝKRESU: IZOLACE POTRUBÍ DESKOU Z MINERÁLNÍ PLSTI  1x POLEP</t>
  </si>
  <si>
    <t xml:space="preserve">    D85 - tl 40mm</t>
  </si>
  <si>
    <t>D87 - Izolace protipožární</t>
  </si>
  <si>
    <t xml:space="preserve">    D88 - PROTIPOŽ.IZOLACE POTRUBÍ DLE OZNAČENÍ NA VÝKRESU: IZOLACE DESKOU Z MIN.PLSTI 1x POLEP. AL FOLIÍ</t>
  </si>
  <si>
    <t xml:space="preserve">    D89 - tl. 40 mm odolnost 30 min</t>
  </si>
  <si>
    <t>D91 - Nátěry vzduchotechnických zařízení</t>
  </si>
  <si>
    <t xml:space="preserve">    D92 - NÁTĚR  ZAŘÍZENÍ Z POZINKOVANÉHO MATERIÁLU: - příprava povrchu - 1x základní reaktivní - 2x email</t>
  </si>
  <si>
    <t xml:space="preserve">    D93 - odstín: …-dle určení stavby</t>
  </si>
  <si>
    <t>D1</t>
  </si>
  <si>
    <t>Zařízení</t>
  </si>
  <si>
    <t>D2</t>
  </si>
  <si>
    <t>PODSTROPNÍ VZDUCH. JEDNOTKA ,</t>
  </si>
  <si>
    <t>D3</t>
  </si>
  <si>
    <t>DVOJITÝ DESK. REKUPERÁTOR</t>
  </si>
  <si>
    <t>D4</t>
  </si>
  <si>
    <t>S OBTOKEM,</t>
  </si>
  <si>
    <t>D5</t>
  </si>
  <si>
    <t>KAPSOVÉ  FILTRY, UZAV. KLAPKY,</t>
  </si>
  <si>
    <t>D6</t>
  </si>
  <si>
    <t>U=400V, Q=1140 M3/HOD,</t>
  </si>
  <si>
    <t>D7</t>
  </si>
  <si>
    <t>rychlost v jednotce 1,3 m/s</t>
  </si>
  <si>
    <t>D8</t>
  </si>
  <si>
    <t>splňuje požadavky směrnice ErP 2016/2018</t>
  </si>
  <si>
    <t>D9</t>
  </si>
  <si>
    <t>(1253/2014 pro VZT jednotky)</t>
  </si>
  <si>
    <t>D10</t>
  </si>
  <si>
    <t>příkon motorů 0,22 kW a 0,22 kW</t>
  </si>
  <si>
    <t>D11</t>
  </si>
  <si>
    <t>SFP 322 W/m3/s</t>
  </si>
  <si>
    <t>D12</t>
  </si>
  <si>
    <t>dvojitý deskový rekuperátor = účinnost 92%</t>
  </si>
  <si>
    <t>D13</t>
  </si>
  <si>
    <t>EC motory (0-10V)</t>
  </si>
  <si>
    <t>D14</t>
  </si>
  <si>
    <t>vnější plášť jednotky povrstven RAL 9002</t>
  </si>
  <si>
    <t>D15</t>
  </si>
  <si>
    <t>prostup tepla panelem U=0,57 W/m2K</t>
  </si>
  <si>
    <t>D16</t>
  </si>
  <si>
    <t>certifikát ISO 9001</t>
  </si>
  <si>
    <t>D17</t>
  </si>
  <si>
    <t>certifikát EUROVENT</t>
  </si>
  <si>
    <t>D18</t>
  </si>
  <si>
    <t>el. ohřvač 3 kW</t>
  </si>
  <si>
    <t>Pol1</t>
  </si>
  <si>
    <t>dodávka</t>
  </si>
  <si>
    <t>sb</t>
  </si>
  <si>
    <t>-1952159278</t>
  </si>
  <si>
    <t>Pol2</t>
  </si>
  <si>
    <t>montáž</t>
  </si>
  <si>
    <t>-119419747</t>
  </si>
  <si>
    <t>D19</t>
  </si>
  <si>
    <t>PANEL.  FILTRY, UZAV. KLAPKY,</t>
  </si>
  <si>
    <t>D20</t>
  </si>
  <si>
    <t>U=400V, Q=2500 M3/HOD,</t>
  </si>
  <si>
    <t>D21</t>
  </si>
  <si>
    <t>rychlost v jednotce 1,9 m/s</t>
  </si>
  <si>
    <t>D22</t>
  </si>
  <si>
    <t>příkon motorů 0,95 kW a 0,95 kW</t>
  </si>
  <si>
    <t>D23</t>
  </si>
  <si>
    <t>SFP 677 W/m3/s</t>
  </si>
  <si>
    <t>D24</t>
  </si>
  <si>
    <t>vodní ohřívač  6,7  kW</t>
  </si>
  <si>
    <t>754511866</t>
  </si>
  <si>
    <t>Pol3</t>
  </si>
  <si>
    <t>-1592064456</t>
  </si>
  <si>
    <t>D25</t>
  </si>
  <si>
    <t>KULISOVÝ TLUMIČ HLUKU v kašírovaném provedení</t>
  </si>
  <si>
    <t>D26</t>
  </si>
  <si>
    <t>GKK 100x245x1000.3 s náběhem i s výběhem</t>
  </si>
  <si>
    <t>Pol4</t>
  </si>
  <si>
    <t>1333657617</t>
  </si>
  <si>
    <t>Pol5</t>
  </si>
  <si>
    <t>-325453645</t>
  </si>
  <si>
    <t>D27</t>
  </si>
  <si>
    <t>GKK 100x310x1000.3 s náběhem i s výběhem</t>
  </si>
  <si>
    <t>-302121245</t>
  </si>
  <si>
    <t>-1765290338</t>
  </si>
  <si>
    <t>D29</t>
  </si>
  <si>
    <t>KLAPKA JEDNOLISTÁ DO KRUHOVÉHO POTRUBÍ</t>
  </si>
  <si>
    <t>D30</t>
  </si>
  <si>
    <t>315</t>
  </si>
  <si>
    <t>1170228031</t>
  </si>
  <si>
    <t>Pol6</t>
  </si>
  <si>
    <t>1822123484</t>
  </si>
  <si>
    <t>D31</t>
  </si>
  <si>
    <t>PROTIDEŠŤOVÁ ŽALUZIE  HLINÍKOVÁ</t>
  </si>
  <si>
    <t>D32</t>
  </si>
  <si>
    <t>PZB-K II. 600x300 TPJ 38-12-98</t>
  </si>
  <si>
    <t>-988073196</t>
  </si>
  <si>
    <t>-1032380303</t>
  </si>
  <si>
    <t>D33</t>
  </si>
  <si>
    <t>LAKOVANÝ TALÍŘOVÝ VENTIL PŘÍVODNÍ</t>
  </si>
  <si>
    <t>D34</t>
  </si>
  <si>
    <t>KE 100  tal.ventil kov.přívod</t>
  </si>
  <si>
    <t>-1564798048</t>
  </si>
  <si>
    <t>Pol7</t>
  </si>
  <si>
    <t>-1760605843</t>
  </si>
  <si>
    <t>D35</t>
  </si>
  <si>
    <t>VYÚSTKA</t>
  </si>
  <si>
    <t>D36</t>
  </si>
  <si>
    <t>VK-2.0-R1 400x200 TPJ 68-12-76</t>
  </si>
  <si>
    <t>533928078</t>
  </si>
  <si>
    <t>Pol8</t>
  </si>
  <si>
    <t>2108020988</t>
  </si>
  <si>
    <t>D37</t>
  </si>
  <si>
    <t>OHEBNÁ HLINÍKOVÁ HADICE SEMIFLEX</t>
  </si>
  <si>
    <t>D38</t>
  </si>
  <si>
    <t>SEMIFLEX 160  PROFI  Al hadice</t>
  </si>
  <si>
    <t>Pol9</t>
  </si>
  <si>
    <t>bm</t>
  </si>
  <si>
    <t>256787925</t>
  </si>
  <si>
    <t>Pol10</t>
  </si>
  <si>
    <t>1925626821</t>
  </si>
  <si>
    <t>-1603655947</t>
  </si>
  <si>
    <t>-466716409</t>
  </si>
  <si>
    <t>D43</t>
  </si>
  <si>
    <t>LAKOVANÝ TALÍŘOVÝ VENTIL ODVODNÍ</t>
  </si>
  <si>
    <t>D44</t>
  </si>
  <si>
    <t>KK 100  tal.ventil kov.odvod</t>
  </si>
  <si>
    <t>127579697</t>
  </si>
  <si>
    <t>-1360002284</t>
  </si>
  <si>
    <t>-1565282522</t>
  </si>
  <si>
    <t>Pol12</t>
  </si>
  <si>
    <t>-145450820</t>
  </si>
  <si>
    <t>D45</t>
  </si>
  <si>
    <t>NÁSTĚNNÁ NEREZ. DIGESTOŘ S TUK. FILTRY</t>
  </si>
  <si>
    <t>D46</t>
  </si>
  <si>
    <t>2000x1000/500, 2x HORNÍ VÝVOD PR. 200</t>
  </si>
  <si>
    <t>2035937614</t>
  </si>
  <si>
    <t>Pol13</t>
  </si>
  <si>
    <t>148700346</t>
  </si>
  <si>
    <t>D47</t>
  </si>
  <si>
    <t>PZA-K II. 1000x400 TPJ 38-12-98</t>
  </si>
  <si>
    <t>649444939</t>
  </si>
  <si>
    <t>Pol14</t>
  </si>
  <si>
    <t>848263313</t>
  </si>
  <si>
    <t>D48</t>
  </si>
  <si>
    <t>KV-K2-325 x 125 R1 TPJ 48-12-95</t>
  </si>
  <si>
    <t>776896738</t>
  </si>
  <si>
    <t>Pol15</t>
  </si>
  <si>
    <t>-1908183543</t>
  </si>
  <si>
    <t>D49</t>
  </si>
  <si>
    <t>KV-K2-825 x 75  R1 TPJ 48-12-95</t>
  </si>
  <si>
    <t>970655994</t>
  </si>
  <si>
    <t>Pol16</t>
  </si>
  <si>
    <t>1058101314</t>
  </si>
  <si>
    <t>D50</t>
  </si>
  <si>
    <t>KV-K2-225 x 75 R1 TPJ 48-12-95</t>
  </si>
  <si>
    <t>-249749799</t>
  </si>
  <si>
    <t>Pol17</t>
  </si>
  <si>
    <t>1486216755</t>
  </si>
  <si>
    <t>D51</t>
  </si>
  <si>
    <t>KV-K2-525 x 75 R1 TPJ 48-12-95</t>
  </si>
  <si>
    <t>1129429592</t>
  </si>
  <si>
    <t>715196142</t>
  </si>
  <si>
    <t>D52</t>
  </si>
  <si>
    <t>KV-K1-525 x 125  R1 TPJ 48-12-95</t>
  </si>
  <si>
    <t>-881398574</t>
  </si>
  <si>
    <t>95860863</t>
  </si>
  <si>
    <t>D53</t>
  </si>
  <si>
    <t>KV-K1-225 x 75 R1 TPJ 48-12-95</t>
  </si>
  <si>
    <t>-642880824</t>
  </si>
  <si>
    <t>-898922582</t>
  </si>
  <si>
    <t>D54</t>
  </si>
  <si>
    <t>KV-K1-825 x 75 R1 TPJ 48-12-95</t>
  </si>
  <si>
    <t>1218665718</t>
  </si>
  <si>
    <t>92299922</t>
  </si>
  <si>
    <t>238408530</t>
  </si>
  <si>
    <t>1573475355</t>
  </si>
  <si>
    <t>D55</t>
  </si>
  <si>
    <t>ČTYŘHRANNÉ POTRUBÍ SKUPINY I. MATERIÁL POZINKOVANÝ PLECH</t>
  </si>
  <si>
    <t>D56</t>
  </si>
  <si>
    <t>do obvodu 1050 20% tvarovek</t>
  </si>
  <si>
    <t>-290410293</t>
  </si>
  <si>
    <t>Pol18</t>
  </si>
  <si>
    <t>-187217408</t>
  </si>
  <si>
    <t>D57</t>
  </si>
  <si>
    <t>do obvodu 1500 40% tvarovek</t>
  </si>
  <si>
    <t>-153728138</t>
  </si>
  <si>
    <t>Pol19</t>
  </si>
  <si>
    <t>-1482899150</t>
  </si>
  <si>
    <t>D58</t>
  </si>
  <si>
    <t>do obvodu 1890 100% tvarovek</t>
  </si>
  <si>
    <t>939922228</t>
  </si>
  <si>
    <t>153970626</t>
  </si>
  <si>
    <t>D59</t>
  </si>
  <si>
    <t>do obvodu 2630 50% tvarovek</t>
  </si>
  <si>
    <t>-508861320</t>
  </si>
  <si>
    <t>Pol20</t>
  </si>
  <si>
    <t>-175385539</t>
  </si>
  <si>
    <t>D60</t>
  </si>
  <si>
    <t>do obvodu 3500 100% tvarovek</t>
  </si>
  <si>
    <t>448506417</t>
  </si>
  <si>
    <t>Pol21</t>
  </si>
  <si>
    <t>624783594</t>
  </si>
  <si>
    <t>D61</t>
  </si>
  <si>
    <t>ZASLEPENÍ ČTYŘHRANNÉ TROUBY SKUPINY I. Z POZINKOVANÉHO PLECHU</t>
  </si>
  <si>
    <t>D62</t>
  </si>
  <si>
    <t>do obvodu 1050</t>
  </si>
  <si>
    <t>1582602451</t>
  </si>
  <si>
    <t>Pol22</t>
  </si>
  <si>
    <t>198575838</t>
  </si>
  <si>
    <t>D63</t>
  </si>
  <si>
    <t>KRUHOVÉ POTRUBÍ SPIRO</t>
  </si>
  <si>
    <t>D64</t>
  </si>
  <si>
    <t>do průměru100 40% tvarovek</t>
  </si>
  <si>
    <t>938564352</t>
  </si>
  <si>
    <t>Pol23</t>
  </si>
  <si>
    <t>-1981473696</t>
  </si>
  <si>
    <t>D65</t>
  </si>
  <si>
    <t>do průměru200 20% tvarovek</t>
  </si>
  <si>
    <t>1763483868</t>
  </si>
  <si>
    <t>Pol24</t>
  </si>
  <si>
    <t>1801794731</t>
  </si>
  <si>
    <t>D66</t>
  </si>
  <si>
    <t>do průměru280 10% tvarovek</t>
  </si>
  <si>
    <t>-923981678</t>
  </si>
  <si>
    <t>Pol25</t>
  </si>
  <si>
    <t>1360156726</t>
  </si>
  <si>
    <t>D67</t>
  </si>
  <si>
    <t>do průměru400 10% tvarovek</t>
  </si>
  <si>
    <t>923530115</t>
  </si>
  <si>
    <t>Pol26</t>
  </si>
  <si>
    <t>-2147385803</t>
  </si>
  <si>
    <t>D68</t>
  </si>
  <si>
    <t>ZASLEPENÍ KRUHOVÉ TROUBY SPIRO</t>
  </si>
  <si>
    <t>D69</t>
  </si>
  <si>
    <t>do průměru100</t>
  </si>
  <si>
    <t>-1440190454</t>
  </si>
  <si>
    <t>Pol27</t>
  </si>
  <si>
    <t>-1498607171</t>
  </si>
  <si>
    <t>D70</t>
  </si>
  <si>
    <t>do průměru280</t>
  </si>
  <si>
    <t>-523590571</t>
  </si>
  <si>
    <t>Pol28</t>
  </si>
  <si>
    <t>1824518073</t>
  </si>
  <si>
    <t>D71</t>
  </si>
  <si>
    <t>KRUHOVÉ POTRUBÍ SKUPINY I. NEREZ</t>
  </si>
  <si>
    <t>D72</t>
  </si>
  <si>
    <t>do průměru280 30% tvarovek</t>
  </si>
  <si>
    <t>-1590859811</t>
  </si>
  <si>
    <t>Pol29</t>
  </si>
  <si>
    <t>-481595776</t>
  </si>
  <si>
    <t>D73</t>
  </si>
  <si>
    <t>do průměru400 40% tvarovek</t>
  </si>
  <si>
    <t>114722513</t>
  </si>
  <si>
    <t>2033059425</t>
  </si>
  <si>
    <t>D74</t>
  </si>
  <si>
    <t>ZÁVĚSY, ZÁVĚSNÉ LIŠTY, ZÁVITOVÉ TYČE,ZÁVĚSY, KRUHOVÉ ZÁVĚSY,HMOŽDINKY</t>
  </si>
  <si>
    <t>D75</t>
  </si>
  <si>
    <t>( 2,6% z dodávky potrubí)</t>
  </si>
  <si>
    <t>-1157216070</t>
  </si>
  <si>
    <t>D76</t>
  </si>
  <si>
    <t>SPOJOVACÍ MATERIÁL</t>
  </si>
  <si>
    <t>D77</t>
  </si>
  <si>
    <t>šrouby, matice , podložky</t>
  </si>
  <si>
    <t>-2024710628</t>
  </si>
  <si>
    <t>D78</t>
  </si>
  <si>
    <t>SORTIMENT NA ZHOTOVENÍ ZÁVĚSŮ A PODPĚR/pouze materiál/</t>
  </si>
  <si>
    <t>Pol30</t>
  </si>
  <si>
    <t>materiál celkem: dodávka</t>
  </si>
  <si>
    <t>-980769407</t>
  </si>
  <si>
    <t>D81</t>
  </si>
  <si>
    <t>HODINOVÉ ZÚČTOVACÍ SAZBY</t>
  </si>
  <si>
    <t>Pol31</t>
  </si>
  <si>
    <t>komplexní vyzkoušení zařízení</t>
  </si>
  <si>
    <t>hod</t>
  </si>
  <si>
    <t>-348546069</t>
  </si>
  <si>
    <t>Pol32</t>
  </si>
  <si>
    <t>příprava ke koplexnímu vyzkoušení, oživení a vyregolování zařízení</t>
  </si>
  <si>
    <t>1222680599</t>
  </si>
  <si>
    <t>D83</t>
  </si>
  <si>
    <t>D84</t>
  </si>
  <si>
    <t>TEPELNÉ IZOLACE POTRUBÍ DLE OZNAČENÍ NA VÝKRESU: IZOLACE POTRUBÍ DESKOU Z MINERÁLNÍ PLSTI  1x POLEP</t>
  </si>
  <si>
    <t>D85</t>
  </si>
  <si>
    <t>tl 40mm</t>
  </si>
  <si>
    <t>Pol33</t>
  </si>
  <si>
    <t>-66374996</t>
  </si>
  <si>
    <t>Pol34</t>
  </si>
  <si>
    <t>-1454867356</t>
  </si>
  <si>
    <t>D87</t>
  </si>
  <si>
    <t>Izolace protipožární</t>
  </si>
  <si>
    <t>D88</t>
  </si>
  <si>
    <t>PROTIPOŽ.IZOLACE POTRUBÍ DLE OZNAČENÍ NA VÝKRESU: IZOLACE DESKOU Z MIN.PLSTI 1x POLEP. AL FOLIÍ</t>
  </si>
  <si>
    <t>D89</t>
  </si>
  <si>
    <t>tl. 40 mm odolnost 30 min</t>
  </si>
  <si>
    <t>-1470107411</t>
  </si>
  <si>
    <t>Pol35</t>
  </si>
  <si>
    <t>-2070905572</t>
  </si>
  <si>
    <t>D91</t>
  </si>
  <si>
    <t>Nátěry vzduchotechnických zařízení</t>
  </si>
  <si>
    <t>D92</t>
  </si>
  <si>
    <t>NÁTĚR  ZAŘÍZENÍ Z POZINKOVANÉHO MATERIÁLU: - příprava povrchu - 1x základní reaktivní - 2x email</t>
  </si>
  <si>
    <t>D93</t>
  </si>
  <si>
    <t>odstín: …-dle určení stavby</t>
  </si>
  <si>
    <t>-154758206</t>
  </si>
  <si>
    <t>Pol36</t>
  </si>
  <si>
    <t>476684979</t>
  </si>
  <si>
    <t>VZT01</t>
  </si>
  <si>
    <t>DOPRAVA</t>
  </si>
  <si>
    <t>KČ</t>
  </si>
  <si>
    <t>131641992</t>
  </si>
  <si>
    <t>VZT02</t>
  </si>
  <si>
    <t>PŘESUN HMOT</t>
  </si>
  <si>
    <t>-250062580</t>
  </si>
  <si>
    <t>VZT03</t>
  </si>
  <si>
    <t>PVV MONTÁŽE A NÁTĚRY ZAŘÍZENÍ</t>
  </si>
  <si>
    <t>691688235</t>
  </si>
  <si>
    <t>VZT04</t>
  </si>
  <si>
    <t>ZEDNICKÉ VÝPOMOCI</t>
  </si>
  <si>
    <t>410775086</t>
  </si>
  <si>
    <t>D.4.2.1. - Soupis prací ÚT-Hala-NEUZNATELNÉ VÝDAJE</t>
  </si>
  <si>
    <t>1265</t>
  </si>
  <si>
    <t>Město Cheb</t>
  </si>
  <si>
    <t>Jaroslav  Janda</t>
  </si>
  <si>
    <t>713 - Izolace tepelné</t>
  </si>
  <si>
    <t>732 - Ústřední vytápění - strojovny</t>
  </si>
  <si>
    <t>733 - Ústřední vytápění - rozvodné potrubí</t>
  </si>
  <si>
    <t>734 - Ústřední vytápění - armatury</t>
  </si>
  <si>
    <t>735 - Ústřední vytápění - otopná tělesa</t>
  </si>
  <si>
    <t>783 - Dokončovací práce - nátěry</t>
  </si>
  <si>
    <t>58-M - Revize vyhrazených technických zařízení</t>
  </si>
  <si>
    <t>713460811</t>
  </si>
  <si>
    <t>Odstranění tepelné izolace potrubí, ohybů a armatur tvarovkami nebo deskami skružemi z lehčených hmot připevněnými na tmel potrubí a ohybů, tloušťka izolace do 50 mm</t>
  </si>
  <si>
    <t>CS ÚRS 2018 01</t>
  </si>
  <si>
    <t>-1072956928</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</si>
  <si>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</si>
  <si>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</si>
  <si>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301395066</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</si>
  <si>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</si>
  <si>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spe1631670395</t>
  </si>
  <si>
    <t>Páska ALS  šířka 50 mm/ 50 m</t>
  </si>
  <si>
    <t>400990507</t>
  </si>
  <si>
    <t>63154806</t>
  </si>
  <si>
    <t>pouzdro izolační potrubní ohebné s jednostrannou Al fólií max. 400/100 °C 48/20 mm</t>
  </si>
  <si>
    <t>-1070585283</t>
  </si>
  <si>
    <t>63154804</t>
  </si>
  <si>
    <t>pouzdro izolační potrubní ohebné s jednostrannou Al fólií max. 400/100 °C 35/20 mm</t>
  </si>
  <si>
    <t>1794653429</t>
  </si>
  <si>
    <t>63154803</t>
  </si>
  <si>
    <t>pouzdro izolační potrubní ohebné s jednostrannou Al fólií max. 400/100 °C 28/20 mm</t>
  </si>
  <si>
    <t>453311995</t>
  </si>
  <si>
    <t>63154805</t>
  </si>
  <si>
    <t>pouzdro izolační potrubní ohebné s jednostrannou Al fólií max. 400/100 °C 42/20 mm</t>
  </si>
  <si>
    <t>-318173548</t>
  </si>
  <si>
    <t>63154839</t>
  </si>
  <si>
    <t>pouzdro izolační potrubní ohebné s jednostrannou Al fólií max. 400/100 °C 42/30 mm</t>
  </si>
  <si>
    <t>-363490282</t>
  </si>
  <si>
    <t>713463411</t>
  </si>
  <si>
    <t>Montáž izolace tepelné potrubí a ohybů tvarovkami nebo deskami potrubními pouzdry návlekovými izolačními hadicemi potrubí a ohybů</t>
  </si>
  <si>
    <t>-644718380</t>
  </si>
  <si>
    <t>28377095</t>
  </si>
  <si>
    <t>izolace tepelná potrubí z pěnového polyetylenu 15 x 13 mm</t>
  </si>
  <si>
    <t>-1213371065</t>
  </si>
  <si>
    <t>998713203</t>
  </si>
  <si>
    <t>Přesun hmot pro izolace tepelné stanovený procentní sazbou (%) z ceny vodorovná dopravní vzdálenost do 50 m v objektech výšky přes 12 do 24 m</t>
  </si>
  <si>
    <t>732506309</t>
  </si>
  <si>
    <t>732</t>
  </si>
  <si>
    <t>Ústřední vytápění - strojovny</t>
  </si>
  <si>
    <t>732420811</t>
  </si>
  <si>
    <t>Demontáž čerpadel oběhových spirálních (do potrubí) DN 25</t>
  </si>
  <si>
    <t>-1132314786</t>
  </si>
  <si>
    <t>732421402</t>
  </si>
  <si>
    <t>Čerpadla teplovodní závitová mokroběžná oběhová pro teplovodní vytápění (elektronicky řízená) PN 10, do 110°C DN přípojky/dopravní výška H (m) - čerpací výkon Q (m3/h) DN 25 / do 4,0 m / 2,2 m3/h</t>
  </si>
  <si>
    <t>1199435637</t>
  </si>
  <si>
    <t>732421404</t>
  </si>
  <si>
    <t>Čerpadla teplovodní závitová mokroběžná oběhová pro teplovodní vytápění (elektronicky řízená) PN 10, do 110°C DN přípojky/dopravní výška H (m) - čerpací výkon Q (m3/h) DN 25 / do 4,0 m / 2,5 m3/h</t>
  </si>
  <si>
    <t>1261189899</t>
  </si>
  <si>
    <t>998732202</t>
  </si>
  <si>
    <t>Přesun hmot pro strojovny stanovený procentní sazbou (%) z ceny vodorovná dopravní vzdálenost do 50 m v objektech výšky přes 6 do 12 m</t>
  </si>
  <si>
    <t>-1666383946</t>
  </si>
  <si>
    <t>733</t>
  </si>
  <si>
    <t>Ústřední vytápění - rozvodné potrubí</t>
  </si>
  <si>
    <t>733110803</t>
  </si>
  <si>
    <t>Demontáž potrubí z trubek ocelových závitových DN do 15</t>
  </si>
  <si>
    <t>169343536</t>
  </si>
  <si>
    <t>733110806</t>
  </si>
  <si>
    <t>Demontáž potrubí z trubek ocelových závitových DN přes 15 do 32</t>
  </si>
  <si>
    <t>-1949096453</t>
  </si>
  <si>
    <t>733111122</t>
  </si>
  <si>
    <t>Potrubí z trubek ocelových závitových bezešvých běžných nízkotlakých a středotlakých DN 10</t>
  </si>
  <si>
    <t>1102641647</t>
  </si>
  <si>
    <t>733111123</t>
  </si>
  <si>
    <t>Potrubí z trubek ocelových závitových bezešvých běžných nízkotlakých a středotlakých DN 15</t>
  </si>
  <si>
    <t>1413579103</t>
  </si>
  <si>
    <t>733111124</t>
  </si>
  <si>
    <t>Potrubí z trubek ocelových závitových bezešvých běžných nízkotlakých a středotlakých DN 20</t>
  </si>
  <si>
    <t>-993642850</t>
  </si>
  <si>
    <t>733113112</t>
  </si>
  <si>
    <t>Potrubí z trubek ocelových závitových Příplatek k ceně za zhotovení přípojky z ocelových trubek závitových DN 10</t>
  </si>
  <si>
    <t>-56935658</t>
  </si>
  <si>
    <t>733120826</t>
  </si>
  <si>
    <t>Demontáž potrubí z trubek ocelových hladkých O přes 60,3 do 89</t>
  </si>
  <si>
    <t>-476486504</t>
  </si>
  <si>
    <t>733190107</t>
  </si>
  <si>
    <t>Zkoušky těsnosti potrubí, manžety prostupové z trubek ocelových zkoušky těsnosti potrubí (za provozu) z trubek ocelových závitových DN do 40</t>
  </si>
  <si>
    <t>-216625652</t>
  </si>
  <si>
    <t xml:space="preserve">Poznámka k souboru cen:
1. Zkouškami těsnosti potrubí se rozumí běžné přezkoušení za provozu (např. při výměně částí potrubí nebo armatury). </t>
  </si>
  <si>
    <t>733191914</t>
  </si>
  <si>
    <t>Opravy rozvodů potrubí z trubek ocelových závitových normálních i zesílených zaslepení skováním a zavařením DN 20</t>
  </si>
  <si>
    <t>-1507106946</t>
  </si>
  <si>
    <t>733191915</t>
  </si>
  <si>
    <t>Opravy rozvodů potrubí z trubek ocelových závitových normálních i zesílených zaslepení skováním a zavařením DN 25</t>
  </si>
  <si>
    <t>1802517791</t>
  </si>
  <si>
    <t>733222102</t>
  </si>
  <si>
    <t>Potrubí z trubek měděných polotvrdých spojovaných měkkým pájením O 15/1</t>
  </si>
  <si>
    <t>-1953361721</t>
  </si>
  <si>
    <t>733222104</t>
  </si>
  <si>
    <t>Potrubí z trubek měděných polotvrdých spojovaných měkkým pájením O 22/1,0</t>
  </si>
  <si>
    <t>98493177</t>
  </si>
  <si>
    <t>733290801</t>
  </si>
  <si>
    <t>Demontáž potrubí z trubek měděných O do 35/1,5</t>
  </si>
  <si>
    <t>-1225843654</t>
  </si>
  <si>
    <t>733291101</t>
  </si>
  <si>
    <t>Zkoušky těsnosti potrubí z trubek měděných O do 35/1,5</t>
  </si>
  <si>
    <t>-1833743419</t>
  </si>
  <si>
    <t>998733202</t>
  </si>
  <si>
    <t>Přesun hmot pro rozvody potrubí stanovený procentní sazbou z ceny vodorovná dopravní vzdálenost do 50 m v objektech výšky přes 6 do 12 m</t>
  </si>
  <si>
    <t>-359333773</t>
  </si>
  <si>
    <t>734</t>
  </si>
  <si>
    <t>Ústřední vytápění - armatury</t>
  </si>
  <si>
    <t>734200821</t>
  </si>
  <si>
    <t>Demontáž armatur závitových se dvěma závity do G 1/2</t>
  </si>
  <si>
    <t>1842501832</t>
  </si>
  <si>
    <t>734209112</t>
  </si>
  <si>
    <t>Montáž závitových armatur se 2 závity G 3/8 (DN 10)</t>
  </si>
  <si>
    <t>878353635</t>
  </si>
  <si>
    <t>spe4222720220</t>
  </si>
  <si>
    <t>Rad. ventil V-exakt II G3/8- přímý</t>
  </si>
  <si>
    <t>-2074091486</t>
  </si>
  <si>
    <t>spe4223040040</t>
  </si>
  <si>
    <t>Šroubení Regulux 0352- G3/8 -přímé</t>
  </si>
  <si>
    <t>798354963</t>
  </si>
  <si>
    <t>spe42240713001</t>
  </si>
  <si>
    <t>Uz.a vyv. ventil STAD s vyp. DN 10</t>
  </si>
  <si>
    <t>-1528534876</t>
  </si>
  <si>
    <t>734209113</t>
  </si>
  <si>
    <t>Montáž závitových armatur se 2 závity G 1/2 (DN 15)</t>
  </si>
  <si>
    <t>36870401</t>
  </si>
  <si>
    <t>spe4223040044</t>
  </si>
  <si>
    <t>Šroubení Regulux 0351- G1/2 -rohové</t>
  </si>
  <si>
    <t>-1152245040</t>
  </si>
  <si>
    <t>spe42227202202</t>
  </si>
  <si>
    <t>Rad. ventil V-exakt II G1/2- rohový</t>
  </si>
  <si>
    <t>-1961877534</t>
  </si>
  <si>
    <t>spe42227202201</t>
  </si>
  <si>
    <t>Rad. ventil V-exakt II G1/2- přímý</t>
  </si>
  <si>
    <t>-1400555531</t>
  </si>
  <si>
    <t>spe4224071300</t>
  </si>
  <si>
    <t>Uz.a vyv. ventil STAD s vyp. DN 15</t>
  </si>
  <si>
    <t>-1118782708</t>
  </si>
  <si>
    <t>spe4224071310</t>
  </si>
  <si>
    <t>Izolace k reg. ventilu DN15-20</t>
  </si>
  <si>
    <t>-1526199616</t>
  </si>
  <si>
    <t>734209114</t>
  </si>
  <si>
    <t>Montáž závitových armatur se 2 závity G 3/4 (DN 20)</t>
  </si>
  <si>
    <t>-943439249</t>
  </si>
  <si>
    <t>spe4223590002</t>
  </si>
  <si>
    <t>Kul. kohout s filtrem  FILTRBALLG 3/4</t>
  </si>
  <si>
    <t>-141601781</t>
  </si>
  <si>
    <t>734209115</t>
  </si>
  <si>
    <t>Montáž závitových armatur se 2 závity G 1 (DN 25)</t>
  </si>
  <si>
    <t>1411247477</t>
  </si>
  <si>
    <t>spe28376380311</t>
  </si>
  <si>
    <t>Hadice Meibes  G1/300</t>
  </si>
  <si>
    <t>-1668962330</t>
  </si>
  <si>
    <t>734209123</t>
  </si>
  <si>
    <t>Montáž závitových armatur se 3 závity G 1/2 (DN 15)</t>
  </si>
  <si>
    <t>853122759</t>
  </si>
  <si>
    <t>spe42230400252</t>
  </si>
  <si>
    <t>Armatura HM rohová  vč. krytky a term. hlavice ,svěr. šroubení</t>
  </si>
  <si>
    <t>546220708</t>
  </si>
  <si>
    <t>734211113</t>
  </si>
  <si>
    <t>Ventily odvzdušňovací závitové otopných těles PN 6 do 120°C G 3/8</t>
  </si>
  <si>
    <t>1471337531</t>
  </si>
  <si>
    <t>734211126</t>
  </si>
  <si>
    <t>Ventily odvzdušňovací závitové automatické se zpětnou klapkou PN 14 do 120°C G 3/8</t>
  </si>
  <si>
    <t>1455897850</t>
  </si>
  <si>
    <t>734242411</t>
  </si>
  <si>
    <t>Ventily zpětné závitové PN 16 do 110°C přímé G 3/8</t>
  </si>
  <si>
    <t>268716856</t>
  </si>
  <si>
    <t>734242413</t>
  </si>
  <si>
    <t>Ventily zpětné závitové PN 16 do 110°C přímé G 3/4</t>
  </si>
  <si>
    <t>1802504447</t>
  </si>
  <si>
    <t>734242414</t>
  </si>
  <si>
    <t>Ventily zpětné závitové PN 16 do 110°C přímé G 1</t>
  </si>
  <si>
    <t>127146637</t>
  </si>
  <si>
    <t>734242415</t>
  </si>
  <si>
    <t>Ventily zpětné závitové PN 16 do 110°C přímé G 5/4</t>
  </si>
  <si>
    <t>-313934593</t>
  </si>
  <si>
    <t>734261233</t>
  </si>
  <si>
    <t>Šroubení topenářské PN 16 do 120°C přímé G 1/2</t>
  </si>
  <si>
    <t>794386241</t>
  </si>
  <si>
    <t>734261235</t>
  </si>
  <si>
    <t>Šroubení topenářské PN 16 do 120°C přímé G 1</t>
  </si>
  <si>
    <t>1790582487</t>
  </si>
  <si>
    <t>734261236</t>
  </si>
  <si>
    <t>Šroubení topenářské PN 16 do 120°C přímé G 5/4</t>
  </si>
  <si>
    <t>2102417915</t>
  </si>
  <si>
    <t>734261238</t>
  </si>
  <si>
    <t>Šroubení topenářské PN 16 do 120°C přímé G 2</t>
  </si>
  <si>
    <t>-1065858682</t>
  </si>
  <si>
    <t>734292714</t>
  </si>
  <si>
    <t>Ostatní armatury kulové kohouty PN 42 do 185°C přímé vnitřní závit G 3/4</t>
  </si>
  <si>
    <t>1039361530</t>
  </si>
  <si>
    <t>734292715</t>
  </si>
  <si>
    <t>Ostatní armatury kulové kohouty PN 42 do 185°C přímé vnitřní závit G 1</t>
  </si>
  <si>
    <t>-1637576601</t>
  </si>
  <si>
    <t>734411102</t>
  </si>
  <si>
    <t>Teploměry technické s pevným stonkem a jímkou zadní připojení (axiální) průměr 63 mm délka stonku 75 mm</t>
  </si>
  <si>
    <t>104653323</t>
  </si>
  <si>
    <t>998734202</t>
  </si>
  <si>
    <t>Přesun hmot pro armatury stanovený procentní sazbou (%) z ceny vodorovná dopravní vzdálenost do 50 m v objektech výšky přes 6 do 12 m</t>
  </si>
  <si>
    <t>2122005521</t>
  </si>
  <si>
    <t>735</t>
  </si>
  <si>
    <t>Ústřední vytápění - otopná tělesa</t>
  </si>
  <si>
    <t>735000912</t>
  </si>
  <si>
    <t>Regulace otopného systému při opravách vyregulování dvojregulačních ventilů a kohoutů s termostatickým ovládáním</t>
  </si>
  <si>
    <t>-863831443</t>
  </si>
  <si>
    <t>spe42227202051</t>
  </si>
  <si>
    <t>Hlavice termostatická Heimeier DX  -M 30x1,5</t>
  </si>
  <si>
    <t>2013980903</t>
  </si>
  <si>
    <t>spe4222720314</t>
  </si>
  <si>
    <t>Termostatická hlavice Heimeier B pro veřejné budovy M 30x1,5</t>
  </si>
  <si>
    <t>-2076991516</t>
  </si>
  <si>
    <t>735151577</t>
  </si>
  <si>
    <t>Otopná tělesa panelová dvoudesková PN 1,0 MPa, T do 110°C se dvěma přídavnými přestupními plochami výšky tělesa 600 mm stavební délky / výkonu 1000 mm / 1679 W</t>
  </si>
  <si>
    <t>1816555802</t>
  </si>
  <si>
    <t xml:space="preserve">Poznámka k souboru cen:
1. Ceny lze použít pro jakýkoli způsob připojení. </t>
  </si>
  <si>
    <t>735151580</t>
  </si>
  <si>
    <t>Otopná tělesa panelová dvoudesková PN 1,0 MPa, T do 110°C se dvěma přídavnými přestupními plochami výšky tělesa 600 mm stavební délky / výkonu 1400 mm / 2351 W</t>
  </si>
  <si>
    <t>410248371</t>
  </si>
  <si>
    <t>735151581</t>
  </si>
  <si>
    <t>Otopná tělesa panelová dvoudesková PN 1,0 MPa, T do 110°C se dvěma přídavnými přestupními plochami výšky tělesa 600 mm stavební délky / výkonu 1600 mm / 2686 W</t>
  </si>
  <si>
    <t>1745158606</t>
  </si>
  <si>
    <t>735151619</t>
  </si>
  <si>
    <t>Otopná tělesa panelová třídesková PN 1,0 MPa, T do 110°C se třemi přídavnými přestupními plochami výšky tělesa 300 mm stavební délky / výkonu 1200 mm / 1655 W</t>
  </si>
  <si>
    <t>1411034920</t>
  </si>
  <si>
    <t>735151621</t>
  </si>
  <si>
    <t>Otopná tělesa panelová třídesková PN 1,0 MPa, T do 110°C se třemi přídavnými přestupními plochami výšky tělesa 300 mm stavební délky / výkonu 1600 mm / 2206 W</t>
  </si>
  <si>
    <t>1105700147</t>
  </si>
  <si>
    <t>735151811</t>
  </si>
  <si>
    <t>Demontáž otopných těles panelových jednořadých stavební délky do 1500 mm</t>
  </si>
  <si>
    <t>1176882977</t>
  </si>
  <si>
    <t>735151812</t>
  </si>
  <si>
    <t>Demontáž otopných těles panelových jednořadých stavební délky přes 1500 do 2820 mm</t>
  </si>
  <si>
    <t>-950121088</t>
  </si>
  <si>
    <t>735191910</t>
  </si>
  <si>
    <t>Ostatní opravy otopných těles napuštění vody do otopného systému včetně potrubí (bez kotle a ohříváků) otopných těles</t>
  </si>
  <si>
    <t>-1423464408</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</si>
  <si>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</si>
  <si>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735494811</t>
  </si>
  <si>
    <t>Vypuštění vody z otopných soustav bez kotlů, ohříváků, zásobníků a nádrží</t>
  </si>
  <si>
    <t>-1012115203</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</si>
  <si>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</si>
  <si>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998735202</t>
  </si>
  <si>
    <t>Přesun hmot pro otopná tělesa stanovený procentní sazbou (%) z ceny vodorovná dopravní vzdálenost do 50 m v objektech výšky přes 6 do 12 m</t>
  </si>
  <si>
    <t>3736915</t>
  </si>
  <si>
    <t>783614651</t>
  </si>
  <si>
    <t>Základní antikorozní nátěr armatur a kovových potrubí jednonásobný potrubí do DN 50 mm syntetický standardní</t>
  </si>
  <si>
    <t>1475645143</t>
  </si>
  <si>
    <t>783617611</t>
  </si>
  <si>
    <t>Krycí nátěr (email) armatur a kovových potrubí potrubí do DN 50 mm dvojnásobný syntetický standardní</t>
  </si>
  <si>
    <t>279828222</t>
  </si>
  <si>
    <t>58-M</t>
  </si>
  <si>
    <t>Revize vyhrazených technických zařízení</t>
  </si>
  <si>
    <t>580401001a</t>
  </si>
  <si>
    <t>Uvedení zařízení do provozu, topná zkouška, seřízení</t>
  </si>
  <si>
    <t>-1631748357</t>
  </si>
  <si>
    <t>D.4.3. - Soupis prací MaR HALA-NEUZNATELNÉ VÝDAJE</t>
  </si>
  <si>
    <t>D1 - 1.  VZT 1.NP</t>
  </si>
  <si>
    <t xml:space="preserve">    D2 - 1.1  Rozvaděč MR-V4</t>
  </si>
  <si>
    <t xml:space="preserve">      D3 - 1.1.1  Řídící systém</t>
  </si>
  <si>
    <t xml:space="preserve">      D4 - 1.1.2 Přístroje</t>
  </si>
  <si>
    <t xml:space="preserve">      D5 - 1.1.3 Rozvaděč</t>
  </si>
  <si>
    <t xml:space="preserve">    D6 - 1.2  Rozvaděč MR-V3</t>
  </si>
  <si>
    <t xml:space="preserve">      D7 - 1.2.1  Řídící systém</t>
  </si>
  <si>
    <t xml:space="preserve">      D8 - 1.2.2 Přístroje</t>
  </si>
  <si>
    <t xml:space="preserve">      D9 - 1.2.3 Rozvaděč</t>
  </si>
  <si>
    <t xml:space="preserve">    D10 - 1.3  Kabely, montážní materiál</t>
  </si>
  <si>
    <t xml:space="preserve">    D11 - 1.4  Ostatní</t>
  </si>
  <si>
    <t>1.  VZT 1.NP</t>
  </si>
  <si>
    <t>1.1  Rozvaděč MR-V4</t>
  </si>
  <si>
    <t>1.1.1  Řídící systém</t>
  </si>
  <si>
    <t>3604211.R</t>
  </si>
  <si>
    <t>DDC regulátor, MMI, Ethernet, I/O bus, RS485 - IPLC301</t>
  </si>
  <si>
    <t>1161165389</t>
  </si>
  <si>
    <t>3604221.R</t>
  </si>
  <si>
    <t>Kombinovaný modul - 8AI, 6AO, 8DI, 8DO, protokol Modbus - MCIO2</t>
  </si>
  <si>
    <t>-638665183</t>
  </si>
  <si>
    <t>MaR100</t>
  </si>
  <si>
    <t>Software</t>
  </si>
  <si>
    <t>I/O</t>
  </si>
  <si>
    <t>664377078</t>
  </si>
  <si>
    <t>1.1.2 Přístroje</t>
  </si>
  <si>
    <t>3604104.R</t>
  </si>
  <si>
    <t>Čidlo teploty kanálové Pt1000</t>
  </si>
  <si>
    <t>-2011909765</t>
  </si>
  <si>
    <t>-598400870</t>
  </si>
  <si>
    <t>-168824018</t>
  </si>
  <si>
    <t>602404127</t>
  </si>
  <si>
    <t>3604102.R</t>
  </si>
  <si>
    <t>Čidlo teploty příložné Pt1000</t>
  </si>
  <si>
    <t>1214984822</t>
  </si>
  <si>
    <t>3604811.R</t>
  </si>
  <si>
    <t>Skříňka dálkového ovládání plastová (tlačítko prosvětlené zelené 1Z 24V, tlačítko červené 1R, kontrolka žlutá 24V, volič 0-10V= (1000ohm))</t>
  </si>
  <si>
    <t>-1358961302</t>
  </si>
  <si>
    <t>3604135.R</t>
  </si>
  <si>
    <t>Protizámrazový termostat -10.. +15°C, 6m,</t>
  </si>
  <si>
    <t>1346650793</t>
  </si>
  <si>
    <t>3604143.R</t>
  </si>
  <si>
    <t>Diferenční tlakový spínač  50-500Pa</t>
  </si>
  <si>
    <t>1159640147</t>
  </si>
  <si>
    <t>1993079820</t>
  </si>
  <si>
    <t>-1746404720</t>
  </si>
  <si>
    <t>1545887236</t>
  </si>
  <si>
    <t>3602361.R</t>
  </si>
  <si>
    <t>Kombicentil DN15 100-575 i/h se servopohonem 24Vac ovl. 0-10V (VPP46)</t>
  </si>
  <si>
    <t>172219560</t>
  </si>
  <si>
    <t>3602325.R</t>
  </si>
  <si>
    <t>Klapkový servopohon 24Vac ovládání 0-10V LN24A-SR</t>
  </si>
  <si>
    <t>-605681882</t>
  </si>
  <si>
    <t>3602335.R</t>
  </si>
  <si>
    <t>Klapkový servopohon s hav.funkcí 2.bodové ovl. 24Vac  NF24A</t>
  </si>
  <si>
    <t>541347368</t>
  </si>
  <si>
    <t>-2067902888</t>
  </si>
  <si>
    <t>1.1.3 Rozvaděč</t>
  </si>
  <si>
    <t>3601902.R</t>
  </si>
  <si>
    <t>Rozvaděčová skříňka 600/800/215 včetně příslušenství , včetně náplně (hlavní vypínač, svorkovnice, pojistky, jističe, relé, trafo, zásuvka, kontrolky, ovladače......)</t>
  </si>
  <si>
    <t>-1791482392</t>
  </si>
  <si>
    <t>1.2  Rozvaděč MR-V3</t>
  </si>
  <si>
    <t>1.2.1  Řídící systém</t>
  </si>
  <si>
    <t>308442245</t>
  </si>
  <si>
    <t>499684819</t>
  </si>
  <si>
    <t>1926351949</t>
  </si>
  <si>
    <t>1.2.2 Přístroje</t>
  </si>
  <si>
    <t>204757391</t>
  </si>
  <si>
    <t>1145911981</t>
  </si>
  <si>
    <t>544302746</t>
  </si>
  <si>
    <t>-713527758</t>
  </si>
  <si>
    <t>-1554256964</t>
  </si>
  <si>
    <t>-448571518</t>
  </si>
  <si>
    <t>818380580</t>
  </si>
  <si>
    <t>91920941</t>
  </si>
  <si>
    <t>-354996635</t>
  </si>
  <si>
    <t>-1642262220</t>
  </si>
  <si>
    <t>3602312.R</t>
  </si>
  <si>
    <t>Klapkový servopohon 2.bodové ovl. 24Vac  NM24A</t>
  </si>
  <si>
    <t>-249468985</t>
  </si>
  <si>
    <t>-327673093</t>
  </si>
  <si>
    <t>1.2.3 Rozvaděč</t>
  </si>
  <si>
    <t>3601903.R</t>
  </si>
  <si>
    <t>1839956317</t>
  </si>
  <si>
    <t>1.3  Kabely, montážní materiál</t>
  </si>
  <si>
    <t>3600801.R</t>
  </si>
  <si>
    <t>Kabely (JYTY, CYKY...) - cca</t>
  </si>
  <si>
    <t>-1346120269</t>
  </si>
  <si>
    <t>3600811.R</t>
  </si>
  <si>
    <t>Kabel komunikační UTP5 - cca</t>
  </si>
  <si>
    <t>-1880480408</t>
  </si>
  <si>
    <t>3600802.R</t>
  </si>
  <si>
    <t>Vodič CYY 4mm2</t>
  </si>
  <si>
    <t>-1811449680</t>
  </si>
  <si>
    <t>3600201.R</t>
  </si>
  <si>
    <t>Kabelová trasa - žlab</t>
  </si>
  <si>
    <t>-1352428544</t>
  </si>
  <si>
    <t>3600202.R</t>
  </si>
  <si>
    <t>Kabelová trasa - lišty, příchytky...</t>
  </si>
  <si>
    <t>1071504135</t>
  </si>
  <si>
    <t>3600250.R</t>
  </si>
  <si>
    <t>Montážní, instalační a nosný materiál, ukončení kabelů, ochranné trubky, ochranné pospojení, nátěry, drobné zednické práce, průrazy a průchody zdivem a stropy, měření kabeláže........</t>
  </si>
  <si>
    <t>-1023319014</t>
  </si>
  <si>
    <t>1.4  Ostatní</t>
  </si>
  <si>
    <t>MaR120</t>
  </si>
  <si>
    <t>Nastavení zařízení, zaregulování a uvedení do provozu</t>
  </si>
  <si>
    <t>-1291456642</t>
  </si>
  <si>
    <t>MaR121</t>
  </si>
  <si>
    <t>Revize</t>
  </si>
  <si>
    <t>1994389594</t>
  </si>
  <si>
    <t>MaR122</t>
  </si>
  <si>
    <t>Zaškolení obsluhy</t>
  </si>
  <si>
    <t>-1569918602</t>
  </si>
  <si>
    <t>MaR123</t>
  </si>
  <si>
    <t>Dokumentace skutečného provedení, zapojení</t>
  </si>
  <si>
    <t>-907479142</t>
  </si>
  <si>
    <t>D.4.4. - Soupis prací Elektoinstalace-silnoproud HALA-NEUZNATELNÉ VÝDAJE</t>
  </si>
  <si>
    <t>D1 - Elektroinstalace-silnoproud</t>
  </si>
  <si>
    <t xml:space="preserve">    D2 - Osvětlení</t>
  </si>
  <si>
    <t xml:space="preserve">    D3 - Rozvaděče</t>
  </si>
  <si>
    <t>D5 - Kabely</t>
  </si>
  <si>
    <t>D6 - Materiál úložný</t>
  </si>
  <si>
    <t>D7 - NNpřístroje</t>
  </si>
  <si>
    <t>D3 - Rozvaděče</t>
  </si>
  <si>
    <t>D8 - Ostatní</t>
  </si>
  <si>
    <t>D2 - Osvětlení</t>
  </si>
  <si>
    <t>Elektroinstalace-silnoproud</t>
  </si>
  <si>
    <t>Osvětlení</t>
  </si>
  <si>
    <t>509001</t>
  </si>
  <si>
    <t>svítidlo B3 dle specifikace</t>
  </si>
  <si>
    <t>-349233741</t>
  </si>
  <si>
    <t>509038</t>
  </si>
  <si>
    <t>svítidlo A2 dle specifikace</t>
  </si>
  <si>
    <t>-841774064</t>
  </si>
  <si>
    <t>510101</t>
  </si>
  <si>
    <t>svítidlo C1 dle specifikace</t>
  </si>
  <si>
    <t>1455315062</t>
  </si>
  <si>
    <t>510599</t>
  </si>
  <si>
    <t>svítidlo C3 dle specifikace</t>
  </si>
  <si>
    <t>-1030462812</t>
  </si>
  <si>
    <t>510603</t>
  </si>
  <si>
    <t>svítidlo D1 dle specifikace</t>
  </si>
  <si>
    <t>1418600122</t>
  </si>
  <si>
    <t>510605</t>
  </si>
  <si>
    <t>svítidlo E1 dle specifikace</t>
  </si>
  <si>
    <t>1623268083</t>
  </si>
  <si>
    <t>510611</t>
  </si>
  <si>
    <t>svítidlo E2 dle specifikace</t>
  </si>
  <si>
    <t>141189010</t>
  </si>
  <si>
    <t>510612</t>
  </si>
  <si>
    <t>svítidlo E3 dle specifikace</t>
  </si>
  <si>
    <t>-1115918286</t>
  </si>
  <si>
    <t>520021</t>
  </si>
  <si>
    <t>svítidlo F1 dle specifikace</t>
  </si>
  <si>
    <t>-1679375768</t>
  </si>
  <si>
    <t>552411</t>
  </si>
  <si>
    <t>svítidlo N1 dle specifikace</t>
  </si>
  <si>
    <t>852129724</t>
  </si>
  <si>
    <t>552413</t>
  </si>
  <si>
    <t>svítidlo N3 dle specifikace</t>
  </si>
  <si>
    <t>703640669</t>
  </si>
  <si>
    <t>552422</t>
  </si>
  <si>
    <t>svítidlo N4 dle specifikace</t>
  </si>
  <si>
    <t>-350042503</t>
  </si>
  <si>
    <t>Rozvaděče</t>
  </si>
  <si>
    <t>732114</t>
  </si>
  <si>
    <t>rozvaděč kompenzační RC 18kVAr</t>
  </si>
  <si>
    <t>1618760069</t>
  </si>
  <si>
    <t>Kabely</t>
  </si>
  <si>
    <t>101105</t>
  </si>
  <si>
    <t>kabel CYKY-J 3x1,5</t>
  </si>
  <si>
    <t>-1161632216</t>
  </si>
  <si>
    <t>101105.1</t>
  </si>
  <si>
    <t>kabel CYKY-O 3x1,5</t>
  </si>
  <si>
    <t>-1798127717</t>
  </si>
  <si>
    <t>101106</t>
  </si>
  <si>
    <t>kabel CYKY-J 3x2,5</t>
  </si>
  <si>
    <t>-260088428</t>
  </si>
  <si>
    <t>101210</t>
  </si>
  <si>
    <t>kabel CYKY-J 4x16</t>
  </si>
  <si>
    <t>-574899202</t>
  </si>
  <si>
    <t>101307</t>
  </si>
  <si>
    <t>kabel CYKY-J 5x4</t>
  </si>
  <si>
    <t>-1401496665</t>
  </si>
  <si>
    <t>101308</t>
  </si>
  <si>
    <t>kabel CYKY-J 5x6</t>
  </si>
  <si>
    <t>-787524454</t>
  </si>
  <si>
    <t>101309</t>
  </si>
  <si>
    <t>kabel CYKY-J 5x10</t>
  </si>
  <si>
    <t>-1594022146</t>
  </si>
  <si>
    <t>140106</t>
  </si>
  <si>
    <t>kabel 1kV CXKH-R 3Jx2,5</t>
  </si>
  <si>
    <t>-930303673</t>
  </si>
  <si>
    <t>140213</t>
  </si>
  <si>
    <t>kabel 1kV CXKH-R 4Jx50</t>
  </si>
  <si>
    <t>-694100579</t>
  </si>
  <si>
    <t>171108</t>
  </si>
  <si>
    <t>vodič CY 6  /H07V-U/</t>
  </si>
  <si>
    <t>-483430708</t>
  </si>
  <si>
    <t>171109</t>
  </si>
  <si>
    <t>vodič CY 10  /H07V-U/</t>
  </si>
  <si>
    <t>1078562906</t>
  </si>
  <si>
    <t>171512</t>
  </si>
  <si>
    <t>kabel 1kV CXKH-R 1x35</t>
  </si>
  <si>
    <t>-1518107725</t>
  </si>
  <si>
    <t>203301</t>
  </si>
  <si>
    <t>kabel JYTY 2x1</t>
  </si>
  <si>
    <t>2025829091</t>
  </si>
  <si>
    <t>203304</t>
  </si>
  <si>
    <t>kabel JYTY 5x1</t>
  </si>
  <si>
    <t>843539971</t>
  </si>
  <si>
    <t>Materiál úložný</t>
  </si>
  <si>
    <t>311216</t>
  </si>
  <si>
    <t>krabice přístrojová</t>
  </si>
  <si>
    <t>-1381371900</t>
  </si>
  <si>
    <t>311316</t>
  </si>
  <si>
    <t>krabicová rozvodka vč. svorkovnice a víčka</t>
  </si>
  <si>
    <t>-123431300</t>
  </si>
  <si>
    <t>333521</t>
  </si>
  <si>
    <t>lišta vkládací bezhalogen. 20x20HF vč. tvar prvků</t>
  </si>
  <si>
    <t>1951234835</t>
  </si>
  <si>
    <t>NNpřístroje</t>
  </si>
  <si>
    <t>411125</t>
  </si>
  <si>
    <t>ovladač 10A/250Vstř +SOr řaz.1/0</t>
  </si>
  <si>
    <t>-1713988797</t>
  </si>
  <si>
    <t>411163</t>
  </si>
  <si>
    <t>kryt spínač, ovladač +SignOrient</t>
  </si>
  <si>
    <t>-1225502673</t>
  </si>
  <si>
    <t>411225</t>
  </si>
  <si>
    <t>SESTAVA  ovlad 10A/250Vstř +SOr řaz.1/0</t>
  </si>
  <si>
    <t>-1194262483</t>
  </si>
  <si>
    <t>411302</t>
  </si>
  <si>
    <t>přepínač 10A/250Vstř řaz.6</t>
  </si>
  <si>
    <t>-1005880820</t>
  </si>
  <si>
    <t>411304</t>
  </si>
  <si>
    <t>spínač 10A/250Vstř řaz.5</t>
  </si>
  <si>
    <t>-1225279167</t>
  </si>
  <si>
    <t>411341</t>
  </si>
  <si>
    <t>spínač 10A/250Vstř/IP44  řaz.1</t>
  </si>
  <si>
    <t>-432747450</t>
  </si>
  <si>
    <t>411342</t>
  </si>
  <si>
    <t>přepínač 10A/250Vstř/IP44  řaz.6</t>
  </si>
  <si>
    <t>-1312666893</t>
  </si>
  <si>
    <t>418112</t>
  </si>
  <si>
    <t>vypínač 3.p. 25A/380Vstř zapušť.</t>
  </si>
  <si>
    <t>265722214</t>
  </si>
  <si>
    <t>420091</t>
  </si>
  <si>
    <t>rámeček pro 1 přístroj syst. přivol. pomoci</t>
  </si>
  <si>
    <t>-1177150827</t>
  </si>
  <si>
    <t>420092</t>
  </si>
  <si>
    <t>rámeček pro 2 přístroje syst. přivol. pomoci</t>
  </si>
  <si>
    <t>-688144618</t>
  </si>
  <si>
    <t>420901</t>
  </si>
  <si>
    <t>zásuvka 16A/250Vstř IP44</t>
  </si>
  <si>
    <t>2138203902</t>
  </si>
  <si>
    <t>421291</t>
  </si>
  <si>
    <t>rámeček krycí 1 přístroj</t>
  </si>
  <si>
    <t>616335728</t>
  </si>
  <si>
    <t>421301</t>
  </si>
  <si>
    <t>zásuvka 16A/250Vstř</t>
  </si>
  <si>
    <t>372353181</t>
  </si>
  <si>
    <t>421391</t>
  </si>
  <si>
    <t>-1235376089</t>
  </si>
  <si>
    <t>421391.1</t>
  </si>
  <si>
    <t>rámeček krycí Valena 1 přístroj             774451</t>
  </si>
  <si>
    <t>337993801</t>
  </si>
  <si>
    <t>425223</t>
  </si>
  <si>
    <t>zásuvka nástěnná 5pól/16A/400V/IP44</t>
  </si>
  <si>
    <t>-742664846</t>
  </si>
  <si>
    <t>900020</t>
  </si>
  <si>
    <t>Modul kontrolní s alarmem sestava  syst. přiv. pom</t>
  </si>
  <si>
    <t>1278444245</t>
  </si>
  <si>
    <t>900021</t>
  </si>
  <si>
    <t>Tlačítko prosvětlené signální reset. syst. přiv.p.</t>
  </si>
  <si>
    <t>903826415</t>
  </si>
  <si>
    <t>900021.1</t>
  </si>
  <si>
    <t>Tlačítko signální tahové syst. přivol. pomoci</t>
  </si>
  <si>
    <t>1126672840</t>
  </si>
  <si>
    <t>900022</t>
  </si>
  <si>
    <t>Transformátor syst. přivolání pomoci</t>
  </si>
  <si>
    <t>1225065429</t>
  </si>
  <si>
    <t>900012</t>
  </si>
  <si>
    <t>Rozvaděč R-restaurace dle výkresu a popisu v TZ</t>
  </si>
  <si>
    <t>690768327</t>
  </si>
  <si>
    <t>900038</t>
  </si>
  <si>
    <t>Rozvaděč R1 úprava a doplnění dle výkresu</t>
  </si>
  <si>
    <t>387418406</t>
  </si>
  <si>
    <t>900038.1</t>
  </si>
  <si>
    <t>Rozvaděč R3 úprava a doplnění dle výkresu</t>
  </si>
  <si>
    <t>-1133451219</t>
  </si>
  <si>
    <t>900038.2</t>
  </si>
  <si>
    <t>Rozvaděč RH úprava a doplnění dle výkresu</t>
  </si>
  <si>
    <t>86844504</t>
  </si>
  <si>
    <t>Ostatní</t>
  </si>
  <si>
    <t>932</t>
  </si>
  <si>
    <t>ohnivzdorná přepážka s výplní(obecná položka)</t>
  </si>
  <si>
    <t>1752454969</t>
  </si>
  <si>
    <t>933</t>
  </si>
  <si>
    <t>ohnivzdorná přepážka sádroperlit(obecná položka)</t>
  </si>
  <si>
    <t>-699270476</t>
  </si>
  <si>
    <t>900050</t>
  </si>
  <si>
    <t>Drobný elektromontážní materiál</t>
  </si>
  <si>
    <t>-95693737</t>
  </si>
  <si>
    <t>210100001</t>
  </si>
  <si>
    <t>ukončení v rozvaděči vč.zapojení vodiče do 2,5mm2</t>
  </si>
  <si>
    <t>-1060913347</t>
  </si>
  <si>
    <t>210100002</t>
  </si>
  <si>
    <t>ukončení v rozvaděči vč.zapojení vodiče do 6mm2</t>
  </si>
  <si>
    <t>1488799574</t>
  </si>
  <si>
    <t>210100003</t>
  </si>
  <si>
    <t>ukončení v rozvaděči vč.zapojení vodiče do 16mm2</t>
  </si>
  <si>
    <t>-1111747175</t>
  </si>
  <si>
    <t>210100006</t>
  </si>
  <si>
    <t>ukončení v rozvaděči vč.zapojení vodiče do 50mm2</t>
  </si>
  <si>
    <t>1103220414</t>
  </si>
  <si>
    <t>210800006</t>
  </si>
  <si>
    <t>vodič Cu(-CY) pod omítkou do 1x16</t>
  </si>
  <si>
    <t>-1977927659</t>
  </si>
  <si>
    <t>210800103</t>
  </si>
  <si>
    <t>kabel Cu(-CYKY) pod omítkou do 2x4/3x2,5/5x1,5</t>
  </si>
  <si>
    <t>284586022</t>
  </si>
  <si>
    <t>210800112</t>
  </si>
  <si>
    <t>kabel Cu(-CYKY) pod omítkou do 5x6</t>
  </si>
  <si>
    <t>732755040</t>
  </si>
  <si>
    <t>210800113</t>
  </si>
  <si>
    <t>kabel Cu(-CYKY) pod omítkou do 5x10</t>
  </si>
  <si>
    <t>502554803</t>
  </si>
  <si>
    <t>210810101</t>
  </si>
  <si>
    <t>kabel Cu(-1kV CYKY) pevně uložený do 3x35/4x25</t>
  </si>
  <si>
    <t>-1335864396</t>
  </si>
  <si>
    <t>210810902</t>
  </si>
  <si>
    <t>kabel Cu(-1kV CHAH) volně uložený do 1x35</t>
  </si>
  <si>
    <t>-622684673</t>
  </si>
  <si>
    <t>210810945</t>
  </si>
  <si>
    <t>kabel(-1kV CHKE)volně 3x50/4x35/5x25/24x2,5/37x1,5</t>
  </si>
  <si>
    <t>18816205</t>
  </si>
  <si>
    <t>210810951</t>
  </si>
  <si>
    <t>kabel(-1kV CHKE) pevně uložený do 2x4/3x2,5/4x1,5</t>
  </si>
  <si>
    <t>-2135944730</t>
  </si>
  <si>
    <t>210850010</t>
  </si>
  <si>
    <t>kabel NCEY/JYTY volně uložený do 19x1</t>
  </si>
  <si>
    <t>350954973</t>
  </si>
  <si>
    <t>210010105</t>
  </si>
  <si>
    <t>lišta vkládací úplná pevně uložená do š.40mm</t>
  </si>
  <si>
    <t>-12099652</t>
  </si>
  <si>
    <t>210010301</t>
  </si>
  <si>
    <t>krabice přístrojová bez zapojení</t>
  </si>
  <si>
    <t>-1241529618</t>
  </si>
  <si>
    <t>210010322</t>
  </si>
  <si>
    <t>krabicová rozvodka vč.svorkovn.a zapojení(-KR97)</t>
  </si>
  <si>
    <t>717334878</t>
  </si>
  <si>
    <t>210110041</t>
  </si>
  <si>
    <t>spínač zapuštěný vč.zapojení 1pólový/řazení 1</t>
  </si>
  <si>
    <t>1059783910</t>
  </si>
  <si>
    <t>210110043</t>
  </si>
  <si>
    <t>přepínač zapuštěný vč.zapojení sériový/řazení 5-5A</t>
  </si>
  <si>
    <t>-1676302944</t>
  </si>
  <si>
    <t>210110045</t>
  </si>
  <si>
    <t>přepínač zapuštěný vč.zapojení střídavý/řazení 6</t>
  </si>
  <si>
    <t>-2020653376</t>
  </si>
  <si>
    <t>210110063</t>
  </si>
  <si>
    <t>ovladač zapuštěný vč.zapojení tlačítkový/ř.1/0 So</t>
  </si>
  <si>
    <t>1719460916</t>
  </si>
  <si>
    <t>210110082</t>
  </si>
  <si>
    <t>spínač 3pól/25A/400V(sporák přípoj)vč.zapoj zapušť</t>
  </si>
  <si>
    <t>-895301095</t>
  </si>
  <si>
    <t>210111012</t>
  </si>
  <si>
    <t>zásuvka domovní zapuštěná vč.zapojení průběžně</t>
  </si>
  <si>
    <t>-732864368</t>
  </si>
  <si>
    <t>210111106</t>
  </si>
  <si>
    <t>zásuvka/přívodka průmyslová vč.zapojení 3P+N+Z/16A</t>
  </si>
  <si>
    <t>1824633300</t>
  </si>
  <si>
    <t>210990030</t>
  </si>
  <si>
    <t>Montáž kontrolního modulu kompletní</t>
  </si>
  <si>
    <t>-1962714057</t>
  </si>
  <si>
    <t>210990031</t>
  </si>
  <si>
    <t>Tlačítko zapuštěné vč.zapojení</t>
  </si>
  <si>
    <t>-1469728850</t>
  </si>
  <si>
    <t>210990032</t>
  </si>
  <si>
    <t>Montáž trafa</t>
  </si>
  <si>
    <t>-1822081552</t>
  </si>
  <si>
    <t>210200012</t>
  </si>
  <si>
    <t>svítidlo žárovkové bytové stropní/více zdrojů</t>
  </si>
  <si>
    <t>476285114</t>
  </si>
  <si>
    <t>210201001</t>
  </si>
  <si>
    <t>svítidlo zářivkové bytové stropní/1 zdroj</t>
  </si>
  <si>
    <t>-1605462716</t>
  </si>
  <si>
    <t>210201011</t>
  </si>
  <si>
    <t>svítidlo zářivkové bytové závěsné/1 zdroj</t>
  </si>
  <si>
    <t>-572883420</t>
  </si>
  <si>
    <t>210201021</t>
  </si>
  <si>
    <t>svítidlo zářivkové vestavné/1 zdroj</t>
  </si>
  <si>
    <t>1772875679</t>
  </si>
  <si>
    <t>210201101</t>
  </si>
  <si>
    <t>svítidlo zářivkové průmyslové stropní/1 zdroj</t>
  </si>
  <si>
    <t>1382098732</t>
  </si>
  <si>
    <t>210201201</t>
  </si>
  <si>
    <t>nouzové orientační svítidlo zářivkové</t>
  </si>
  <si>
    <t>-2084273977</t>
  </si>
  <si>
    <t>210190101</t>
  </si>
  <si>
    <t>kondenzátorový rozvaděč 1 pole do hmotnosti 100kg</t>
  </si>
  <si>
    <t>-442726274</t>
  </si>
  <si>
    <t>210990019</t>
  </si>
  <si>
    <t>Montáž rozvaděče R-restaurace</t>
  </si>
  <si>
    <t>-1918396476</t>
  </si>
  <si>
    <t>210990048</t>
  </si>
  <si>
    <t>Práce v rozvaděči R1</t>
  </si>
  <si>
    <t>-1898473308</t>
  </si>
  <si>
    <t>210990048.1</t>
  </si>
  <si>
    <t>Práce v rozvaděči R3</t>
  </si>
  <si>
    <t>-1615787878</t>
  </si>
  <si>
    <t>210990048.2</t>
  </si>
  <si>
    <t>Práce v rozvaděči RH</t>
  </si>
  <si>
    <t>944704493</t>
  </si>
  <si>
    <t>210020911</t>
  </si>
  <si>
    <t>ohnivzdorná přepážka s výplní ve stropě tl.20cm</t>
  </si>
  <si>
    <t>-866499129</t>
  </si>
  <si>
    <t>210020922</t>
  </si>
  <si>
    <t>ohnivzdorná přepážka s výplní ve stěně tl.30cm</t>
  </si>
  <si>
    <t>-403423094</t>
  </si>
  <si>
    <t>210020941</t>
  </si>
  <si>
    <t>ohnivzdorná přepážka ze sádroperlitu</t>
  </si>
  <si>
    <t>1925239325</t>
  </si>
  <si>
    <t>210990001</t>
  </si>
  <si>
    <t>Přepojování stávajících zařízení</t>
  </si>
  <si>
    <t>-1119497204</t>
  </si>
  <si>
    <t>210990087</t>
  </si>
  <si>
    <t>Demontáž stávající elektroinstalace /dmtž</t>
  </si>
  <si>
    <t>-1856908539</t>
  </si>
  <si>
    <t>218009001</t>
  </si>
  <si>
    <t>poplatek za recyklaci svítidla</t>
  </si>
  <si>
    <t>1134231769</t>
  </si>
  <si>
    <t>218009011</t>
  </si>
  <si>
    <t>poplatek za recyklaci světelného zdroje</t>
  </si>
  <si>
    <t>1705844614</t>
  </si>
  <si>
    <t>219990028</t>
  </si>
  <si>
    <t>Práce v rozvaděčích - přepojování atd.</t>
  </si>
  <si>
    <t>1425852811</t>
  </si>
  <si>
    <t>219001213</t>
  </si>
  <si>
    <t>vybour.otvoru ve zdi/cihla/ do pr.60mm/tl.do 0,45m</t>
  </si>
  <si>
    <t>149496865</t>
  </si>
  <si>
    <t>219001242</t>
  </si>
  <si>
    <t>vybour.otvoru ve zdi/cihla/ do 0,25m2/tl.do 0,30m</t>
  </si>
  <si>
    <t>967891598</t>
  </si>
  <si>
    <t>219001412</t>
  </si>
  <si>
    <t>vybourání otvoru/zeď beton/ do pr.60mm/tl.do 0,30m</t>
  </si>
  <si>
    <t>-418474887</t>
  </si>
  <si>
    <t>219001442</t>
  </si>
  <si>
    <t>vybourání otvoru/zeď beton/ do 0,25m2/tl.do 0,30m</t>
  </si>
  <si>
    <t>-945264848</t>
  </si>
  <si>
    <t>219002611</t>
  </si>
  <si>
    <t>vysekání rýhy/zeď cihla/ hl.do 30mm/š.do 30mm</t>
  </si>
  <si>
    <t>-1196744599</t>
  </si>
  <si>
    <t>219002621</t>
  </si>
  <si>
    <t>vysekání rýhy/zeď cihla/ hl.do 50mm/š.do 70mm</t>
  </si>
  <si>
    <t>1471445945</t>
  </si>
  <si>
    <t>219002622</t>
  </si>
  <si>
    <t>vysekání rýhy/zeď cihla/ hl.do 50mm/š.do 100mm</t>
  </si>
  <si>
    <t>-160357795</t>
  </si>
  <si>
    <t>219002635</t>
  </si>
  <si>
    <t>vysekání rýhy/zeď cihla/ hl.do 70mm/š.do 300mm</t>
  </si>
  <si>
    <t>1757417816</t>
  </si>
  <si>
    <t>219003691</t>
  </si>
  <si>
    <t>omítka hladká rýhy ve stěně do 30mm vč.malty MV</t>
  </si>
  <si>
    <t>8917504</t>
  </si>
  <si>
    <t>219003692</t>
  </si>
  <si>
    <t>omítka hladká rýhy ve stěně do 70mm vč.malty MV</t>
  </si>
  <si>
    <t>-1008353742</t>
  </si>
  <si>
    <t>219003693</t>
  </si>
  <si>
    <t>omítka hladká rýhy ve stěně do 100mm vč.malty MV</t>
  </si>
  <si>
    <t>-354898413</t>
  </si>
  <si>
    <t>219003697</t>
  </si>
  <si>
    <t>omítka hladká rýhy ve stěně do 300mm vč.malty MV</t>
  </si>
  <si>
    <t>-877030280</t>
  </si>
  <si>
    <t>219990028.1</t>
  </si>
  <si>
    <t>Zjištění stávajícího stavu</t>
  </si>
  <si>
    <t>1036904497</t>
  </si>
  <si>
    <t>217309013</t>
  </si>
  <si>
    <t>vypracování revizní zprávy</t>
  </si>
  <si>
    <t>-644487239</t>
  </si>
  <si>
    <t>D.4.5. - Soupis prací Elektroinstalace-slaboproud HALA-NEUZNATELNÉ VÝDAJE</t>
  </si>
  <si>
    <t xml:space="preserve">D1 - </t>
  </si>
  <si>
    <t xml:space="preserve">    D2 - Ostatní</t>
  </si>
  <si>
    <t xml:space="preserve">    D3 - dílčí součet</t>
  </si>
  <si>
    <t xml:space="preserve">    D4 - Struktur. kabeláž, C</t>
  </si>
  <si>
    <t xml:space="preserve">    D5 - PZS</t>
  </si>
  <si>
    <t xml:space="preserve">    D6 - STA</t>
  </si>
  <si>
    <t>352011</t>
  </si>
  <si>
    <t>kabelový žlab FeZn 60/100</t>
  </si>
  <si>
    <t>452533945</t>
  </si>
  <si>
    <t>900731</t>
  </si>
  <si>
    <t>Skupinová příchytka max. 15kabelů</t>
  </si>
  <si>
    <t>-604158402</t>
  </si>
  <si>
    <t>321114</t>
  </si>
  <si>
    <t>trubka ohebná PVC lpflex 2325</t>
  </si>
  <si>
    <t>-921476516</t>
  </si>
  <si>
    <t>324113</t>
  </si>
  <si>
    <t>trubka ocel pancéř závit lak 6021 vč. tvar prvků</t>
  </si>
  <si>
    <t>198159228</t>
  </si>
  <si>
    <t>900191</t>
  </si>
  <si>
    <t>likvidace demont. materiálu</t>
  </si>
  <si>
    <t>1495928242</t>
  </si>
  <si>
    <t>900241</t>
  </si>
  <si>
    <t>drobný  upevňovací a spojovací materiál</t>
  </si>
  <si>
    <t>-1243971766</t>
  </si>
  <si>
    <t>311116</t>
  </si>
  <si>
    <t>krabice univerzální/odbočná KU68-1902 vč.KO68</t>
  </si>
  <si>
    <t>1038397111</t>
  </si>
  <si>
    <t>311217</t>
  </si>
  <si>
    <t>krabice přístrojová KP67/3</t>
  </si>
  <si>
    <t>310688573</t>
  </si>
  <si>
    <t>dílčí součet</t>
  </si>
  <si>
    <t>Struktur. kabeláž, C</t>
  </si>
  <si>
    <t>900578</t>
  </si>
  <si>
    <t>patch panel 1U 24xRJ45 cat5e včetně konektorů</t>
  </si>
  <si>
    <t>-207159097</t>
  </si>
  <si>
    <t>209430</t>
  </si>
  <si>
    <t>patch kabel UTP Cat5e RJ45-RJ45/ 1m</t>
  </si>
  <si>
    <t>-123560023</t>
  </si>
  <si>
    <t>209436</t>
  </si>
  <si>
    <t>patch kabel FTP Cat5e RJ45-RJ45/ 2m</t>
  </si>
  <si>
    <t>1243652472</t>
  </si>
  <si>
    <t>900689</t>
  </si>
  <si>
    <t>HDMI kabel 15m pro propojení projektoru a PC</t>
  </si>
  <si>
    <t>1234540636</t>
  </si>
  <si>
    <t>900694</t>
  </si>
  <si>
    <t>4 kanálový síťový digitální videorekordér,</t>
  </si>
  <si>
    <t>-2085692232</t>
  </si>
  <si>
    <t>421326</t>
  </si>
  <si>
    <t>zásuvka 2xRJ45/cat.5e UTP</t>
  </si>
  <si>
    <t>-212530821</t>
  </si>
  <si>
    <t>-1665884800</t>
  </si>
  <si>
    <t>421325</t>
  </si>
  <si>
    <t>zásuvka 1xRJ45/cat.5e UTP</t>
  </si>
  <si>
    <t>-90405197</t>
  </si>
  <si>
    <t>-30629318</t>
  </si>
  <si>
    <t>krabice přístrojová KP67/2</t>
  </si>
  <si>
    <t>-1133102184</t>
  </si>
  <si>
    <t>311117</t>
  </si>
  <si>
    <t>Krabice pod zásuvku na omítku</t>
  </si>
  <si>
    <t>451882711</t>
  </si>
  <si>
    <t>209403</t>
  </si>
  <si>
    <t>kabel UTP Cat.5e</t>
  </si>
  <si>
    <t>-1256553245</t>
  </si>
  <si>
    <t>900281</t>
  </si>
  <si>
    <t>projektová dokumentace skut. stavu</t>
  </si>
  <si>
    <t>-58002679</t>
  </si>
  <si>
    <t>PZS</t>
  </si>
  <si>
    <t>900385</t>
  </si>
  <si>
    <t>duální detektor PIR+MW ANTIMASK</t>
  </si>
  <si>
    <t>1604836930</t>
  </si>
  <si>
    <t>900387</t>
  </si>
  <si>
    <t>kabel splétané vodiče, stíněné 6x0,22</t>
  </si>
  <si>
    <t>-526240712</t>
  </si>
  <si>
    <t>900722</t>
  </si>
  <si>
    <t>FRACARRO Sigma 9 HD anténa UHF</t>
  </si>
  <si>
    <t>-1484496922</t>
  </si>
  <si>
    <t>900723</t>
  </si>
  <si>
    <t>Sat anténa pro dvě družice</t>
  </si>
  <si>
    <t>-833786969</t>
  </si>
  <si>
    <t>900001</t>
  </si>
  <si>
    <t>Inverto IDLR-QUTL40 QUATRO</t>
  </si>
  <si>
    <t>590842481</t>
  </si>
  <si>
    <t>900724</t>
  </si>
  <si>
    <t>Držák invertorů</t>
  </si>
  <si>
    <t>-416006226</t>
  </si>
  <si>
    <t>900725</t>
  </si>
  <si>
    <t>Multipřepínač 9/8</t>
  </si>
  <si>
    <t>950126929</t>
  </si>
  <si>
    <t>900726</t>
  </si>
  <si>
    <t>FM Zesilovač</t>
  </si>
  <si>
    <t>-181513176</t>
  </si>
  <si>
    <t>900727</t>
  </si>
  <si>
    <t>Skříň pro umístění přepěťových ochran</t>
  </si>
  <si>
    <t>-1594752467</t>
  </si>
  <si>
    <t>900728</t>
  </si>
  <si>
    <t>Zemnící můstek 1xF konektor</t>
  </si>
  <si>
    <t>-1437215879</t>
  </si>
  <si>
    <t>900729</t>
  </si>
  <si>
    <t>Přepěťová ochrany koax svodu</t>
  </si>
  <si>
    <t>-528873223</t>
  </si>
  <si>
    <t>900001.1</t>
  </si>
  <si>
    <t>Montážní deska pro montáž do 19" datového rozvaděč</t>
  </si>
  <si>
    <t>316466691</t>
  </si>
  <si>
    <t>900730</t>
  </si>
  <si>
    <t>Konektory sada</t>
  </si>
  <si>
    <t>-902237881</t>
  </si>
  <si>
    <t>900037</t>
  </si>
  <si>
    <t>stožár, výložníky a antény dle prom. signálu</t>
  </si>
  <si>
    <t>-355236180</t>
  </si>
  <si>
    <t>900349</t>
  </si>
  <si>
    <t>rozvaděč STA ocep.</t>
  </si>
  <si>
    <t>-1526118864</t>
  </si>
  <si>
    <t>209351</t>
  </si>
  <si>
    <t>koaxiální kabel venkovní</t>
  </si>
  <si>
    <t>-1832495010</t>
  </si>
  <si>
    <t>209352</t>
  </si>
  <si>
    <t>koaxiální kabel vnitřní</t>
  </si>
  <si>
    <t>901005956</t>
  </si>
  <si>
    <t>-1006137932</t>
  </si>
  <si>
    <t>421317</t>
  </si>
  <si>
    <t>zásuvka TV-RD-SAT 1,5dB</t>
  </si>
  <si>
    <t>796148238</t>
  </si>
  <si>
    <t>rámeček krycí 1přístroj</t>
  </si>
  <si>
    <t>-843042750</t>
  </si>
  <si>
    <t>210010311</t>
  </si>
  <si>
    <t>krabice odbočná bez svorkovnice a zapojení(-KO68)</t>
  </si>
  <si>
    <t>866813927</t>
  </si>
  <si>
    <t>1259632878</t>
  </si>
  <si>
    <t>210020304</t>
  </si>
  <si>
    <t>kabelový žlab úplný bez víka</t>
  </si>
  <si>
    <t>-254933817</t>
  </si>
  <si>
    <t>210990551</t>
  </si>
  <si>
    <t>montáž příchytka</t>
  </si>
  <si>
    <t>-1366655070</t>
  </si>
  <si>
    <t>210010004</t>
  </si>
  <si>
    <t>trubka plast ohebná,pod omítkou,typ 2329/pr.29</t>
  </si>
  <si>
    <t>-1298102466</t>
  </si>
  <si>
    <t>210990553</t>
  </si>
  <si>
    <t>zjištění stáv. stavu Prověření stávajících</t>
  </si>
  <si>
    <t>-922669132</t>
  </si>
  <si>
    <t>Poznámka k položce:
tras,otevření, kontrola prostupů, způsob vedení tr</t>
  </si>
  <si>
    <t>210990554</t>
  </si>
  <si>
    <t>přepojení stávajících kabelů</t>
  </si>
  <si>
    <t>-1662648297</t>
  </si>
  <si>
    <t>210990555</t>
  </si>
  <si>
    <t>rozřídění ponechávaných a demontovaných kabelů</t>
  </si>
  <si>
    <t>1820058762</t>
  </si>
  <si>
    <t>Poznámka k položce:
v kabelových trasách</t>
  </si>
  <si>
    <t>210990558</t>
  </si>
  <si>
    <t>demnotáž svazku kabelů ze žlabů</t>
  </si>
  <si>
    <t>1471345184</t>
  </si>
  <si>
    <t>210990559</t>
  </si>
  <si>
    <t>Demontáž stávajících kabelových tras</t>
  </si>
  <si>
    <t>1320221008</t>
  </si>
  <si>
    <t>210990557</t>
  </si>
  <si>
    <t>Demontáž a zpětná montáž obložky v hale pro</t>
  </si>
  <si>
    <t>478021662</t>
  </si>
  <si>
    <t>Poznámka k položce:
instalaci kabelážerozřídění ponechávaných a demont</t>
  </si>
  <si>
    <t>210990127</t>
  </si>
  <si>
    <t>zednické výpomoce včetně bourání</t>
  </si>
  <si>
    <t>-638582921</t>
  </si>
  <si>
    <t>210950321</t>
  </si>
  <si>
    <t>kabel pevně uložený jednotková hmotnost do 0,4kg</t>
  </si>
  <si>
    <t>329632556</t>
  </si>
  <si>
    <t>-1321223580</t>
  </si>
  <si>
    <t>210990515</t>
  </si>
  <si>
    <t>1056107779</t>
  </si>
  <si>
    <t>210990520</t>
  </si>
  <si>
    <t>mont. gig. vedeorekordéru</t>
  </si>
  <si>
    <t>-469419761</t>
  </si>
  <si>
    <t>210111312</t>
  </si>
  <si>
    <t>zásuvka domovní sdělovací 2násobná vč.zapojení</t>
  </si>
  <si>
    <t>69861601</t>
  </si>
  <si>
    <t>210111311</t>
  </si>
  <si>
    <t>zásuvka domovní sdělovací 1násobná vč.zapojení</t>
  </si>
  <si>
    <t>450106188</t>
  </si>
  <si>
    <t>220676269</t>
  </si>
  <si>
    <t>210010321</t>
  </si>
  <si>
    <t>krabicová rozvodka</t>
  </si>
  <si>
    <t>-533665865</t>
  </si>
  <si>
    <t>-180917556</t>
  </si>
  <si>
    <t>210990224</t>
  </si>
  <si>
    <t>měření metal. kabelu</t>
  </si>
  <si>
    <t>-745220202</t>
  </si>
  <si>
    <t>210990525</t>
  </si>
  <si>
    <t>zakončení konce metal. kabelu na konektoru RJ45</t>
  </si>
  <si>
    <t>662294634</t>
  </si>
  <si>
    <t>210990265</t>
  </si>
  <si>
    <t>Oživení a nastavení systému SK a CCTV</t>
  </si>
  <si>
    <t>-625333553</t>
  </si>
  <si>
    <t>210990478</t>
  </si>
  <si>
    <t>Revize systému včetně funkčních zkoušek SK a CCTV</t>
  </si>
  <si>
    <t>-1898274088</t>
  </si>
  <si>
    <t>210990297</t>
  </si>
  <si>
    <t>detektor PIR+MW</t>
  </si>
  <si>
    <t>-1733409411</t>
  </si>
  <si>
    <t>210990274</t>
  </si>
  <si>
    <t>kabel pevně uložený do 19x1</t>
  </si>
  <si>
    <t>-321244022</t>
  </si>
  <si>
    <t>210990543</t>
  </si>
  <si>
    <t>montáže anténa UHF</t>
  </si>
  <si>
    <t>244209111</t>
  </si>
  <si>
    <t>210990544</t>
  </si>
  <si>
    <t>montáže Sat anténa pro dvě družice</t>
  </si>
  <si>
    <t>-1193355728</t>
  </si>
  <si>
    <t>montáž Inverto</t>
  </si>
  <si>
    <t>-288458970</t>
  </si>
  <si>
    <t>210990545</t>
  </si>
  <si>
    <t>montáže držáku invertorů</t>
  </si>
  <si>
    <t>1691774073</t>
  </si>
  <si>
    <t>210990546</t>
  </si>
  <si>
    <t>montáže multipřepínače</t>
  </si>
  <si>
    <t>-1575321042</t>
  </si>
  <si>
    <t>210990547</t>
  </si>
  <si>
    <t>montáž zesilovače</t>
  </si>
  <si>
    <t>-1801065389</t>
  </si>
  <si>
    <t>210990548</t>
  </si>
  <si>
    <t>montáže skříně pro umístění přepěťových ochran</t>
  </si>
  <si>
    <t>-1555725714</t>
  </si>
  <si>
    <t>210990549</t>
  </si>
  <si>
    <t>montáž Zemnící můstek 1xF konektor</t>
  </si>
  <si>
    <t>-2076271926</t>
  </si>
  <si>
    <t>210990550</t>
  </si>
  <si>
    <t>montáž Přepěťová ochrany</t>
  </si>
  <si>
    <t>-1399914894</t>
  </si>
  <si>
    <t>210990551.1</t>
  </si>
  <si>
    <t>montáž Montážní desky do 19" datového rozvaděče</t>
  </si>
  <si>
    <t>-1769591529</t>
  </si>
  <si>
    <t>210990552</t>
  </si>
  <si>
    <t>montáž konektotů</t>
  </si>
  <si>
    <t>396095118</t>
  </si>
  <si>
    <t>210990172</t>
  </si>
  <si>
    <t>rozvodnice do hmotnosti 50kg</t>
  </si>
  <si>
    <t>-1219202104</t>
  </si>
  <si>
    <t>210803511</t>
  </si>
  <si>
    <t>kabel koaxiální pevně uložený</t>
  </si>
  <si>
    <t>1331030291</t>
  </si>
  <si>
    <t>296377023</t>
  </si>
  <si>
    <t>210990564</t>
  </si>
  <si>
    <t>Revize systému včetně funkčních zkoušek STA</t>
  </si>
  <si>
    <t>-723374277</t>
  </si>
  <si>
    <t>627754806</t>
  </si>
  <si>
    <t>219002213</t>
  </si>
  <si>
    <t>vysekání kapsy/zeď cihla/ do 100x100x100mm</t>
  </si>
  <si>
    <t>-1041205134</t>
  </si>
  <si>
    <t>219002612</t>
  </si>
  <si>
    <t>vysekání rýhy/zeď cihla/ hl.do 30mm/š.do 70mm</t>
  </si>
  <si>
    <t>-232959057</t>
  </si>
  <si>
    <t>-402789510</t>
  </si>
  <si>
    <t>-2092071139</t>
  </si>
  <si>
    <t>219001413</t>
  </si>
  <si>
    <t>vybourání otvoru/zeď beton/ do pr.60mm/tl.do 0,45m</t>
  </si>
  <si>
    <t>1434206738</t>
  </si>
  <si>
    <t>219990154</t>
  </si>
  <si>
    <t>doprava</t>
  </si>
  <si>
    <t>1774690596</t>
  </si>
  <si>
    <t>219990430</t>
  </si>
  <si>
    <t>montáž patch panelu</t>
  </si>
  <si>
    <t>-1727992182</t>
  </si>
  <si>
    <t>219990046</t>
  </si>
  <si>
    <t>montáž stožáru včetně antén</t>
  </si>
  <si>
    <t>1660717212</t>
  </si>
  <si>
    <t>D.4.6 - Soupis prací Gastro vybavení HALA-NEUZNATELNÉ VÝDAJE</t>
  </si>
  <si>
    <t>D1 - 2.11 Výčep</t>
  </si>
  <si>
    <t>D2 - 2.09 Přípravna pokrmů</t>
  </si>
  <si>
    <t>D3 - 2.08 Sklad</t>
  </si>
  <si>
    <t>2.11 Výčep</t>
  </si>
  <si>
    <t>1.1</t>
  </si>
  <si>
    <t>výčepní stůl s barem - interier</t>
  </si>
  <si>
    <t>553059033</t>
  </si>
  <si>
    <t>1.2</t>
  </si>
  <si>
    <t>mycí dvoudřez vestavný</t>
  </si>
  <si>
    <t>225342032</t>
  </si>
  <si>
    <t>1.3</t>
  </si>
  <si>
    <t>podstolový chladič piva - 4x smyčka</t>
  </si>
  <si>
    <t>320270008</t>
  </si>
  <si>
    <t>1.3a</t>
  </si>
  <si>
    <t>výčepní stojan 4 kohouty</t>
  </si>
  <si>
    <t>-415843186</t>
  </si>
  <si>
    <t>1.4</t>
  </si>
  <si>
    <t>prodejní pult neutrální - interier</t>
  </si>
  <si>
    <t>-1873446083</t>
  </si>
  <si>
    <t>1.5</t>
  </si>
  <si>
    <t>Chladnice 400 l, prosklené dveře, osvětlení, zámek</t>
  </si>
  <si>
    <t>-398558019</t>
  </si>
  <si>
    <t>1.6</t>
  </si>
  <si>
    <t>neutrální pult - uzavřený skříňkami a prostorem pro myčku - interier</t>
  </si>
  <si>
    <t>178866518</t>
  </si>
  <si>
    <t>1.7</t>
  </si>
  <si>
    <t>neutrální pult - uzavřený skříňkami - interier</t>
  </si>
  <si>
    <t>-338654349</t>
  </si>
  <si>
    <t>1.8</t>
  </si>
  <si>
    <t>kávovar profi - dvoupákový</t>
  </si>
  <si>
    <t>313573646</t>
  </si>
  <si>
    <t>1.8a</t>
  </si>
  <si>
    <t>kávomlýnek fresh káva</t>
  </si>
  <si>
    <t>-1103577822</t>
  </si>
  <si>
    <t>1.9</t>
  </si>
  <si>
    <t>prodejní police na doplňkový prodej - interier</t>
  </si>
  <si>
    <t>884517327</t>
  </si>
  <si>
    <t>1.10</t>
  </si>
  <si>
    <t>mycí stroj na sklo</t>
  </si>
  <si>
    <t>-547731543</t>
  </si>
  <si>
    <t>2.09 Přípravna pokrmů</t>
  </si>
  <si>
    <t>2.1</t>
  </si>
  <si>
    <t>mycí stůl s dřezem - stojánková baterie - prostor pro podstolový mycí stroj</t>
  </si>
  <si>
    <t>221756898</t>
  </si>
  <si>
    <t>2.1a</t>
  </si>
  <si>
    <t>mycí tlaková sprcha</t>
  </si>
  <si>
    <t>-937108738</t>
  </si>
  <si>
    <t>2.2</t>
  </si>
  <si>
    <t>mycí stroj - podstolové provedení</t>
  </si>
  <si>
    <t>1258177925</t>
  </si>
  <si>
    <t>2.2a</t>
  </si>
  <si>
    <t>mechanický změkčovač vody</t>
  </si>
  <si>
    <t>-1723773152</t>
  </si>
  <si>
    <t>2.3</t>
  </si>
  <si>
    <t>stůl pracovní - spodní police</t>
  </si>
  <si>
    <t>604035573</t>
  </si>
  <si>
    <t>2.4</t>
  </si>
  <si>
    <t>police nástěnná jednoetážová</t>
  </si>
  <si>
    <t>1632576912</t>
  </si>
  <si>
    <t>2.5</t>
  </si>
  <si>
    <t>mycí dřez - spodní police</t>
  </si>
  <si>
    <t>601767053</t>
  </si>
  <si>
    <t>2.6</t>
  </si>
  <si>
    <t>-2051777794</t>
  </si>
  <si>
    <t>2.7</t>
  </si>
  <si>
    <t>stůl pracovní zkosený - spodní police</t>
  </si>
  <si>
    <t>311673435</t>
  </si>
  <si>
    <t>2.9</t>
  </si>
  <si>
    <t>skříň na úklidové prostředky</t>
  </si>
  <si>
    <t>-372635330</t>
  </si>
  <si>
    <t>2.10</t>
  </si>
  <si>
    <t>1944203686</t>
  </si>
  <si>
    <t>2.11</t>
  </si>
  <si>
    <t>mycí stůl s dřezem - stojánková baterie - prostor pro podstolovou lednici</t>
  </si>
  <si>
    <t>1487477292</t>
  </si>
  <si>
    <t>2.11a</t>
  </si>
  <si>
    <t>stojánková baterie</t>
  </si>
  <si>
    <t>1558249862</t>
  </si>
  <si>
    <t>2.12</t>
  </si>
  <si>
    <t>lednice podstolová</t>
  </si>
  <si>
    <t>-1721211015</t>
  </si>
  <si>
    <t>2.13</t>
  </si>
  <si>
    <t>-1586153691</t>
  </si>
  <si>
    <t>2.14</t>
  </si>
  <si>
    <t>mikrovlná trouba</t>
  </si>
  <si>
    <t>-817174672</t>
  </si>
  <si>
    <t>2.15</t>
  </si>
  <si>
    <t>stůl pracovní - spodní police a prostor pro podstolovou lednici</t>
  </si>
  <si>
    <t>588668975</t>
  </si>
  <si>
    <t>2.16</t>
  </si>
  <si>
    <t>639633978</t>
  </si>
  <si>
    <t>2.17</t>
  </si>
  <si>
    <t>sporák stolní dvouplotnový</t>
  </si>
  <si>
    <t>-568301068</t>
  </si>
  <si>
    <t>2.18</t>
  </si>
  <si>
    <t>konvektomat 5xGN 1/1 s automatickým mytím varné komory</t>
  </si>
  <si>
    <t>-1950083172</t>
  </si>
  <si>
    <t>2.18a</t>
  </si>
  <si>
    <t>podstavec pod konvektomat se vsuny na GN</t>
  </si>
  <si>
    <t>-778268090</t>
  </si>
  <si>
    <t>2.18b</t>
  </si>
  <si>
    <t>tlaková mycí sprcha ke konvektomatu</t>
  </si>
  <si>
    <t>-1620048554</t>
  </si>
  <si>
    <t>2.18c</t>
  </si>
  <si>
    <t>1042368068</t>
  </si>
  <si>
    <t>2.19</t>
  </si>
  <si>
    <t>1249728890</t>
  </si>
  <si>
    <t>2.20</t>
  </si>
  <si>
    <t>-1878496320</t>
  </si>
  <si>
    <t>2.08 Sklad</t>
  </si>
  <si>
    <t>3.1</t>
  </si>
  <si>
    <t>regál skladový - 5 polic</t>
  </si>
  <si>
    <t>895697331</t>
  </si>
  <si>
    <t>3.2</t>
  </si>
  <si>
    <t>lednice skladová - plné dveře</t>
  </si>
  <si>
    <t>1866844197</t>
  </si>
  <si>
    <t>3.3</t>
  </si>
  <si>
    <t>mraznička skladová - plné dveře</t>
  </si>
  <si>
    <t>210223536</t>
  </si>
  <si>
    <t>Pol37</t>
  </si>
  <si>
    <t>montáž a doprava</t>
  </si>
  <si>
    <t>-1506055996</t>
  </si>
  <si>
    <t>02 - Soupis prací VON-NEUZNATELNÉ VÝDAJE</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</si>
  <si>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</si>
  <si>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</si>
  <si>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</si>
  <si>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</si>
  <si>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</si>
  <si>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</si>
  <si>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</si>
  <si>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</si>
  <si>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</si>
  <si>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</si>
  <si>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Kč</t>
  </si>
  <si>
    <t>1024</t>
  </si>
  <si>
    <t>677143587</t>
  </si>
  <si>
    <t>012203000</t>
  </si>
  <si>
    <t>Průzkumné, geodetické a projektové práce geodetické práce při provádění stavby</t>
  </si>
  <si>
    <t>93156257</t>
  </si>
  <si>
    <t>012303000</t>
  </si>
  <si>
    <t>Průzkumné, geodetické a projektové práce geodetické práce po výstavbě</t>
  </si>
  <si>
    <t>-1316549319</t>
  </si>
  <si>
    <t>013254000</t>
  </si>
  <si>
    <t>Průzkumné, geodetické a projektové práce projektové práce dokumentace stavby (výkresová a textová) skutečného provedení stavby</t>
  </si>
  <si>
    <t>-729466499</t>
  </si>
  <si>
    <t>VRN3</t>
  </si>
  <si>
    <t>Zařízení staveniště</t>
  </si>
  <si>
    <t>030001000</t>
  </si>
  <si>
    <t>Základní rozdělení průvodních činností a nákladů zařízení staveniště</t>
  </si>
  <si>
    <t>kč</t>
  </si>
  <si>
    <t>1524595952</t>
  </si>
  <si>
    <t>VRN4</t>
  </si>
  <si>
    <t>Inženýrská činnost</t>
  </si>
  <si>
    <t>040001000</t>
  </si>
  <si>
    <t>Základní rozdělení průvodních činností a nákladů inženýrská činnost</t>
  </si>
  <si>
    <t>-704906515</t>
  </si>
  <si>
    <t>042903000</t>
  </si>
  <si>
    <t>Inženýrská činnost posudky ostatní posudky</t>
  </si>
  <si>
    <t>-1660234781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</si>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</sst>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2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40"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9" fillId="0" borderId="22" xfId="0" applyFont="1" applyBorder="1" applyAlignment="1" applyProtection="1">
      <alignment/>
      <protection/>
    </xf>
    <xf numFmtId="0" fontId="9" fillId="0" borderId="23" xfId="0" applyFont="1" applyBorder="1" applyAlignment="1" applyProtection="1">
      <alignment/>
      <protection/>
    </xf>
    <xf numFmtId="166" fontId="9" fillId="0" borderId="23" xfId="0" applyNumberFormat="1" applyFont="1" applyBorder="1" applyAlignment="1" applyProtection="1">
      <alignment/>
      <protection/>
    </xf>
    <xf numFmtId="166" fontId="9" fillId="0" borderId="24"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 fillId="0" borderId="0" xfId="0" applyFont="1" applyAlignment="1" applyProtection="1">
      <alignment horizontal="left" vertical="center"/>
      <protection/>
    </xf>
    <xf numFmtId="0" fontId="0" fillId="0" borderId="0" xfId="0" applyProtection="1">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08"/>
      <c r="AS2" s="408"/>
      <c r="AT2" s="408"/>
      <c r="AU2" s="408"/>
      <c r="AV2" s="408"/>
      <c r="AW2" s="408"/>
      <c r="AX2" s="408"/>
      <c r="AY2" s="408"/>
      <c r="AZ2" s="408"/>
      <c r="BA2" s="408"/>
      <c r="BB2" s="408"/>
      <c r="BC2" s="408"/>
      <c r="BD2" s="408"/>
      <c r="BE2" s="408"/>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68" t="s">
        <v>16</v>
      </c>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0"/>
      <c r="AQ5" s="32"/>
      <c r="BE5" s="366" t="s">
        <v>17</v>
      </c>
      <c r="BS5" s="25" t="s">
        <v>8</v>
      </c>
    </row>
    <row r="6" spans="2:71" ht="36.95" customHeight="1">
      <c r="B6" s="29"/>
      <c r="C6" s="30"/>
      <c r="D6" s="37" t="s">
        <v>18</v>
      </c>
      <c r="E6" s="30"/>
      <c r="F6" s="30"/>
      <c r="G6" s="30"/>
      <c r="H6" s="30"/>
      <c r="I6" s="30"/>
      <c r="J6" s="30"/>
      <c r="K6" s="370" t="s">
        <v>19</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0"/>
      <c r="AQ6" s="32"/>
      <c r="BE6" s="367"/>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24</v>
      </c>
      <c r="AO7" s="30"/>
      <c r="AP7" s="30"/>
      <c r="AQ7" s="32"/>
      <c r="BE7" s="367"/>
      <c r="BS7" s="25" t="s">
        <v>25</v>
      </c>
    </row>
    <row r="8" spans="2:71" ht="14.45" customHeight="1">
      <c r="B8" s="29"/>
      <c r="C8" s="30"/>
      <c r="D8" s="38"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28</v>
      </c>
      <c r="AL8" s="30"/>
      <c r="AM8" s="30"/>
      <c r="AN8" s="39" t="s">
        <v>29</v>
      </c>
      <c r="AO8" s="30"/>
      <c r="AP8" s="30"/>
      <c r="AQ8" s="32"/>
      <c r="BE8" s="367"/>
      <c r="BS8" s="25" t="s">
        <v>30</v>
      </c>
    </row>
    <row r="9" spans="2:71" ht="29.25" customHeight="1">
      <c r="B9" s="29"/>
      <c r="C9" s="30"/>
      <c r="D9" s="35" t="s">
        <v>31</v>
      </c>
      <c r="E9" s="30"/>
      <c r="F9" s="30"/>
      <c r="G9" s="30"/>
      <c r="H9" s="30"/>
      <c r="I9" s="30"/>
      <c r="J9" s="30"/>
      <c r="K9" s="40" t="s">
        <v>32</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33</v>
      </c>
      <c r="AL9" s="30"/>
      <c r="AM9" s="30"/>
      <c r="AN9" s="40" t="s">
        <v>34</v>
      </c>
      <c r="AO9" s="30"/>
      <c r="AP9" s="30"/>
      <c r="AQ9" s="32"/>
      <c r="BE9" s="367"/>
      <c r="BS9" s="25" t="s">
        <v>35</v>
      </c>
    </row>
    <row r="10" spans="2:71" ht="14.45" customHeight="1">
      <c r="B10" s="29"/>
      <c r="C10" s="30"/>
      <c r="D10" s="38" t="s">
        <v>36</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37</v>
      </c>
      <c r="AL10" s="30"/>
      <c r="AM10" s="30"/>
      <c r="AN10" s="36" t="s">
        <v>38</v>
      </c>
      <c r="AO10" s="30"/>
      <c r="AP10" s="30"/>
      <c r="AQ10" s="32"/>
      <c r="BE10" s="367"/>
      <c r="BS10" s="25" t="s">
        <v>20</v>
      </c>
    </row>
    <row r="11" spans="2:71" ht="18.4" customHeight="1">
      <c r="B11" s="29"/>
      <c r="C11" s="30"/>
      <c r="D11" s="30"/>
      <c r="E11" s="36" t="s">
        <v>39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40</v>
      </c>
      <c r="AL11" s="30"/>
      <c r="AM11" s="30"/>
      <c r="AN11" s="36" t="s">
        <v>38</v>
      </c>
      <c r="AO11" s="30"/>
      <c r="AP11" s="30"/>
      <c r="AQ11" s="32"/>
      <c r="BE11" s="367"/>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67"/>
      <c r="BS12" s="25" t="s">
        <v>20</v>
      </c>
    </row>
    <row r="13" spans="2:71" ht="14.45" customHeight="1">
      <c r="B13" s="29"/>
      <c r="C13" s="30"/>
      <c r="D13" s="38" t="s">
        <v>41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37</v>
      </c>
      <c r="AL13" s="30"/>
      <c r="AM13" s="30"/>
      <c r="AN13" s="41" t="s">
        <v>42</v>
      </c>
      <c r="AO13" s="30"/>
      <c r="AP13" s="30"/>
      <c r="AQ13" s="32"/>
      <c r="BE13" s="367"/>
      <c r="BS13" s="25" t="s">
        <v>20</v>
      </c>
    </row>
    <row r="14" spans="2:71" ht="13.5">
      <c r="B14" s="29"/>
      <c r="C14" s="30"/>
      <c r="D14" s="30"/>
      <c r="E14" s="371" t="s">
        <v>42</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8" t="s">
        <v>40</v>
      </c>
      <c r="AL14" s="30"/>
      <c r="AM14" s="30"/>
      <c r="AN14" s="41" t="s">
        <v>42</v>
      </c>
      <c r="AO14" s="30"/>
      <c r="AP14" s="30"/>
      <c r="AQ14" s="32"/>
      <c r="BE14" s="367"/>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67"/>
      <c r="BS15" s="25" t="s">
        <v>6</v>
      </c>
    </row>
    <row r="16" spans="2:71" ht="14.45" customHeight="1">
      <c r="B16" s="29"/>
      <c r="C16" s="30"/>
      <c r="D16" s="38" t="s">
        <v>43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37</v>
      </c>
      <c r="AL16" s="30"/>
      <c r="AM16" s="30"/>
      <c r="AN16" s="36" t="s">
        <v>38</v>
      </c>
      <c r="AO16" s="30"/>
      <c r="AP16" s="30"/>
      <c r="AQ16" s="32"/>
      <c r="BE16" s="367"/>
      <c r="BS16" s="25" t="s">
        <v>6</v>
      </c>
    </row>
    <row r="17" spans="2:71" ht="18.4" customHeight="1">
      <c r="B17" s="29"/>
      <c r="C17" s="30"/>
      <c r="D17" s="30"/>
      <c r="E17" s="36" t="s">
        <v>44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40</v>
      </c>
      <c r="AL17" s="30"/>
      <c r="AM17" s="30"/>
      <c r="AN17" s="36" t="s">
        <v>38</v>
      </c>
      <c r="AO17" s="30"/>
      <c r="AP17" s="30"/>
      <c r="AQ17" s="32"/>
      <c r="BE17" s="367"/>
      <c r="BS17" s="25" t="s">
        <v>45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67"/>
      <c r="BS18" s="25" t="s">
        <v>8</v>
      </c>
    </row>
    <row r="19" spans="2:71" ht="14.45" customHeight="1">
      <c r="B19" s="29"/>
      <c r="C19" s="30"/>
      <c r="D19" s="38" t="s">
        <v>46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67"/>
      <c r="BS19" s="25" t="s">
        <v>8</v>
      </c>
    </row>
    <row r="20" spans="2:71" ht="171" customHeight="1">
      <c r="B20" s="29"/>
      <c r="C20" s="30"/>
      <c r="D20" s="30"/>
      <c r="E20" s="373" t="s">
        <v>47</v>
      </c>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0"/>
      <c r="AP20" s="30"/>
      <c r="AQ20" s="32"/>
      <c r="BE20" s="367"/>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67"/>
    </row>
    <row r="22" spans="2:57" ht="6.95" customHeight="1">
      <c r="B22" s="29"/>
      <c r="C22" s="30"/>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30"/>
      <c r="AQ22" s="32"/>
      <c r="BE22" s="367"/>
    </row>
    <row r="23" spans="2:57" s="1" customFormat="1" ht="25.9" customHeight="1">
      <c r="B23" s="43"/>
      <c r="C23" s="44"/>
      <c r="D23" s="45" t="s">
        <v>48</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374">
        <f>ROUND(AG51,2)</f>
        <v>0</v>
      </c>
      <c r="AL23" s="375"/>
      <c r="AM23" s="375"/>
      <c r="AN23" s="375"/>
      <c r="AO23" s="375"/>
      <c r="AP23" s="44"/>
      <c r="AQ23" s="47"/>
      <c r="BE23" s="367"/>
    </row>
    <row r="24" spans="2:57" s="1" customFormat="1" ht="6.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7"/>
      <c r="BE24" s="367"/>
    </row>
    <row r="25" spans="2:57" s="1" customFormat="1" ht="13.5">
      <c r="B25" s="43"/>
      <c r="C25" s="44"/>
      <c r="D25" s="44"/>
      <c r="E25" s="44"/>
      <c r="F25" s="44"/>
      <c r="G25" s="44"/>
      <c r="H25" s="44"/>
      <c r="I25" s="44"/>
      <c r="J25" s="44"/>
      <c r="K25" s="44"/>
      <c r="L25" s="376" t="s">
        <v>49</v>
      </c>
      <c r="M25" s="376"/>
      <c r="N25" s="376"/>
      <c r="O25" s="376"/>
      <c r="P25" s="44"/>
      <c r="Q25" s="44"/>
      <c r="R25" s="44"/>
      <c r="S25" s="44"/>
      <c r="T25" s="44"/>
      <c r="U25" s="44"/>
      <c r="V25" s="44"/>
      <c r="W25" s="376" t="s">
        <v>50</v>
      </c>
      <c r="X25" s="376"/>
      <c r="Y25" s="376"/>
      <c r="Z25" s="376"/>
      <c r="AA25" s="376"/>
      <c r="AB25" s="376"/>
      <c r="AC25" s="376"/>
      <c r="AD25" s="376"/>
      <c r="AE25" s="376"/>
      <c r="AF25" s="44"/>
      <c r="AG25" s="44"/>
      <c r="AH25" s="44"/>
      <c r="AI25" s="44"/>
      <c r="AJ25" s="44"/>
      <c r="AK25" s="376" t="s">
        <v>51</v>
      </c>
      <c r="AL25" s="376"/>
      <c r="AM25" s="376"/>
      <c r="AN25" s="376"/>
      <c r="AO25" s="376"/>
      <c r="AP25" s="44"/>
      <c r="AQ25" s="47"/>
      <c r="BE25" s="367"/>
    </row>
    <row r="26" spans="2:57" s="2" customFormat="1" ht="14.45" customHeight="1">
      <c r="B26" s="49"/>
      <c r="C26" s="50"/>
      <c r="D26" s="51" t="s">
        <v>52</v>
      </c>
      <c r="E26" s="50"/>
      <c r="F26" s="51" t="s">
        <v>53</v>
      </c>
      <c r="G26" s="50"/>
      <c r="H26" s="50"/>
      <c r="I26" s="50"/>
      <c r="J26" s="50"/>
      <c r="K26" s="50"/>
      <c r="L26" s="377">
        <v>0.21</v>
      </c>
      <c r="M26" s="378"/>
      <c r="N26" s="378"/>
      <c r="O26" s="378"/>
      <c r="P26" s="50"/>
      <c r="Q26" s="50"/>
      <c r="R26" s="50"/>
      <c r="S26" s="50"/>
      <c r="T26" s="50"/>
      <c r="U26" s="50"/>
      <c r="V26" s="50"/>
      <c r="W26" s="379">
        <f>ROUND(AZ51,2)</f>
        <v>0</v>
      </c>
      <c r="X26" s="378"/>
      <c r="Y26" s="378"/>
      <c r="Z26" s="378"/>
      <c r="AA26" s="378"/>
      <c r="AB26" s="378"/>
      <c r="AC26" s="378"/>
      <c r="AD26" s="378"/>
      <c r="AE26" s="378"/>
      <c r="AF26" s="50"/>
      <c r="AG26" s="50"/>
      <c r="AH26" s="50"/>
      <c r="AI26" s="50"/>
      <c r="AJ26" s="50"/>
      <c r="AK26" s="379">
        <f>ROUND(AV51,2)</f>
        <v>0</v>
      </c>
      <c r="AL26" s="378"/>
      <c r="AM26" s="378"/>
      <c r="AN26" s="378"/>
      <c r="AO26" s="378"/>
      <c r="AP26" s="50"/>
      <c r="AQ26" s="52"/>
      <c r="BE26" s="367"/>
    </row>
    <row r="27" spans="2:57" s="2" customFormat="1" ht="14.45" customHeight="1">
      <c r="B27" s="49"/>
      <c r="C27" s="50"/>
      <c r="D27" s="50"/>
      <c r="E27" s="50"/>
      <c r="F27" s="51" t="s">
        <v>54</v>
      </c>
      <c r="G27" s="50"/>
      <c r="H27" s="50"/>
      <c r="I27" s="50"/>
      <c r="J27" s="50"/>
      <c r="K27" s="50"/>
      <c r="L27" s="377">
        <v>0.15</v>
      </c>
      <c r="M27" s="378"/>
      <c r="N27" s="378"/>
      <c r="O27" s="378"/>
      <c r="P27" s="50"/>
      <c r="Q27" s="50"/>
      <c r="R27" s="50"/>
      <c r="S27" s="50"/>
      <c r="T27" s="50"/>
      <c r="U27" s="50"/>
      <c r="V27" s="50"/>
      <c r="W27" s="379">
        <f>ROUND(BA51,2)</f>
        <v>0</v>
      </c>
      <c r="X27" s="378"/>
      <c r="Y27" s="378"/>
      <c r="Z27" s="378"/>
      <c r="AA27" s="378"/>
      <c r="AB27" s="378"/>
      <c r="AC27" s="378"/>
      <c r="AD27" s="378"/>
      <c r="AE27" s="378"/>
      <c r="AF27" s="50"/>
      <c r="AG27" s="50"/>
      <c r="AH27" s="50"/>
      <c r="AI27" s="50"/>
      <c r="AJ27" s="50"/>
      <c r="AK27" s="379">
        <f>ROUND(AW51,2)</f>
        <v>0</v>
      </c>
      <c r="AL27" s="378"/>
      <c r="AM27" s="378"/>
      <c r="AN27" s="378"/>
      <c r="AO27" s="378"/>
      <c r="AP27" s="50"/>
      <c r="AQ27" s="52"/>
      <c r="BE27" s="367"/>
    </row>
    <row r="28" spans="2:57" s="2" customFormat="1" ht="14.45" customHeight="1" hidden="1">
      <c r="B28" s="49"/>
      <c r="C28" s="50"/>
      <c r="D28" s="50"/>
      <c r="E28" s="50"/>
      <c r="F28" s="51" t="s">
        <v>55</v>
      </c>
      <c r="G28" s="50"/>
      <c r="H28" s="50"/>
      <c r="I28" s="50"/>
      <c r="J28" s="50"/>
      <c r="K28" s="50"/>
      <c r="L28" s="377">
        <v>0.21</v>
      </c>
      <c r="M28" s="378"/>
      <c r="N28" s="378"/>
      <c r="O28" s="378"/>
      <c r="P28" s="50"/>
      <c r="Q28" s="50"/>
      <c r="R28" s="50"/>
      <c r="S28" s="50"/>
      <c r="T28" s="50"/>
      <c r="U28" s="50"/>
      <c r="V28" s="50"/>
      <c r="W28" s="379">
        <f>ROUND(BB51,2)</f>
        <v>0</v>
      </c>
      <c r="X28" s="378"/>
      <c r="Y28" s="378"/>
      <c r="Z28" s="378"/>
      <c r="AA28" s="378"/>
      <c r="AB28" s="378"/>
      <c r="AC28" s="378"/>
      <c r="AD28" s="378"/>
      <c r="AE28" s="378"/>
      <c r="AF28" s="50"/>
      <c r="AG28" s="50"/>
      <c r="AH28" s="50"/>
      <c r="AI28" s="50"/>
      <c r="AJ28" s="50"/>
      <c r="AK28" s="379">
        <v>0</v>
      </c>
      <c r="AL28" s="378"/>
      <c r="AM28" s="378"/>
      <c r="AN28" s="378"/>
      <c r="AO28" s="378"/>
      <c r="AP28" s="50"/>
      <c r="AQ28" s="52"/>
      <c r="BE28" s="367"/>
    </row>
    <row r="29" spans="2:57" s="2" customFormat="1" ht="14.45" customHeight="1" hidden="1">
      <c r="B29" s="49"/>
      <c r="C29" s="50"/>
      <c r="D29" s="50"/>
      <c r="E29" s="50"/>
      <c r="F29" s="51" t="s">
        <v>56</v>
      </c>
      <c r="G29" s="50"/>
      <c r="H29" s="50"/>
      <c r="I29" s="50"/>
      <c r="J29" s="50"/>
      <c r="K29" s="50"/>
      <c r="L29" s="377">
        <v>0.15</v>
      </c>
      <c r="M29" s="378"/>
      <c r="N29" s="378"/>
      <c r="O29" s="378"/>
      <c r="P29" s="50"/>
      <c r="Q29" s="50"/>
      <c r="R29" s="50"/>
      <c r="S29" s="50"/>
      <c r="T29" s="50"/>
      <c r="U29" s="50"/>
      <c r="V29" s="50"/>
      <c r="W29" s="379">
        <f>ROUND(BC51,2)</f>
        <v>0</v>
      </c>
      <c r="X29" s="378"/>
      <c r="Y29" s="378"/>
      <c r="Z29" s="378"/>
      <c r="AA29" s="378"/>
      <c r="AB29" s="378"/>
      <c r="AC29" s="378"/>
      <c r="AD29" s="378"/>
      <c r="AE29" s="378"/>
      <c r="AF29" s="50"/>
      <c r="AG29" s="50"/>
      <c r="AH29" s="50"/>
      <c r="AI29" s="50"/>
      <c r="AJ29" s="50"/>
      <c r="AK29" s="379">
        <v>0</v>
      </c>
      <c r="AL29" s="378"/>
      <c r="AM29" s="378"/>
      <c r="AN29" s="378"/>
      <c r="AO29" s="378"/>
      <c r="AP29" s="50"/>
      <c r="AQ29" s="52"/>
      <c r="BE29" s="367"/>
    </row>
    <row r="30" spans="2:57" s="2" customFormat="1" ht="14.45" customHeight="1" hidden="1">
      <c r="B30" s="49"/>
      <c r="C30" s="50"/>
      <c r="D30" s="50"/>
      <c r="E30" s="50"/>
      <c r="F30" s="51" t="s">
        <v>57</v>
      </c>
      <c r="G30" s="50"/>
      <c r="H30" s="50"/>
      <c r="I30" s="50"/>
      <c r="J30" s="50"/>
      <c r="K30" s="50"/>
      <c r="L30" s="377">
        <v>0</v>
      </c>
      <c r="M30" s="378"/>
      <c r="N30" s="378"/>
      <c r="O30" s="378"/>
      <c r="P30" s="50"/>
      <c r="Q30" s="50"/>
      <c r="R30" s="50"/>
      <c r="S30" s="50"/>
      <c r="T30" s="50"/>
      <c r="U30" s="50"/>
      <c r="V30" s="50"/>
      <c r="W30" s="379">
        <f>ROUND(BD51,2)</f>
        <v>0</v>
      </c>
      <c r="X30" s="378"/>
      <c r="Y30" s="378"/>
      <c r="Z30" s="378"/>
      <c r="AA30" s="378"/>
      <c r="AB30" s="378"/>
      <c r="AC30" s="378"/>
      <c r="AD30" s="378"/>
      <c r="AE30" s="378"/>
      <c r="AF30" s="50"/>
      <c r="AG30" s="50"/>
      <c r="AH30" s="50"/>
      <c r="AI30" s="50"/>
      <c r="AJ30" s="50"/>
      <c r="AK30" s="379">
        <v>0</v>
      </c>
      <c r="AL30" s="378"/>
      <c r="AM30" s="378"/>
      <c r="AN30" s="378"/>
      <c r="AO30" s="378"/>
      <c r="AP30" s="50"/>
      <c r="AQ30" s="52"/>
      <c r="BE30" s="367"/>
    </row>
    <row r="31" spans="2:57" s="1" customFormat="1" ht="6.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7"/>
      <c r="BE31" s="367"/>
    </row>
    <row r="32" spans="2:57" s="1" customFormat="1" ht="25.9" customHeight="1">
      <c r="B32" s="43"/>
      <c r="C32" s="53"/>
      <c r="D32" s="54" t="s">
        <v>58</v>
      </c>
      <c r="E32" s="55"/>
      <c r="F32" s="55"/>
      <c r="G32" s="55"/>
      <c r="H32" s="55"/>
      <c r="I32" s="55"/>
      <c r="J32" s="55"/>
      <c r="K32" s="55"/>
      <c r="L32" s="55"/>
      <c r="M32" s="55"/>
      <c r="N32" s="55"/>
      <c r="O32" s="55"/>
      <c r="P32" s="55"/>
      <c r="Q32" s="55"/>
      <c r="R32" s="55"/>
      <c r="S32" s="55"/>
      <c r="T32" s="56" t="s">
        <v>59</v>
      </c>
      <c r="U32" s="55"/>
      <c r="V32" s="55"/>
      <c r="W32" s="55"/>
      <c r="X32" s="380" t="s">
        <v>60</v>
      </c>
      <c r="Y32" s="381"/>
      <c r="Z32" s="381"/>
      <c r="AA32" s="381"/>
      <c r="AB32" s="381"/>
      <c r="AC32" s="55"/>
      <c r="AD32" s="55"/>
      <c r="AE32" s="55"/>
      <c r="AF32" s="55"/>
      <c r="AG32" s="55"/>
      <c r="AH32" s="55"/>
      <c r="AI32" s="55"/>
      <c r="AJ32" s="55"/>
      <c r="AK32" s="382">
        <f>SUM(AK23:AK30)</f>
        <v>0</v>
      </c>
      <c r="AL32" s="381"/>
      <c r="AM32" s="381"/>
      <c r="AN32" s="381"/>
      <c r="AO32" s="383"/>
      <c r="AP32" s="53"/>
      <c r="AQ32" s="57"/>
      <c r="BE32" s="367"/>
    </row>
    <row r="33" spans="2:43" s="1" customFormat="1" ht="6.9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7"/>
    </row>
    <row r="34" spans="2:43" s="1" customFormat="1" ht="6.9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8" spans="2:44" s="1" customFormat="1" ht="6.9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2:44" s="1" customFormat="1" ht="36.95" customHeight="1">
      <c r="B39" s="43"/>
      <c r="C39" s="64" t="s">
        <v>61</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3"/>
    </row>
    <row r="40" spans="2:44" s="1" customFormat="1" ht="6.95" customHeight="1">
      <c r="B40" s="4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3"/>
    </row>
    <row r="41" spans="2:44" s="3" customFormat="1" ht="14.45" customHeight="1">
      <c r="B41" s="66"/>
      <c r="C41" s="67" t="s">
        <v>15</v>
      </c>
      <c r="D41" s="68"/>
      <c r="E41" s="68"/>
      <c r="F41" s="68"/>
      <c r="G41" s="68"/>
      <c r="H41" s="68"/>
      <c r="I41" s="68"/>
      <c r="J41" s="68"/>
      <c r="K41" s="68"/>
      <c r="L41" s="68" t="str">
        <f>K5</f>
        <v>09051622</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9"/>
    </row>
    <row r="42" spans="2:44" s="4" customFormat="1" ht="36.95" customHeight="1">
      <c r="B42" s="70"/>
      <c r="C42" s="71" t="s">
        <v>18</v>
      </c>
      <c r="D42" s="72"/>
      <c r="E42" s="72"/>
      <c r="F42" s="72"/>
      <c r="G42" s="72"/>
      <c r="H42" s="72"/>
      <c r="I42" s="72"/>
      <c r="J42" s="72"/>
      <c r="K42" s="72"/>
      <c r="L42" s="384" t="str">
        <f>K6</f>
        <v>Areál TJ Lokomotiva Cheb-I.etapa-Fáze I.B-Rekonstrukce haly s přístavbou šaten-Neuznatelné výdaje</v>
      </c>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72"/>
      <c r="AQ42" s="72"/>
      <c r="AR42" s="73"/>
    </row>
    <row r="43" spans="2:44" s="1" customFormat="1" ht="6.95" customHeight="1">
      <c r="B43" s="4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3"/>
    </row>
    <row r="44" spans="2:44" s="1" customFormat="1" ht="13.5">
      <c r="B44" s="43"/>
      <c r="C44" s="67" t="s">
        <v>26</v>
      </c>
      <c r="D44" s="65"/>
      <c r="E44" s="65"/>
      <c r="F44" s="65"/>
      <c r="G44" s="65"/>
      <c r="H44" s="65"/>
      <c r="I44" s="65"/>
      <c r="J44" s="65"/>
      <c r="K44" s="65"/>
      <c r="L44" s="74" t="str">
        <f>IF(K8="","",K8)</f>
        <v>Cheb</v>
      </c>
      <c r="M44" s="65"/>
      <c r="N44" s="65"/>
      <c r="O44" s="65"/>
      <c r="P44" s="65"/>
      <c r="Q44" s="65"/>
      <c r="R44" s="65"/>
      <c r="S44" s="65"/>
      <c r="T44" s="65"/>
      <c r="U44" s="65"/>
      <c r="V44" s="65"/>
      <c r="W44" s="65"/>
      <c r="X44" s="65"/>
      <c r="Y44" s="65"/>
      <c r="Z44" s="65"/>
      <c r="AA44" s="65"/>
      <c r="AB44" s="65"/>
      <c r="AC44" s="65"/>
      <c r="AD44" s="65"/>
      <c r="AE44" s="65"/>
      <c r="AF44" s="65"/>
      <c r="AG44" s="65"/>
      <c r="AH44" s="65"/>
      <c r="AI44" s="67" t="s">
        <v>28</v>
      </c>
      <c r="AJ44" s="65"/>
      <c r="AK44" s="65"/>
      <c r="AL44" s="65"/>
      <c r="AM44" s="386" t="str">
        <f>IF(AN8="","",AN8)</f>
        <v>25. 1. 2018</v>
      </c>
      <c r="AN44" s="386"/>
      <c r="AO44" s="65"/>
      <c r="AP44" s="65"/>
      <c r="AQ44" s="65"/>
      <c r="AR44" s="63"/>
    </row>
    <row r="45" spans="2:44" s="1" customFormat="1" ht="6.95" customHeight="1">
      <c r="B45" s="4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3"/>
    </row>
    <row r="46" spans="2:56" s="1" customFormat="1" ht="13.5">
      <c r="B46" s="43"/>
      <c r="C46" s="67" t="s">
        <v>36</v>
      </c>
      <c r="D46" s="65"/>
      <c r="E46" s="65"/>
      <c r="F46" s="65"/>
      <c r="G46" s="65"/>
      <c r="H46" s="65"/>
      <c r="I46" s="65"/>
      <c r="J46" s="65"/>
      <c r="K46" s="65"/>
      <c r="L46" s="68" t="str">
        <f>IF(E11="","",E11)</f>
        <v>Město Cheb, Nám. Krále Jiřího z Poděbrad 1/14 Cheb</v>
      </c>
      <c r="M46" s="65"/>
      <c r="N46" s="65"/>
      <c r="O46" s="65"/>
      <c r="P46" s="65"/>
      <c r="Q46" s="65"/>
      <c r="R46" s="65"/>
      <c r="S46" s="65"/>
      <c r="T46" s="65"/>
      <c r="U46" s="65"/>
      <c r="V46" s="65"/>
      <c r="W46" s="65"/>
      <c r="X46" s="65"/>
      <c r="Y46" s="65"/>
      <c r="Z46" s="65"/>
      <c r="AA46" s="65"/>
      <c r="AB46" s="65"/>
      <c r="AC46" s="65"/>
      <c r="AD46" s="65"/>
      <c r="AE46" s="65"/>
      <c r="AF46" s="65"/>
      <c r="AG46" s="65"/>
      <c r="AH46" s="65"/>
      <c r="AI46" s="67" t="s">
        <v>43</v>
      </c>
      <c r="AJ46" s="65"/>
      <c r="AK46" s="65"/>
      <c r="AL46" s="65"/>
      <c r="AM46" s="387" t="str">
        <f>IF(E17="","",E17)</f>
        <v>Ing. J. Šedivec-Staving Ateliér, Školní 27, Plzeň</v>
      </c>
      <c r="AN46" s="387"/>
      <c r="AO46" s="387"/>
      <c r="AP46" s="387"/>
      <c r="AQ46" s="65"/>
      <c r="AR46" s="63"/>
      <c r="AS46" s="388" t="s">
        <v>62</v>
      </c>
      <c r="AT46" s="389"/>
      <c r="AU46" s="76"/>
      <c r="AV46" s="76"/>
      <c r="AW46" s="76"/>
      <c r="AX46" s="76"/>
      <c r="AY46" s="76"/>
      <c r="AZ46" s="76"/>
      <c r="BA46" s="76"/>
      <c r="BB46" s="76"/>
      <c r="BC46" s="76"/>
      <c r="BD46" s="77"/>
    </row>
    <row r="47" spans="2:56" s="1" customFormat="1" ht="13.5">
      <c r="B47" s="43"/>
      <c r="C47" s="67" t="s">
        <v>41</v>
      </c>
      <c r="D47" s="65"/>
      <c r="E47" s="65"/>
      <c r="F47" s="65"/>
      <c r="G47" s="65"/>
      <c r="H47" s="65"/>
      <c r="I47" s="65"/>
      <c r="J47" s="65"/>
      <c r="K47" s="65"/>
      <c r="L47" s="68" t="str">
        <f>IF(E14="Vyplň údaj","",E14)</f>
        <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3"/>
      <c r="AS47" s="390"/>
      <c r="AT47" s="391"/>
      <c r="AU47" s="78"/>
      <c r="AV47" s="78"/>
      <c r="AW47" s="78"/>
      <c r="AX47" s="78"/>
      <c r="AY47" s="78"/>
      <c r="AZ47" s="78"/>
      <c r="BA47" s="78"/>
      <c r="BB47" s="78"/>
      <c r="BC47" s="78"/>
      <c r="BD47" s="79"/>
    </row>
    <row r="48" spans="2:56" s="1" customFormat="1" ht="10.9" customHeight="1">
      <c r="B48" s="4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3"/>
      <c r="AS48" s="392"/>
      <c r="AT48" s="393"/>
      <c r="AU48" s="44"/>
      <c r="AV48" s="44"/>
      <c r="AW48" s="44"/>
      <c r="AX48" s="44"/>
      <c r="AY48" s="44"/>
      <c r="AZ48" s="44"/>
      <c r="BA48" s="44"/>
      <c r="BB48" s="44"/>
      <c r="BC48" s="44"/>
      <c r="BD48" s="80"/>
    </row>
    <row r="49" spans="2:56" s="1" customFormat="1" ht="29.25" customHeight="1">
      <c r="B49" s="43"/>
      <c r="C49" s="394" t="s">
        <v>63</v>
      </c>
      <c r="D49" s="395"/>
      <c r="E49" s="395"/>
      <c r="F49" s="395"/>
      <c r="G49" s="395"/>
      <c r="H49" s="81"/>
      <c r="I49" s="396" t="s">
        <v>64</v>
      </c>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7" t="s">
        <v>65</v>
      </c>
      <c r="AH49" s="395"/>
      <c r="AI49" s="395"/>
      <c r="AJ49" s="395"/>
      <c r="AK49" s="395"/>
      <c r="AL49" s="395"/>
      <c r="AM49" s="395"/>
      <c r="AN49" s="396" t="s">
        <v>66</v>
      </c>
      <c r="AO49" s="395"/>
      <c r="AP49" s="395"/>
      <c r="AQ49" s="82" t="s">
        <v>67</v>
      </c>
      <c r="AR49" s="63"/>
      <c r="AS49" s="83" t="s">
        <v>68</v>
      </c>
      <c r="AT49" s="84" t="s">
        <v>69</v>
      </c>
      <c r="AU49" s="84" t="s">
        <v>70</v>
      </c>
      <c r="AV49" s="84" t="s">
        <v>71</v>
      </c>
      <c r="AW49" s="84" t="s">
        <v>72</v>
      </c>
      <c r="AX49" s="84" t="s">
        <v>73</v>
      </c>
      <c r="AY49" s="84" t="s">
        <v>74</v>
      </c>
      <c r="AZ49" s="84" t="s">
        <v>75</v>
      </c>
      <c r="BA49" s="84" t="s">
        <v>76</v>
      </c>
      <c r="BB49" s="84" t="s">
        <v>77</v>
      </c>
      <c r="BC49" s="84" t="s">
        <v>78</v>
      </c>
      <c r="BD49" s="85" t="s">
        <v>79</v>
      </c>
    </row>
    <row r="50" spans="2:56" s="1" customFormat="1" ht="10.9" customHeight="1">
      <c r="B50" s="4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3"/>
      <c r="AS50" s="86"/>
      <c r="AT50" s="87"/>
      <c r="AU50" s="87"/>
      <c r="AV50" s="87"/>
      <c r="AW50" s="87"/>
      <c r="AX50" s="87"/>
      <c r="AY50" s="87"/>
      <c r="AZ50" s="87"/>
      <c r="BA50" s="87"/>
      <c r="BB50" s="87"/>
      <c r="BC50" s="87"/>
      <c r="BD50" s="88"/>
    </row>
    <row r="51" spans="2:90" s="4" customFormat="1" ht="32.45" customHeight="1">
      <c r="B51" s="70"/>
      <c r="C51" s="89" t="s">
        <v>80</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406">
        <f>ROUND(AG52+AG64,2)</f>
        <v>0</v>
      </c>
      <c r="AH51" s="406"/>
      <c r="AI51" s="406"/>
      <c r="AJ51" s="406"/>
      <c r="AK51" s="406"/>
      <c r="AL51" s="406"/>
      <c r="AM51" s="406"/>
      <c r="AN51" s="407">
        <f aca="true" t="shared" si="0" ref="AN51:AN64">SUM(AG51,AT51)</f>
        <v>0</v>
      </c>
      <c r="AO51" s="407"/>
      <c r="AP51" s="407"/>
      <c r="AQ51" s="91" t="s">
        <v>38</v>
      </c>
      <c r="AR51" s="73"/>
      <c r="AS51" s="92">
        <f>ROUND(AS52+AS64,2)</f>
        <v>0</v>
      </c>
      <c r="AT51" s="93">
        <f aca="true" t="shared" si="1" ref="AT51:AT64">ROUND(SUM(AV51:AW51),2)</f>
        <v>0</v>
      </c>
      <c r="AU51" s="94">
        <f>ROUND(AU52+AU64,5)</f>
        <v>0</v>
      </c>
      <c r="AV51" s="93">
        <f>ROUND(AZ51*L26,2)</f>
        <v>0</v>
      </c>
      <c r="AW51" s="93">
        <f>ROUND(BA51*L27,2)</f>
        <v>0</v>
      </c>
      <c r="AX51" s="93">
        <f>ROUND(BB51*L26,2)</f>
        <v>0</v>
      </c>
      <c r="AY51" s="93">
        <f>ROUND(BC51*L27,2)</f>
        <v>0</v>
      </c>
      <c r="AZ51" s="93">
        <f>ROUND(AZ52+AZ64,2)</f>
        <v>0</v>
      </c>
      <c r="BA51" s="93">
        <f>ROUND(BA52+BA64,2)</f>
        <v>0</v>
      </c>
      <c r="BB51" s="93">
        <f>ROUND(BB52+BB64,2)</f>
        <v>0</v>
      </c>
      <c r="BC51" s="93">
        <f>ROUND(BC52+BC64,2)</f>
        <v>0</v>
      </c>
      <c r="BD51" s="95">
        <f>ROUND(BD52+BD64,2)</f>
        <v>0</v>
      </c>
      <c r="BS51" s="96" t="s">
        <v>81</v>
      </c>
      <c r="BT51" s="96" t="s">
        <v>82</v>
      </c>
      <c r="BU51" s="97" t="s">
        <v>83</v>
      </c>
      <c r="BV51" s="96" t="s">
        <v>84</v>
      </c>
      <c r="BW51" s="96" t="s">
        <v>7</v>
      </c>
      <c r="BX51" s="96" t="s">
        <v>85</v>
      </c>
      <c r="CL51" s="96" t="s">
        <v>22</v>
      </c>
    </row>
    <row r="52" spans="2:91" s="5" customFormat="1" ht="47.25" customHeight="1">
      <c r="B52" s="98"/>
      <c r="C52" s="99"/>
      <c r="D52" s="401" t="s">
        <v>86</v>
      </c>
      <c r="E52" s="401"/>
      <c r="F52" s="401"/>
      <c r="G52" s="401"/>
      <c r="H52" s="401"/>
      <c r="I52" s="100"/>
      <c r="J52" s="401" t="s">
        <v>87</v>
      </c>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0">
        <f>ROUND(AG53+SUM(AG54:AG56),2)</f>
        <v>0</v>
      </c>
      <c r="AH52" s="399"/>
      <c r="AI52" s="399"/>
      <c r="AJ52" s="399"/>
      <c r="AK52" s="399"/>
      <c r="AL52" s="399"/>
      <c r="AM52" s="399"/>
      <c r="AN52" s="398">
        <f t="shared" si="0"/>
        <v>0</v>
      </c>
      <c r="AO52" s="399"/>
      <c r="AP52" s="399"/>
      <c r="AQ52" s="101" t="s">
        <v>88</v>
      </c>
      <c r="AR52" s="102"/>
      <c r="AS52" s="103">
        <f>ROUND(AS53+SUM(AS54:AS56),2)</f>
        <v>0</v>
      </c>
      <c r="AT52" s="104">
        <f t="shared" si="1"/>
        <v>0</v>
      </c>
      <c r="AU52" s="105">
        <f>ROUND(AU53+SUM(AU54:AU56),5)</f>
        <v>0</v>
      </c>
      <c r="AV52" s="104">
        <f>ROUND(AZ52*L26,2)</f>
        <v>0</v>
      </c>
      <c r="AW52" s="104">
        <f>ROUND(BA52*L27,2)</f>
        <v>0</v>
      </c>
      <c r="AX52" s="104">
        <f>ROUND(BB52*L26,2)</f>
        <v>0</v>
      </c>
      <c r="AY52" s="104">
        <f>ROUND(BC52*L27,2)</f>
        <v>0</v>
      </c>
      <c r="AZ52" s="104">
        <f>ROUND(AZ53+SUM(AZ54:AZ56),2)</f>
        <v>0</v>
      </c>
      <c r="BA52" s="104">
        <f>ROUND(BA53+SUM(BA54:BA56),2)</f>
        <v>0</v>
      </c>
      <c r="BB52" s="104">
        <f>ROUND(BB53+SUM(BB54:BB56),2)</f>
        <v>0</v>
      </c>
      <c r="BC52" s="104">
        <f>ROUND(BC53+SUM(BC54:BC56),2)</f>
        <v>0</v>
      </c>
      <c r="BD52" s="106">
        <f>ROUND(BD53+SUM(BD54:BD56),2)</f>
        <v>0</v>
      </c>
      <c r="BS52" s="107" t="s">
        <v>81</v>
      </c>
      <c r="BT52" s="107" t="s">
        <v>25</v>
      </c>
      <c r="BU52" s="107" t="s">
        <v>83</v>
      </c>
      <c r="BV52" s="107" t="s">
        <v>84</v>
      </c>
      <c r="BW52" s="107" t="s">
        <v>89</v>
      </c>
      <c r="BX52" s="107" t="s">
        <v>7</v>
      </c>
      <c r="CL52" s="107" t="s">
        <v>22</v>
      </c>
      <c r="CM52" s="107" t="s">
        <v>90</v>
      </c>
    </row>
    <row r="53" spans="1:90" s="6" customFormat="1" ht="28.5" customHeight="1">
      <c r="A53" s="108" t="s">
        <v>91</v>
      </c>
      <c r="B53" s="109"/>
      <c r="C53" s="110"/>
      <c r="D53" s="110"/>
      <c r="E53" s="404" t="s">
        <v>92</v>
      </c>
      <c r="F53" s="404"/>
      <c r="G53" s="404"/>
      <c r="H53" s="404"/>
      <c r="I53" s="404"/>
      <c r="J53" s="110"/>
      <c r="K53" s="404" t="s">
        <v>93</v>
      </c>
      <c r="L53" s="404"/>
      <c r="M53" s="404"/>
      <c r="N53" s="404"/>
      <c r="O53" s="404"/>
      <c r="P53" s="404"/>
      <c r="Q53" s="404"/>
      <c r="R53" s="404"/>
      <c r="S53" s="404"/>
      <c r="T53" s="404"/>
      <c r="U53" s="404"/>
      <c r="V53" s="404"/>
      <c r="W53" s="404"/>
      <c r="X53" s="404"/>
      <c r="Y53" s="404"/>
      <c r="Z53" s="404"/>
      <c r="AA53" s="404"/>
      <c r="AB53" s="404"/>
      <c r="AC53" s="404"/>
      <c r="AD53" s="404"/>
      <c r="AE53" s="404"/>
      <c r="AF53" s="404"/>
      <c r="AG53" s="402">
        <f>'01-A1-D1.1 - Soupis prací...'!J29</f>
        <v>0</v>
      </c>
      <c r="AH53" s="403"/>
      <c r="AI53" s="403"/>
      <c r="AJ53" s="403"/>
      <c r="AK53" s="403"/>
      <c r="AL53" s="403"/>
      <c r="AM53" s="403"/>
      <c r="AN53" s="402">
        <f t="shared" si="0"/>
        <v>0</v>
      </c>
      <c r="AO53" s="403"/>
      <c r="AP53" s="403"/>
      <c r="AQ53" s="111" t="s">
        <v>94</v>
      </c>
      <c r="AR53" s="112"/>
      <c r="AS53" s="113">
        <v>0</v>
      </c>
      <c r="AT53" s="114">
        <f t="shared" si="1"/>
        <v>0</v>
      </c>
      <c r="AU53" s="115">
        <f>'01-A1-D1.1 - Soupis prací...'!P102</f>
        <v>0</v>
      </c>
      <c r="AV53" s="114">
        <f>'01-A1-D1.1 - Soupis prací...'!J32</f>
        <v>0</v>
      </c>
      <c r="AW53" s="114">
        <f>'01-A1-D1.1 - Soupis prací...'!J33</f>
        <v>0</v>
      </c>
      <c r="AX53" s="114">
        <f>'01-A1-D1.1 - Soupis prací...'!J34</f>
        <v>0</v>
      </c>
      <c r="AY53" s="114">
        <f>'01-A1-D1.1 - Soupis prací...'!J35</f>
        <v>0</v>
      </c>
      <c r="AZ53" s="114">
        <f>'01-A1-D1.1 - Soupis prací...'!F32</f>
        <v>0</v>
      </c>
      <c r="BA53" s="114">
        <f>'01-A1-D1.1 - Soupis prací...'!F33</f>
        <v>0</v>
      </c>
      <c r="BB53" s="114">
        <f>'01-A1-D1.1 - Soupis prací...'!F34</f>
        <v>0</v>
      </c>
      <c r="BC53" s="114">
        <f>'01-A1-D1.1 - Soupis prací...'!F35</f>
        <v>0</v>
      </c>
      <c r="BD53" s="116">
        <f>'01-A1-D1.1 - Soupis prací...'!F36</f>
        <v>0</v>
      </c>
      <c r="BT53" s="117" t="s">
        <v>90</v>
      </c>
      <c r="BV53" s="117" t="s">
        <v>84</v>
      </c>
      <c r="BW53" s="117" t="s">
        <v>95</v>
      </c>
      <c r="BX53" s="117" t="s">
        <v>89</v>
      </c>
      <c r="CL53" s="117" t="s">
        <v>22</v>
      </c>
    </row>
    <row r="54" spans="1:90" s="6" customFormat="1" ht="28.5" customHeight="1">
      <c r="A54" s="108" t="s">
        <v>91</v>
      </c>
      <c r="B54" s="109"/>
      <c r="C54" s="110"/>
      <c r="D54" s="110"/>
      <c r="E54" s="404" t="s">
        <v>96</v>
      </c>
      <c r="F54" s="404"/>
      <c r="G54" s="404"/>
      <c r="H54" s="404"/>
      <c r="I54" s="404"/>
      <c r="J54" s="110"/>
      <c r="K54" s="404" t="s">
        <v>97</v>
      </c>
      <c r="L54" s="404"/>
      <c r="M54" s="404"/>
      <c r="N54" s="404"/>
      <c r="O54" s="404"/>
      <c r="P54" s="404"/>
      <c r="Q54" s="404"/>
      <c r="R54" s="404"/>
      <c r="S54" s="404"/>
      <c r="T54" s="404"/>
      <c r="U54" s="404"/>
      <c r="V54" s="404"/>
      <c r="W54" s="404"/>
      <c r="X54" s="404"/>
      <c r="Y54" s="404"/>
      <c r="Z54" s="404"/>
      <c r="AA54" s="404"/>
      <c r="AB54" s="404"/>
      <c r="AC54" s="404"/>
      <c r="AD54" s="404"/>
      <c r="AE54" s="404"/>
      <c r="AF54" s="404"/>
      <c r="AG54" s="402">
        <f>'01-A1-D.2.1 - Soupis prac...'!J29</f>
        <v>0</v>
      </c>
      <c r="AH54" s="403"/>
      <c r="AI54" s="403"/>
      <c r="AJ54" s="403"/>
      <c r="AK54" s="403"/>
      <c r="AL54" s="403"/>
      <c r="AM54" s="403"/>
      <c r="AN54" s="402">
        <f t="shared" si="0"/>
        <v>0</v>
      </c>
      <c r="AO54" s="403"/>
      <c r="AP54" s="403"/>
      <c r="AQ54" s="111" t="s">
        <v>94</v>
      </c>
      <c r="AR54" s="112"/>
      <c r="AS54" s="113">
        <v>0</v>
      </c>
      <c r="AT54" s="114">
        <f t="shared" si="1"/>
        <v>0</v>
      </c>
      <c r="AU54" s="115">
        <f>'01-A1-D.2.1 - Soupis prac...'!P91</f>
        <v>0</v>
      </c>
      <c r="AV54" s="114">
        <f>'01-A1-D.2.1 - Soupis prac...'!J32</f>
        <v>0</v>
      </c>
      <c r="AW54" s="114">
        <f>'01-A1-D.2.1 - Soupis prac...'!J33</f>
        <v>0</v>
      </c>
      <c r="AX54" s="114">
        <f>'01-A1-D.2.1 - Soupis prac...'!J34</f>
        <v>0</v>
      </c>
      <c r="AY54" s="114">
        <f>'01-A1-D.2.1 - Soupis prac...'!J35</f>
        <v>0</v>
      </c>
      <c r="AZ54" s="114">
        <f>'01-A1-D.2.1 - Soupis prac...'!F32</f>
        <v>0</v>
      </c>
      <c r="BA54" s="114">
        <f>'01-A1-D.2.1 - Soupis prac...'!F33</f>
        <v>0</v>
      </c>
      <c r="BB54" s="114">
        <f>'01-A1-D.2.1 - Soupis prac...'!F34</f>
        <v>0</v>
      </c>
      <c r="BC54" s="114">
        <f>'01-A1-D.2.1 - Soupis prac...'!F35</f>
        <v>0</v>
      </c>
      <c r="BD54" s="116">
        <f>'01-A1-D.2.1 - Soupis prac...'!F36</f>
        <v>0</v>
      </c>
      <c r="BT54" s="117" t="s">
        <v>90</v>
      </c>
      <c r="BV54" s="117" t="s">
        <v>84</v>
      </c>
      <c r="BW54" s="117" t="s">
        <v>98</v>
      </c>
      <c r="BX54" s="117" t="s">
        <v>89</v>
      </c>
      <c r="CL54" s="117" t="s">
        <v>22</v>
      </c>
    </row>
    <row r="55" spans="1:90" s="6" customFormat="1" ht="28.5" customHeight="1">
      <c r="A55" s="108" t="s">
        <v>91</v>
      </c>
      <c r="B55" s="109"/>
      <c r="C55" s="110"/>
      <c r="D55" s="110"/>
      <c r="E55" s="404" t="s">
        <v>99</v>
      </c>
      <c r="F55" s="404"/>
      <c r="G55" s="404"/>
      <c r="H55" s="404"/>
      <c r="I55" s="404"/>
      <c r="J55" s="110"/>
      <c r="K55" s="404" t="s">
        <v>100</v>
      </c>
      <c r="L55" s="404"/>
      <c r="M55" s="404"/>
      <c r="N55" s="404"/>
      <c r="O55" s="404"/>
      <c r="P55" s="404"/>
      <c r="Q55" s="404"/>
      <c r="R55" s="404"/>
      <c r="S55" s="404"/>
      <c r="T55" s="404"/>
      <c r="U55" s="404"/>
      <c r="V55" s="404"/>
      <c r="W55" s="404"/>
      <c r="X55" s="404"/>
      <c r="Y55" s="404"/>
      <c r="Z55" s="404"/>
      <c r="AA55" s="404"/>
      <c r="AB55" s="404"/>
      <c r="AC55" s="404"/>
      <c r="AD55" s="404"/>
      <c r="AE55" s="404"/>
      <c r="AF55" s="404"/>
      <c r="AG55" s="402">
        <f>'01-A1-D.3 - D.3-Soupis pr...'!J29</f>
        <v>0</v>
      </c>
      <c r="AH55" s="403"/>
      <c r="AI55" s="403"/>
      <c r="AJ55" s="403"/>
      <c r="AK55" s="403"/>
      <c r="AL55" s="403"/>
      <c r="AM55" s="403"/>
      <c r="AN55" s="402">
        <f t="shared" si="0"/>
        <v>0</v>
      </c>
      <c r="AO55" s="403"/>
      <c r="AP55" s="403"/>
      <c r="AQ55" s="111" t="s">
        <v>94</v>
      </c>
      <c r="AR55" s="112"/>
      <c r="AS55" s="113">
        <v>0</v>
      </c>
      <c r="AT55" s="114">
        <f t="shared" si="1"/>
        <v>0</v>
      </c>
      <c r="AU55" s="115">
        <f>'01-A1-D.3 - D.3-Soupis pr...'!P82</f>
        <v>0</v>
      </c>
      <c r="AV55" s="114">
        <f>'01-A1-D.3 - D.3-Soupis pr...'!J32</f>
        <v>0</v>
      </c>
      <c r="AW55" s="114">
        <f>'01-A1-D.3 - D.3-Soupis pr...'!J33</f>
        <v>0</v>
      </c>
      <c r="AX55" s="114">
        <f>'01-A1-D.3 - D.3-Soupis pr...'!J34</f>
        <v>0</v>
      </c>
      <c r="AY55" s="114">
        <f>'01-A1-D.3 - D.3-Soupis pr...'!J35</f>
        <v>0</v>
      </c>
      <c r="AZ55" s="114">
        <f>'01-A1-D.3 - D.3-Soupis pr...'!F32</f>
        <v>0</v>
      </c>
      <c r="BA55" s="114">
        <f>'01-A1-D.3 - D.3-Soupis pr...'!F33</f>
        <v>0</v>
      </c>
      <c r="BB55" s="114">
        <f>'01-A1-D.3 - D.3-Soupis pr...'!F34</f>
        <v>0</v>
      </c>
      <c r="BC55" s="114">
        <f>'01-A1-D.3 - D.3-Soupis pr...'!F35</f>
        <v>0</v>
      </c>
      <c r="BD55" s="116">
        <f>'01-A1-D.3 - D.3-Soupis pr...'!F36</f>
        <v>0</v>
      </c>
      <c r="BT55" s="117" t="s">
        <v>90</v>
      </c>
      <c r="BV55" s="117" t="s">
        <v>84</v>
      </c>
      <c r="BW55" s="117" t="s">
        <v>101</v>
      </c>
      <c r="BX55" s="117" t="s">
        <v>89</v>
      </c>
      <c r="CL55" s="117" t="s">
        <v>22</v>
      </c>
    </row>
    <row r="56" spans="2:90" s="6" customFormat="1" ht="28.5" customHeight="1">
      <c r="B56" s="109"/>
      <c r="C56" s="110"/>
      <c r="D56" s="110"/>
      <c r="E56" s="404" t="s">
        <v>102</v>
      </c>
      <c r="F56" s="404"/>
      <c r="G56" s="404"/>
      <c r="H56" s="404"/>
      <c r="I56" s="404"/>
      <c r="J56" s="110"/>
      <c r="K56" s="404" t="s">
        <v>103</v>
      </c>
      <c r="L56" s="404"/>
      <c r="M56" s="404"/>
      <c r="N56" s="404"/>
      <c r="O56" s="404"/>
      <c r="P56" s="404"/>
      <c r="Q56" s="404"/>
      <c r="R56" s="404"/>
      <c r="S56" s="404"/>
      <c r="T56" s="404"/>
      <c r="U56" s="404"/>
      <c r="V56" s="404"/>
      <c r="W56" s="404"/>
      <c r="X56" s="404"/>
      <c r="Y56" s="404"/>
      <c r="Z56" s="404"/>
      <c r="AA56" s="404"/>
      <c r="AB56" s="404"/>
      <c r="AC56" s="404"/>
      <c r="AD56" s="404"/>
      <c r="AE56" s="404"/>
      <c r="AF56" s="404"/>
      <c r="AG56" s="405">
        <f>ROUND(SUM(AG57:AG63),2)</f>
        <v>0</v>
      </c>
      <c r="AH56" s="403"/>
      <c r="AI56" s="403"/>
      <c r="AJ56" s="403"/>
      <c r="AK56" s="403"/>
      <c r="AL56" s="403"/>
      <c r="AM56" s="403"/>
      <c r="AN56" s="402">
        <f t="shared" si="0"/>
        <v>0</v>
      </c>
      <c r="AO56" s="403"/>
      <c r="AP56" s="403"/>
      <c r="AQ56" s="111" t="s">
        <v>94</v>
      </c>
      <c r="AR56" s="112"/>
      <c r="AS56" s="113">
        <f>ROUND(SUM(AS57:AS63),2)</f>
        <v>0</v>
      </c>
      <c r="AT56" s="114">
        <f t="shared" si="1"/>
        <v>0</v>
      </c>
      <c r="AU56" s="115">
        <f>ROUND(SUM(AU57:AU63),5)</f>
        <v>0</v>
      </c>
      <c r="AV56" s="114">
        <f>ROUND(AZ56*L26,2)</f>
        <v>0</v>
      </c>
      <c r="AW56" s="114">
        <f>ROUND(BA56*L27,2)</f>
        <v>0</v>
      </c>
      <c r="AX56" s="114">
        <f>ROUND(BB56*L26,2)</f>
        <v>0</v>
      </c>
      <c r="AY56" s="114">
        <f>ROUND(BC56*L27,2)</f>
        <v>0</v>
      </c>
      <c r="AZ56" s="114">
        <f>ROUND(SUM(AZ57:AZ63),2)</f>
        <v>0</v>
      </c>
      <c r="BA56" s="114">
        <f>ROUND(SUM(BA57:BA63),2)</f>
        <v>0</v>
      </c>
      <c r="BB56" s="114">
        <f>ROUND(SUM(BB57:BB63),2)</f>
        <v>0</v>
      </c>
      <c r="BC56" s="114">
        <f>ROUND(SUM(BC57:BC63),2)</f>
        <v>0</v>
      </c>
      <c r="BD56" s="116">
        <f>ROUND(SUM(BD57:BD63),2)</f>
        <v>0</v>
      </c>
      <c r="BS56" s="117" t="s">
        <v>81</v>
      </c>
      <c r="BT56" s="117" t="s">
        <v>90</v>
      </c>
      <c r="BU56" s="117" t="s">
        <v>83</v>
      </c>
      <c r="BV56" s="117" t="s">
        <v>84</v>
      </c>
      <c r="BW56" s="117" t="s">
        <v>104</v>
      </c>
      <c r="BX56" s="117" t="s">
        <v>89</v>
      </c>
      <c r="CL56" s="117" t="s">
        <v>38</v>
      </c>
    </row>
    <row r="57" spans="1:90" s="6" customFormat="1" ht="28.5" customHeight="1">
      <c r="A57" s="108" t="s">
        <v>91</v>
      </c>
      <c r="B57" s="109"/>
      <c r="C57" s="110"/>
      <c r="D57" s="110"/>
      <c r="E57" s="110"/>
      <c r="F57" s="404" t="s">
        <v>105</v>
      </c>
      <c r="G57" s="404"/>
      <c r="H57" s="404"/>
      <c r="I57" s="404"/>
      <c r="J57" s="404"/>
      <c r="K57" s="110"/>
      <c r="L57" s="404" t="s">
        <v>106</v>
      </c>
      <c r="M57" s="404"/>
      <c r="N57" s="404"/>
      <c r="O57" s="404"/>
      <c r="P57" s="404"/>
      <c r="Q57" s="404"/>
      <c r="R57" s="404"/>
      <c r="S57" s="404"/>
      <c r="T57" s="404"/>
      <c r="U57" s="404"/>
      <c r="V57" s="404"/>
      <c r="W57" s="404"/>
      <c r="X57" s="404"/>
      <c r="Y57" s="404"/>
      <c r="Z57" s="404"/>
      <c r="AA57" s="404"/>
      <c r="AB57" s="404"/>
      <c r="AC57" s="404"/>
      <c r="AD57" s="404"/>
      <c r="AE57" s="404"/>
      <c r="AF57" s="404"/>
      <c r="AG57" s="402">
        <f>'D.4.1.1 - Soupis prací ZT...'!J31</f>
        <v>0</v>
      </c>
      <c r="AH57" s="403"/>
      <c r="AI57" s="403"/>
      <c r="AJ57" s="403"/>
      <c r="AK57" s="403"/>
      <c r="AL57" s="403"/>
      <c r="AM57" s="403"/>
      <c r="AN57" s="402">
        <f t="shared" si="0"/>
        <v>0</v>
      </c>
      <c r="AO57" s="403"/>
      <c r="AP57" s="403"/>
      <c r="AQ57" s="111" t="s">
        <v>94</v>
      </c>
      <c r="AR57" s="112"/>
      <c r="AS57" s="113">
        <v>0</v>
      </c>
      <c r="AT57" s="114">
        <f t="shared" si="1"/>
        <v>0</v>
      </c>
      <c r="AU57" s="115">
        <f>'D.4.1.1 - Soupis prací ZT...'!P93</f>
        <v>0</v>
      </c>
      <c r="AV57" s="114">
        <f>'D.4.1.1 - Soupis prací ZT...'!J34</f>
        <v>0</v>
      </c>
      <c r="AW57" s="114">
        <f>'D.4.1.1 - Soupis prací ZT...'!J35</f>
        <v>0</v>
      </c>
      <c r="AX57" s="114">
        <f>'D.4.1.1 - Soupis prací ZT...'!J36</f>
        <v>0</v>
      </c>
      <c r="AY57" s="114">
        <f>'D.4.1.1 - Soupis prací ZT...'!J37</f>
        <v>0</v>
      </c>
      <c r="AZ57" s="114">
        <f>'D.4.1.1 - Soupis prací ZT...'!F34</f>
        <v>0</v>
      </c>
      <c r="BA57" s="114">
        <f>'D.4.1.1 - Soupis prací ZT...'!F35</f>
        <v>0</v>
      </c>
      <c r="BB57" s="114">
        <f>'D.4.1.1 - Soupis prací ZT...'!F36</f>
        <v>0</v>
      </c>
      <c r="BC57" s="114">
        <f>'D.4.1.1 - Soupis prací ZT...'!F37</f>
        <v>0</v>
      </c>
      <c r="BD57" s="116">
        <f>'D.4.1.1 - Soupis prací ZT...'!F38</f>
        <v>0</v>
      </c>
      <c r="BT57" s="117" t="s">
        <v>107</v>
      </c>
      <c r="BV57" s="117" t="s">
        <v>84</v>
      </c>
      <c r="BW57" s="117" t="s">
        <v>108</v>
      </c>
      <c r="BX57" s="117" t="s">
        <v>104</v>
      </c>
      <c r="CL57" s="117" t="s">
        <v>22</v>
      </c>
    </row>
    <row r="58" spans="1:90" s="6" customFormat="1" ht="28.5" customHeight="1">
      <c r="A58" s="108" t="s">
        <v>91</v>
      </c>
      <c r="B58" s="109"/>
      <c r="C58" s="110"/>
      <c r="D58" s="110"/>
      <c r="E58" s="110"/>
      <c r="F58" s="404" t="s">
        <v>109</v>
      </c>
      <c r="G58" s="404"/>
      <c r="H58" s="404"/>
      <c r="I58" s="404"/>
      <c r="J58" s="404"/>
      <c r="K58" s="110"/>
      <c r="L58" s="404" t="s">
        <v>110</v>
      </c>
      <c r="M58" s="404"/>
      <c r="N58" s="404"/>
      <c r="O58" s="404"/>
      <c r="P58" s="404"/>
      <c r="Q58" s="404"/>
      <c r="R58" s="404"/>
      <c r="S58" s="404"/>
      <c r="T58" s="404"/>
      <c r="U58" s="404"/>
      <c r="V58" s="404"/>
      <c r="W58" s="404"/>
      <c r="X58" s="404"/>
      <c r="Y58" s="404"/>
      <c r="Z58" s="404"/>
      <c r="AA58" s="404"/>
      <c r="AB58" s="404"/>
      <c r="AC58" s="404"/>
      <c r="AD58" s="404"/>
      <c r="AE58" s="404"/>
      <c r="AF58" s="404"/>
      <c r="AG58" s="402">
        <f>'D.4.2.2.1 - Soupis prací ...'!J31</f>
        <v>0</v>
      </c>
      <c r="AH58" s="403"/>
      <c r="AI58" s="403"/>
      <c r="AJ58" s="403"/>
      <c r="AK58" s="403"/>
      <c r="AL58" s="403"/>
      <c r="AM58" s="403"/>
      <c r="AN58" s="402">
        <f t="shared" si="0"/>
        <v>0</v>
      </c>
      <c r="AO58" s="403"/>
      <c r="AP58" s="403"/>
      <c r="AQ58" s="111" t="s">
        <v>94</v>
      </c>
      <c r="AR58" s="112"/>
      <c r="AS58" s="113">
        <v>0</v>
      </c>
      <c r="AT58" s="114">
        <f t="shared" si="1"/>
        <v>0</v>
      </c>
      <c r="AU58" s="115">
        <f>'D.4.2.2.1 - Soupis prací ...'!P190</f>
        <v>0</v>
      </c>
      <c r="AV58" s="114">
        <f>'D.4.2.2.1 - Soupis prací ...'!J34</f>
        <v>0</v>
      </c>
      <c r="AW58" s="114">
        <f>'D.4.2.2.1 - Soupis prací ...'!J35</f>
        <v>0</v>
      </c>
      <c r="AX58" s="114">
        <f>'D.4.2.2.1 - Soupis prací ...'!J36</f>
        <v>0</v>
      </c>
      <c r="AY58" s="114">
        <f>'D.4.2.2.1 - Soupis prací ...'!J37</f>
        <v>0</v>
      </c>
      <c r="AZ58" s="114">
        <f>'D.4.2.2.1 - Soupis prací ...'!F34</f>
        <v>0</v>
      </c>
      <c r="BA58" s="114">
        <f>'D.4.2.2.1 - Soupis prací ...'!F35</f>
        <v>0</v>
      </c>
      <c r="BB58" s="114">
        <f>'D.4.2.2.1 - Soupis prací ...'!F36</f>
        <v>0</v>
      </c>
      <c r="BC58" s="114">
        <f>'D.4.2.2.1 - Soupis prací ...'!F37</f>
        <v>0</v>
      </c>
      <c r="BD58" s="116">
        <f>'D.4.2.2.1 - Soupis prací ...'!F38</f>
        <v>0</v>
      </c>
      <c r="BT58" s="117" t="s">
        <v>107</v>
      </c>
      <c r="BV58" s="117" t="s">
        <v>84</v>
      </c>
      <c r="BW58" s="117" t="s">
        <v>111</v>
      </c>
      <c r="BX58" s="117" t="s">
        <v>104</v>
      </c>
      <c r="CL58" s="117" t="s">
        <v>38</v>
      </c>
    </row>
    <row r="59" spans="1:90" s="6" customFormat="1" ht="28.5" customHeight="1">
      <c r="A59" s="108" t="s">
        <v>91</v>
      </c>
      <c r="B59" s="109"/>
      <c r="C59" s="110"/>
      <c r="D59" s="110"/>
      <c r="E59" s="110"/>
      <c r="F59" s="404" t="s">
        <v>112</v>
      </c>
      <c r="G59" s="404"/>
      <c r="H59" s="404"/>
      <c r="I59" s="404"/>
      <c r="J59" s="404"/>
      <c r="K59" s="110"/>
      <c r="L59" s="404" t="s">
        <v>113</v>
      </c>
      <c r="M59" s="404"/>
      <c r="N59" s="404"/>
      <c r="O59" s="404"/>
      <c r="P59" s="404"/>
      <c r="Q59" s="404"/>
      <c r="R59" s="404"/>
      <c r="S59" s="404"/>
      <c r="T59" s="404"/>
      <c r="U59" s="404"/>
      <c r="V59" s="404"/>
      <c r="W59" s="404"/>
      <c r="X59" s="404"/>
      <c r="Y59" s="404"/>
      <c r="Z59" s="404"/>
      <c r="AA59" s="404"/>
      <c r="AB59" s="404"/>
      <c r="AC59" s="404"/>
      <c r="AD59" s="404"/>
      <c r="AE59" s="404"/>
      <c r="AF59" s="404"/>
      <c r="AG59" s="402">
        <f>'D.4.2.1. - Soupis prací Ú...'!J31</f>
        <v>0</v>
      </c>
      <c r="AH59" s="403"/>
      <c r="AI59" s="403"/>
      <c r="AJ59" s="403"/>
      <c r="AK59" s="403"/>
      <c r="AL59" s="403"/>
      <c r="AM59" s="403"/>
      <c r="AN59" s="402">
        <f t="shared" si="0"/>
        <v>0</v>
      </c>
      <c r="AO59" s="403"/>
      <c r="AP59" s="403"/>
      <c r="AQ59" s="111" t="s">
        <v>94</v>
      </c>
      <c r="AR59" s="112"/>
      <c r="AS59" s="113">
        <v>0</v>
      </c>
      <c r="AT59" s="114">
        <f t="shared" si="1"/>
        <v>0</v>
      </c>
      <c r="AU59" s="115">
        <f>'D.4.2.1. - Soupis prací Ú...'!P95</f>
        <v>0</v>
      </c>
      <c r="AV59" s="114">
        <f>'D.4.2.1. - Soupis prací Ú...'!J34</f>
        <v>0</v>
      </c>
      <c r="AW59" s="114">
        <f>'D.4.2.1. - Soupis prací Ú...'!J35</f>
        <v>0</v>
      </c>
      <c r="AX59" s="114">
        <f>'D.4.2.1. - Soupis prací Ú...'!J36</f>
        <v>0</v>
      </c>
      <c r="AY59" s="114">
        <f>'D.4.2.1. - Soupis prací Ú...'!J37</f>
        <v>0</v>
      </c>
      <c r="AZ59" s="114">
        <f>'D.4.2.1. - Soupis prací Ú...'!F34</f>
        <v>0</v>
      </c>
      <c r="BA59" s="114">
        <f>'D.4.2.1. - Soupis prací Ú...'!F35</f>
        <v>0</v>
      </c>
      <c r="BB59" s="114">
        <f>'D.4.2.1. - Soupis prací Ú...'!F36</f>
        <v>0</v>
      </c>
      <c r="BC59" s="114">
        <f>'D.4.2.1. - Soupis prací Ú...'!F37</f>
        <v>0</v>
      </c>
      <c r="BD59" s="116">
        <f>'D.4.2.1. - Soupis prací Ú...'!F38</f>
        <v>0</v>
      </c>
      <c r="BT59" s="117" t="s">
        <v>107</v>
      </c>
      <c r="BV59" s="117" t="s">
        <v>84</v>
      </c>
      <c r="BW59" s="117" t="s">
        <v>114</v>
      </c>
      <c r="BX59" s="117" t="s">
        <v>104</v>
      </c>
      <c r="CL59" s="117" t="s">
        <v>38</v>
      </c>
    </row>
    <row r="60" spans="1:90" s="6" customFormat="1" ht="28.5" customHeight="1">
      <c r="A60" s="108" t="s">
        <v>91</v>
      </c>
      <c r="B60" s="109"/>
      <c r="C60" s="110"/>
      <c r="D60" s="110"/>
      <c r="E60" s="110"/>
      <c r="F60" s="404" t="s">
        <v>115</v>
      </c>
      <c r="G60" s="404"/>
      <c r="H60" s="404"/>
      <c r="I60" s="404"/>
      <c r="J60" s="404"/>
      <c r="K60" s="110"/>
      <c r="L60" s="404" t="s">
        <v>116</v>
      </c>
      <c r="M60" s="404"/>
      <c r="N60" s="404"/>
      <c r="O60" s="404"/>
      <c r="P60" s="404"/>
      <c r="Q60" s="404"/>
      <c r="R60" s="404"/>
      <c r="S60" s="404"/>
      <c r="T60" s="404"/>
      <c r="U60" s="404"/>
      <c r="V60" s="404"/>
      <c r="W60" s="404"/>
      <c r="X60" s="404"/>
      <c r="Y60" s="404"/>
      <c r="Z60" s="404"/>
      <c r="AA60" s="404"/>
      <c r="AB60" s="404"/>
      <c r="AC60" s="404"/>
      <c r="AD60" s="404"/>
      <c r="AE60" s="404"/>
      <c r="AF60" s="404"/>
      <c r="AG60" s="402">
        <f>'D.4.3. - Soupis prací MaR...'!J31</f>
        <v>0</v>
      </c>
      <c r="AH60" s="403"/>
      <c r="AI60" s="403"/>
      <c r="AJ60" s="403"/>
      <c r="AK60" s="403"/>
      <c r="AL60" s="403"/>
      <c r="AM60" s="403"/>
      <c r="AN60" s="402">
        <f t="shared" si="0"/>
        <v>0</v>
      </c>
      <c r="AO60" s="403"/>
      <c r="AP60" s="403"/>
      <c r="AQ60" s="111" t="s">
        <v>94</v>
      </c>
      <c r="AR60" s="112"/>
      <c r="AS60" s="113">
        <v>0</v>
      </c>
      <c r="AT60" s="114">
        <f t="shared" si="1"/>
        <v>0</v>
      </c>
      <c r="AU60" s="115">
        <f>'D.4.3. - Soupis prací MaR...'!P99</f>
        <v>0</v>
      </c>
      <c r="AV60" s="114">
        <f>'D.4.3. - Soupis prací MaR...'!J34</f>
        <v>0</v>
      </c>
      <c r="AW60" s="114">
        <f>'D.4.3. - Soupis prací MaR...'!J35</f>
        <v>0</v>
      </c>
      <c r="AX60" s="114">
        <f>'D.4.3. - Soupis prací MaR...'!J36</f>
        <v>0</v>
      </c>
      <c r="AY60" s="114">
        <f>'D.4.3. - Soupis prací MaR...'!J37</f>
        <v>0</v>
      </c>
      <c r="AZ60" s="114">
        <f>'D.4.3. - Soupis prací MaR...'!F34</f>
        <v>0</v>
      </c>
      <c r="BA60" s="114">
        <f>'D.4.3. - Soupis prací MaR...'!F35</f>
        <v>0</v>
      </c>
      <c r="BB60" s="114">
        <f>'D.4.3. - Soupis prací MaR...'!F36</f>
        <v>0</v>
      </c>
      <c r="BC60" s="114">
        <f>'D.4.3. - Soupis prací MaR...'!F37</f>
        <v>0</v>
      </c>
      <c r="BD60" s="116">
        <f>'D.4.3. - Soupis prací MaR...'!F38</f>
        <v>0</v>
      </c>
      <c r="BT60" s="117" t="s">
        <v>107</v>
      </c>
      <c r="BV60" s="117" t="s">
        <v>84</v>
      </c>
      <c r="BW60" s="117" t="s">
        <v>117</v>
      </c>
      <c r="BX60" s="117" t="s">
        <v>104</v>
      </c>
      <c r="CL60" s="117" t="s">
        <v>38</v>
      </c>
    </row>
    <row r="61" spans="1:90" s="6" customFormat="1" ht="28.5" customHeight="1">
      <c r="A61" s="108" t="s">
        <v>91</v>
      </c>
      <c r="B61" s="109"/>
      <c r="C61" s="110"/>
      <c r="D61" s="110"/>
      <c r="E61" s="110"/>
      <c r="F61" s="404" t="s">
        <v>118</v>
      </c>
      <c r="G61" s="404"/>
      <c r="H61" s="404"/>
      <c r="I61" s="404"/>
      <c r="J61" s="404"/>
      <c r="K61" s="110"/>
      <c r="L61" s="404" t="s">
        <v>119</v>
      </c>
      <c r="M61" s="404"/>
      <c r="N61" s="404"/>
      <c r="O61" s="404"/>
      <c r="P61" s="404"/>
      <c r="Q61" s="404"/>
      <c r="R61" s="404"/>
      <c r="S61" s="404"/>
      <c r="T61" s="404"/>
      <c r="U61" s="404"/>
      <c r="V61" s="404"/>
      <c r="W61" s="404"/>
      <c r="X61" s="404"/>
      <c r="Y61" s="404"/>
      <c r="Z61" s="404"/>
      <c r="AA61" s="404"/>
      <c r="AB61" s="404"/>
      <c r="AC61" s="404"/>
      <c r="AD61" s="404"/>
      <c r="AE61" s="404"/>
      <c r="AF61" s="404"/>
      <c r="AG61" s="402">
        <f>'D.4.4. - Soupis prací Ele...'!J31</f>
        <v>0</v>
      </c>
      <c r="AH61" s="403"/>
      <c r="AI61" s="403"/>
      <c r="AJ61" s="403"/>
      <c r="AK61" s="403"/>
      <c r="AL61" s="403"/>
      <c r="AM61" s="403"/>
      <c r="AN61" s="402">
        <f t="shared" si="0"/>
        <v>0</v>
      </c>
      <c r="AO61" s="403"/>
      <c r="AP61" s="403"/>
      <c r="AQ61" s="111" t="s">
        <v>94</v>
      </c>
      <c r="AR61" s="112"/>
      <c r="AS61" s="113">
        <v>0</v>
      </c>
      <c r="AT61" s="114">
        <f t="shared" si="1"/>
        <v>0</v>
      </c>
      <c r="AU61" s="115">
        <f>'D.4.4. - Soupis prací Ele...'!P107</f>
        <v>0</v>
      </c>
      <c r="AV61" s="114">
        <f>'D.4.4. - Soupis prací Ele...'!J34</f>
        <v>0</v>
      </c>
      <c r="AW61" s="114">
        <f>'D.4.4. - Soupis prací Ele...'!J35</f>
        <v>0</v>
      </c>
      <c r="AX61" s="114">
        <f>'D.4.4. - Soupis prací Ele...'!J36</f>
        <v>0</v>
      </c>
      <c r="AY61" s="114">
        <f>'D.4.4. - Soupis prací Ele...'!J37</f>
        <v>0</v>
      </c>
      <c r="AZ61" s="114">
        <f>'D.4.4. - Soupis prací Ele...'!F34</f>
        <v>0</v>
      </c>
      <c r="BA61" s="114">
        <f>'D.4.4. - Soupis prací Ele...'!F35</f>
        <v>0</v>
      </c>
      <c r="BB61" s="114">
        <f>'D.4.4. - Soupis prací Ele...'!F36</f>
        <v>0</v>
      </c>
      <c r="BC61" s="114">
        <f>'D.4.4. - Soupis prací Ele...'!F37</f>
        <v>0</v>
      </c>
      <c r="BD61" s="116">
        <f>'D.4.4. - Soupis prací Ele...'!F38</f>
        <v>0</v>
      </c>
      <c r="BT61" s="117" t="s">
        <v>107</v>
      </c>
      <c r="BV61" s="117" t="s">
        <v>84</v>
      </c>
      <c r="BW61" s="117" t="s">
        <v>120</v>
      </c>
      <c r="BX61" s="117" t="s">
        <v>104</v>
      </c>
      <c r="CL61" s="117" t="s">
        <v>38</v>
      </c>
    </row>
    <row r="62" spans="1:90" s="6" customFormat="1" ht="28.5" customHeight="1">
      <c r="A62" s="108" t="s">
        <v>91</v>
      </c>
      <c r="B62" s="109"/>
      <c r="C62" s="110"/>
      <c r="D62" s="110"/>
      <c r="E62" s="110"/>
      <c r="F62" s="404" t="s">
        <v>121</v>
      </c>
      <c r="G62" s="404"/>
      <c r="H62" s="404"/>
      <c r="I62" s="404"/>
      <c r="J62" s="404"/>
      <c r="K62" s="110"/>
      <c r="L62" s="404" t="s">
        <v>122</v>
      </c>
      <c r="M62" s="404"/>
      <c r="N62" s="404"/>
      <c r="O62" s="404"/>
      <c r="P62" s="404"/>
      <c r="Q62" s="404"/>
      <c r="R62" s="404"/>
      <c r="S62" s="404"/>
      <c r="T62" s="404"/>
      <c r="U62" s="404"/>
      <c r="V62" s="404"/>
      <c r="W62" s="404"/>
      <c r="X62" s="404"/>
      <c r="Y62" s="404"/>
      <c r="Z62" s="404"/>
      <c r="AA62" s="404"/>
      <c r="AB62" s="404"/>
      <c r="AC62" s="404"/>
      <c r="AD62" s="404"/>
      <c r="AE62" s="404"/>
      <c r="AF62" s="404"/>
      <c r="AG62" s="402">
        <f>'D.4.5. - Soupis prací Ele...'!J31</f>
        <v>0</v>
      </c>
      <c r="AH62" s="403"/>
      <c r="AI62" s="403"/>
      <c r="AJ62" s="403"/>
      <c r="AK62" s="403"/>
      <c r="AL62" s="403"/>
      <c r="AM62" s="403"/>
      <c r="AN62" s="402">
        <f t="shared" si="0"/>
        <v>0</v>
      </c>
      <c r="AO62" s="403"/>
      <c r="AP62" s="403"/>
      <c r="AQ62" s="111" t="s">
        <v>94</v>
      </c>
      <c r="AR62" s="112"/>
      <c r="AS62" s="113">
        <v>0</v>
      </c>
      <c r="AT62" s="114">
        <f t="shared" si="1"/>
        <v>0</v>
      </c>
      <c r="AU62" s="115">
        <f>'D.4.5. - Soupis prací Ele...'!P113</f>
        <v>0</v>
      </c>
      <c r="AV62" s="114">
        <f>'D.4.5. - Soupis prací Ele...'!J34</f>
        <v>0</v>
      </c>
      <c r="AW62" s="114">
        <f>'D.4.5. - Soupis prací Ele...'!J35</f>
        <v>0</v>
      </c>
      <c r="AX62" s="114">
        <f>'D.4.5. - Soupis prací Ele...'!J36</f>
        <v>0</v>
      </c>
      <c r="AY62" s="114">
        <f>'D.4.5. - Soupis prací Ele...'!J37</f>
        <v>0</v>
      </c>
      <c r="AZ62" s="114">
        <f>'D.4.5. - Soupis prací Ele...'!F34</f>
        <v>0</v>
      </c>
      <c r="BA62" s="114">
        <f>'D.4.5. - Soupis prací Ele...'!F35</f>
        <v>0</v>
      </c>
      <c r="BB62" s="114">
        <f>'D.4.5. - Soupis prací Ele...'!F36</f>
        <v>0</v>
      </c>
      <c r="BC62" s="114">
        <f>'D.4.5. - Soupis prací Ele...'!F37</f>
        <v>0</v>
      </c>
      <c r="BD62" s="116">
        <f>'D.4.5. - Soupis prací Ele...'!F38</f>
        <v>0</v>
      </c>
      <c r="BT62" s="117" t="s">
        <v>107</v>
      </c>
      <c r="BV62" s="117" t="s">
        <v>84</v>
      </c>
      <c r="BW62" s="117" t="s">
        <v>123</v>
      </c>
      <c r="BX62" s="117" t="s">
        <v>104</v>
      </c>
      <c r="CL62" s="117" t="s">
        <v>38</v>
      </c>
    </row>
    <row r="63" spans="1:90" s="6" customFormat="1" ht="28.5" customHeight="1">
      <c r="A63" s="108" t="s">
        <v>91</v>
      </c>
      <c r="B63" s="109"/>
      <c r="C63" s="110"/>
      <c r="D63" s="110"/>
      <c r="E63" s="110"/>
      <c r="F63" s="404" t="s">
        <v>124</v>
      </c>
      <c r="G63" s="404"/>
      <c r="H63" s="404"/>
      <c r="I63" s="404"/>
      <c r="J63" s="404"/>
      <c r="K63" s="110"/>
      <c r="L63" s="404" t="s">
        <v>125</v>
      </c>
      <c r="M63" s="404"/>
      <c r="N63" s="404"/>
      <c r="O63" s="404"/>
      <c r="P63" s="404"/>
      <c r="Q63" s="404"/>
      <c r="R63" s="404"/>
      <c r="S63" s="404"/>
      <c r="T63" s="404"/>
      <c r="U63" s="404"/>
      <c r="V63" s="404"/>
      <c r="W63" s="404"/>
      <c r="X63" s="404"/>
      <c r="Y63" s="404"/>
      <c r="Z63" s="404"/>
      <c r="AA63" s="404"/>
      <c r="AB63" s="404"/>
      <c r="AC63" s="404"/>
      <c r="AD63" s="404"/>
      <c r="AE63" s="404"/>
      <c r="AF63" s="404"/>
      <c r="AG63" s="402">
        <f>'D.4.6 - Soupis prací Gast...'!J31</f>
        <v>0</v>
      </c>
      <c r="AH63" s="403"/>
      <c r="AI63" s="403"/>
      <c r="AJ63" s="403"/>
      <c r="AK63" s="403"/>
      <c r="AL63" s="403"/>
      <c r="AM63" s="403"/>
      <c r="AN63" s="402">
        <f t="shared" si="0"/>
        <v>0</v>
      </c>
      <c r="AO63" s="403"/>
      <c r="AP63" s="403"/>
      <c r="AQ63" s="111" t="s">
        <v>94</v>
      </c>
      <c r="AR63" s="112"/>
      <c r="AS63" s="113">
        <v>0</v>
      </c>
      <c r="AT63" s="114">
        <f t="shared" si="1"/>
        <v>0</v>
      </c>
      <c r="AU63" s="115">
        <f>'D.4.6 - Soupis prací Gast...'!P91</f>
        <v>0</v>
      </c>
      <c r="AV63" s="114">
        <f>'D.4.6 - Soupis prací Gast...'!J34</f>
        <v>0</v>
      </c>
      <c r="AW63" s="114">
        <f>'D.4.6 - Soupis prací Gast...'!J35</f>
        <v>0</v>
      </c>
      <c r="AX63" s="114">
        <f>'D.4.6 - Soupis prací Gast...'!J36</f>
        <v>0</v>
      </c>
      <c r="AY63" s="114">
        <f>'D.4.6 - Soupis prací Gast...'!J37</f>
        <v>0</v>
      </c>
      <c r="AZ63" s="114">
        <f>'D.4.6 - Soupis prací Gast...'!F34</f>
        <v>0</v>
      </c>
      <c r="BA63" s="114">
        <f>'D.4.6 - Soupis prací Gast...'!F35</f>
        <v>0</v>
      </c>
      <c r="BB63" s="114">
        <f>'D.4.6 - Soupis prací Gast...'!F36</f>
        <v>0</v>
      </c>
      <c r="BC63" s="114">
        <f>'D.4.6 - Soupis prací Gast...'!F37</f>
        <v>0</v>
      </c>
      <c r="BD63" s="116">
        <f>'D.4.6 - Soupis prací Gast...'!F38</f>
        <v>0</v>
      </c>
      <c r="BT63" s="117" t="s">
        <v>107</v>
      </c>
      <c r="BV63" s="117" t="s">
        <v>84</v>
      </c>
      <c r="BW63" s="117" t="s">
        <v>126</v>
      </c>
      <c r="BX63" s="117" t="s">
        <v>104</v>
      </c>
      <c r="CL63" s="117" t="s">
        <v>22</v>
      </c>
    </row>
    <row r="64" spans="1:91" s="5" customFormat="1" ht="31.5" customHeight="1">
      <c r="A64" s="108" t="s">
        <v>91</v>
      </c>
      <c r="B64" s="98"/>
      <c r="C64" s="99"/>
      <c r="D64" s="401" t="s">
        <v>127</v>
      </c>
      <c r="E64" s="401"/>
      <c r="F64" s="401"/>
      <c r="G64" s="401"/>
      <c r="H64" s="401"/>
      <c r="I64" s="100"/>
      <c r="J64" s="401" t="s">
        <v>128</v>
      </c>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398">
        <f>'02 - Soupis prací VON-NEU...'!J27</f>
        <v>0</v>
      </c>
      <c r="AH64" s="399"/>
      <c r="AI64" s="399"/>
      <c r="AJ64" s="399"/>
      <c r="AK64" s="399"/>
      <c r="AL64" s="399"/>
      <c r="AM64" s="399"/>
      <c r="AN64" s="398">
        <f t="shared" si="0"/>
        <v>0</v>
      </c>
      <c r="AO64" s="399"/>
      <c r="AP64" s="399"/>
      <c r="AQ64" s="101" t="s">
        <v>129</v>
      </c>
      <c r="AR64" s="102"/>
      <c r="AS64" s="118">
        <v>0</v>
      </c>
      <c r="AT64" s="119">
        <f t="shared" si="1"/>
        <v>0</v>
      </c>
      <c r="AU64" s="120">
        <f>'02 - Soupis prací VON-NEU...'!P80</f>
        <v>0</v>
      </c>
      <c r="AV64" s="119">
        <f>'02 - Soupis prací VON-NEU...'!J30</f>
        <v>0</v>
      </c>
      <c r="AW64" s="119">
        <f>'02 - Soupis prací VON-NEU...'!J31</f>
        <v>0</v>
      </c>
      <c r="AX64" s="119">
        <f>'02 - Soupis prací VON-NEU...'!J32</f>
        <v>0</v>
      </c>
      <c r="AY64" s="119">
        <f>'02 - Soupis prací VON-NEU...'!J33</f>
        <v>0</v>
      </c>
      <c r="AZ64" s="119">
        <f>'02 - Soupis prací VON-NEU...'!F30</f>
        <v>0</v>
      </c>
      <c r="BA64" s="119">
        <f>'02 - Soupis prací VON-NEU...'!F31</f>
        <v>0</v>
      </c>
      <c r="BB64" s="119">
        <f>'02 - Soupis prací VON-NEU...'!F32</f>
        <v>0</v>
      </c>
      <c r="BC64" s="119">
        <f>'02 - Soupis prací VON-NEU...'!F33</f>
        <v>0</v>
      </c>
      <c r="BD64" s="121">
        <f>'02 - Soupis prací VON-NEU...'!F34</f>
        <v>0</v>
      </c>
      <c r="BT64" s="107" t="s">
        <v>25</v>
      </c>
      <c r="BV64" s="107" t="s">
        <v>84</v>
      </c>
      <c r="BW64" s="107" t="s">
        <v>130</v>
      </c>
      <c r="BX64" s="107" t="s">
        <v>7</v>
      </c>
      <c r="CL64" s="107" t="s">
        <v>22</v>
      </c>
      <c r="CM64" s="107" t="s">
        <v>90</v>
      </c>
    </row>
    <row r="65" spans="2:44" s="1" customFormat="1" ht="30" customHeight="1">
      <c r="B65" s="43"/>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3"/>
    </row>
    <row r="66" spans="2:44" s="1" customFormat="1" ht="6.95" customHeight="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63"/>
    </row>
  </sheetData>
  <sheetProtection algorithmName="SHA-512" hashValue="QYaVuM08Rpj8mzdgH5/bg0THOZ+qukT7SWMHOSnzaxa96k9d7fiTCk3Q7ekCGs7hZZdE8jLlaRbY1WgxtQTeEA==" saltValue="YxlQKcGbBFY/1DL91L20b+TbhLWOi7eQr56HgabTKQL3lx6CuBmZr3XE45P5PN/XIppGGque+c34kN4vwBddsQ==" spinCount="100000" sheet="1" objects="1" scenarios="1" formatColumns="0" formatRows="0"/>
  <mergeCells count="89">
    <mergeCell ref="AR2:BE2"/>
    <mergeCell ref="AN64:AP64"/>
    <mergeCell ref="AG64:AM64"/>
    <mergeCell ref="D64:H64"/>
    <mergeCell ref="J64:AF64"/>
    <mergeCell ref="AG51:AM51"/>
    <mergeCell ref="AN51:AP51"/>
    <mergeCell ref="AN62:AP62"/>
    <mergeCell ref="AG62:AM62"/>
    <mergeCell ref="F62:J62"/>
    <mergeCell ref="L62:AF62"/>
    <mergeCell ref="AN63:AP63"/>
    <mergeCell ref="AG63:AM63"/>
    <mergeCell ref="F63:J63"/>
    <mergeCell ref="L63:AF63"/>
    <mergeCell ref="AN60:AP60"/>
    <mergeCell ref="AG60:AM60"/>
    <mergeCell ref="F60:J60"/>
    <mergeCell ref="L60:AF60"/>
    <mergeCell ref="AN61:AP61"/>
    <mergeCell ref="AG61:AM61"/>
    <mergeCell ref="F61:J61"/>
    <mergeCell ref="L61:AF61"/>
    <mergeCell ref="AN58:AP58"/>
    <mergeCell ref="AG58:AM58"/>
    <mergeCell ref="F58:J58"/>
    <mergeCell ref="L58:AF58"/>
    <mergeCell ref="AN59:AP59"/>
    <mergeCell ref="AG59:AM59"/>
    <mergeCell ref="F59:J59"/>
    <mergeCell ref="L59:AF59"/>
    <mergeCell ref="AN56:AP56"/>
    <mergeCell ref="AG56:AM56"/>
    <mergeCell ref="E56:I56"/>
    <mergeCell ref="K56:AF56"/>
    <mergeCell ref="AN57:AP57"/>
    <mergeCell ref="AG57:AM57"/>
    <mergeCell ref="F57:J57"/>
    <mergeCell ref="L57:AF57"/>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A1-D1.1 - Soupis prací...'!C2" display="/"/>
    <hyperlink ref="A54" location="'01-A1-D.2.1 - Soupis prac...'!C2" display="/"/>
    <hyperlink ref="A55" location="'01-A1-D.3 - D.3-Soupis pr...'!C2" display="/"/>
    <hyperlink ref="A57" location="'D.4.1.1 - Soupis prací ZT...'!C2" display="/"/>
    <hyperlink ref="A58" location="'D.4.2.2.1 - Soupis prací ...'!C2" display="/"/>
    <hyperlink ref="A59" location="'D.4.2.1. - Soupis prací Ú...'!C2" display="/"/>
    <hyperlink ref="A60" location="'D.4.3. - Soupis prací MaR...'!C2" display="/"/>
    <hyperlink ref="A61" location="'D.4.4. - Soupis prací Ele...'!C2" display="/"/>
    <hyperlink ref="A62" location="'D.4.5. - Soupis prací Ele...'!C2" display="/"/>
    <hyperlink ref="A63" location="'D.4.6 - Soupis prací Gast...'!C2" display="/"/>
    <hyperlink ref="A64" location="'02 - Soupis prací VON-NEU...'!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123</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ht="16.5" customHeight="1">
      <c r="B9" s="29"/>
      <c r="C9" s="30"/>
      <c r="D9" s="30"/>
      <c r="E9" s="409" t="s">
        <v>138</v>
      </c>
      <c r="F9" s="369"/>
      <c r="G9" s="369"/>
      <c r="H9" s="369"/>
      <c r="I9" s="128"/>
      <c r="J9" s="30"/>
      <c r="K9" s="32"/>
    </row>
    <row r="10" spans="2:11" ht="13.5">
      <c r="B10" s="29"/>
      <c r="C10" s="30"/>
      <c r="D10" s="38" t="s">
        <v>139</v>
      </c>
      <c r="E10" s="30"/>
      <c r="F10" s="30"/>
      <c r="G10" s="30"/>
      <c r="H10" s="30"/>
      <c r="I10" s="128"/>
      <c r="J10" s="30"/>
      <c r="K10" s="32"/>
    </row>
    <row r="11" spans="2:11" s="1" customFormat="1" ht="16.5" customHeight="1">
      <c r="B11" s="43"/>
      <c r="C11" s="44"/>
      <c r="D11" s="44"/>
      <c r="E11" s="393" t="s">
        <v>1649</v>
      </c>
      <c r="F11" s="411"/>
      <c r="G11" s="411"/>
      <c r="H11" s="411"/>
      <c r="I11" s="129"/>
      <c r="J11" s="44"/>
      <c r="K11" s="47"/>
    </row>
    <row r="12" spans="2:11" s="1" customFormat="1" ht="13.5">
      <c r="B12" s="43"/>
      <c r="C12" s="44"/>
      <c r="D12" s="38" t="s">
        <v>1650</v>
      </c>
      <c r="E12" s="44"/>
      <c r="F12" s="44"/>
      <c r="G12" s="44"/>
      <c r="H12" s="44"/>
      <c r="I12" s="129"/>
      <c r="J12" s="44"/>
      <c r="K12" s="47"/>
    </row>
    <row r="13" spans="2:11" s="1" customFormat="1" ht="36.95" customHeight="1">
      <c r="B13" s="43"/>
      <c r="C13" s="44"/>
      <c r="D13" s="44"/>
      <c r="E13" s="412" t="s">
        <v>3131</v>
      </c>
      <c r="F13" s="411"/>
      <c r="G13" s="411"/>
      <c r="H13" s="411"/>
      <c r="I13" s="129"/>
      <c r="J13" s="44"/>
      <c r="K13" s="47"/>
    </row>
    <row r="14" spans="2:11" s="1" customFormat="1" ht="13.5">
      <c r="B14" s="43"/>
      <c r="C14" s="44"/>
      <c r="D14" s="44"/>
      <c r="E14" s="44"/>
      <c r="F14" s="44"/>
      <c r="G14" s="44"/>
      <c r="H14" s="44"/>
      <c r="I14" s="129"/>
      <c r="J14" s="44"/>
      <c r="K14" s="47"/>
    </row>
    <row r="15" spans="2:11" s="1" customFormat="1" ht="14.45" customHeight="1">
      <c r="B15" s="43"/>
      <c r="C15" s="44"/>
      <c r="D15" s="38" t="s">
        <v>21</v>
      </c>
      <c r="E15" s="44"/>
      <c r="F15" s="36" t="s">
        <v>38</v>
      </c>
      <c r="G15" s="44"/>
      <c r="H15" s="44"/>
      <c r="I15" s="130" t="s">
        <v>23</v>
      </c>
      <c r="J15" s="36" t="s">
        <v>38</v>
      </c>
      <c r="K15" s="47"/>
    </row>
    <row r="16" spans="2:11" s="1" customFormat="1" ht="14.45" customHeight="1">
      <c r="B16" s="43"/>
      <c r="C16" s="44"/>
      <c r="D16" s="38" t="s">
        <v>26</v>
      </c>
      <c r="E16" s="44"/>
      <c r="F16" s="36" t="s">
        <v>27</v>
      </c>
      <c r="G16" s="44"/>
      <c r="H16" s="44"/>
      <c r="I16" s="130" t="s">
        <v>28</v>
      </c>
      <c r="J16" s="131" t="str">
        <f>'Rekapitulace stavby'!AN8</f>
        <v>25. 1. 2018</v>
      </c>
      <c r="K16" s="47"/>
    </row>
    <row r="17" spans="2:11" s="1" customFormat="1" ht="10.9" customHeight="1">
      <c r="B17" s="43"/>
      <c r="C17" s="44"/>
      <c r="D17" s="44"/>
      <c r="E17" s="44"/>
      <c r="F17" s="44"/>
      <c r="G17" s="44"/>
      <c r="H17" s="44"/>
      <c r="I17" s="129"/>
      <c r="J17" s="44"/>
      <c r="K17" s="47"/>
    </row>
    <row r="18" spans="2:11" s="1" customFormat="1" ht="14.45" customHeight="1">
      <c r="B18" s="43"/>
      <c r="C18" s="44"/>
      <c r="D18" s="38" t="s">
        <v>36</v>
      </c>
      <c r="E18" s="44"/>
      <c r="F18" s="44"/>
      <c r="G18" s="44"/>
      <c r="H18" s="44"/>
      <c r="I18" s="130" t="s">
        <v>37</v>
      </c>
      <c r="J18" s="36" t="s">
        <v>38</v>
      </c>
      <c r="K18" s="47"/>
    </row>
    <row r="19" spans="2:11" s="1" customFormat="1" ht="18" customHeight="1">
      <c r="B19" s="43"/>
      <c r="C19" s="44"/>
      <c r="D19" s="44"/>
      <c r="E19" s="36" t="s">
        <v>39</v>
      </c>
      <c r="F19" s="44"/>
      <c r="G19" s="44"/>
      <c r="H19" s="44"/>
      <c r="I19" s="130" t="s">
        <v>40</v>
      </c>
      <c r="J19" s="36" t="s">
        <v>38</v>
      </c>
      <c r="K19" s="47"/>
    </row>
    <row r="20" spans="2:11" s="1" customFormat="1" ht="6.95" customHeight="1">
      <c r="B20" s="43"/>
      <c r="C20" s="44"/>
      <c r="D20" s="44"/>
      <c r="E20" s="44"/>
      <c r="F20" s="44"/>
      <c r="G20" s="44"/>
      <c r="H20" s="44"/>
      <c r="I20" s="129"/>
      <c r="J20" s="44"/>
      <c r="K20" s="47"/>
    </row>
    <row r="21" spans="2:11" s="1" customFormat="1" ht="14.45" customHeight="1">
      <c r="B21" s="43"/>
      <c r="C21" s="44"/>
      <c r="D21" s="38" t="s">
        <v>41</v>
      </c>
      <c r="E21" s="44"/>
      <c r="F21" s="44"/>
      <c r="G21" s="44"/>
      <c r="H21" s="44"/>
      <c r="I21" s="130" t="s">
        <v>37</v>
      </c>
      <c r="J21" s="36" t="str">
        <f>IF('Rekapitulace stavby'!AN13="Vyplň údaj","",IF('Rekapitulace stavby'!AN13="","",'Rekapitulace stavby'!AN13))</f>
        <v/>
      </c>
      <c r="K21" s="47"/>
    </row>
    <row r="22" spans="2:11" s="1" customFormat="1" ht="18" customHeight="1">
      <c r="B22" s="43"/>
      <c r="C22" s="44"/>
      <c r="D22" s="44"/>
      <c r="E22" s="36" t="str">
        <f>IF('Rekapitulace stavby'!E14="Vyplň údaj","",IF('Rekapitulace stavby'!E14="","",'Rekapitulace stavby'!E14))</f>
        <v/>
      </c>
      <c r="F22" s="44"/>
      <c r="G22" s="44"/>
      <c r="H22" s="44"/>
      <c r="I22" s="130" t="s">
        <v>40</v>
      </c>
      <c r="J22" s="36" t="str">
        <f>IF('Rekapitulace stavby'!AN14="Vyplň údaj","",IF('Rekapitulace stavby'!AN14="","",'Rekapitulace stavby'!AN14))</f>
        <v/>
      </c>
      <c r="K22" s="47"/>
    </row>
    <row r="23" spans="2:11" s="1" customFormat="1" ht="6.95" customHeight="1">
      <c r="B23" s="43"/>
      <c r="C23" s="44"/>
      <c r="D23" s="44"/>
      <c r="E23" s="44"/>
      <c r="F23" s="44"/>
      <c r="G23" s="44"/>
      <c r="H23" s="44"/>
      <c r="I23" s="129"/>
      <c r="J23" s="44"/>
      <c r="K23" s="47"/>
    </row>
    <row r="24" spans="2:11" s="1" customFormat="1" ht="14.45" customHeight="1">
      <c r="B24" s="43"/>
      <c r="C24" s="44"/>
      <c r="D24" s="38" t="s">
        <v>43</v>
      </c>
      <c r="E24" s="44"/>
      <c r="F24" s="44"/>
      <c r="G24" s="44"/>
      <c r="H24" s="44"/>
      <c r="I24" s="130" t="s">
        <v>37</v>
      </c>
      <c r="J24" s="36" t="s">
        <v>38</v>
      </c>
      <c r="K24" s="47"/>
    </row>
    <row r="25" spans="2:11" s="1" customFormat="1" ht="18" customHeight="1">
      <c r="B25" s="43"/>
      <c r="C25" s="44"/>
      <c r="D25" s="44"/>
      <c r="E25" s="36" t="s">
        <v>44</v>
      </c>
      <c r="F25" s="44"/>
      <c r="G25" s="44"/>
      <c r="H25" s="44"/>
      <c r="I25" s="130" t="s">
        <v>40</v>
      </c>
      <c r="J25" s="36" t="s">
        <v>38</v>
      </c>
      <c r="K25" s="47"/>
    </row>
    <row r="26" spans="2:11" s="1" customFormat="1" ht="6.95" customHeight="1">
      <c r="B26" s="43"/>
      <c r="C26" s="44"/>
      <c r="D26" s="44"/>
      <c r="E26" s="44"/>
      <c r="F26" s="44"/>
      <c r="G26" s="44"/>
      <c r="H26" s="44"/>
      <c r="I26" s="129"/>
      <c r="J26" s="44"/>
      <c r="K26" s="47"/>
    </row>
    <row r="27" spans="2:11" s="1" customFormat="1" ht="14.45" customHeight="1">
      <c r="B27" s="43"/>
      <c r="C27" s="44"/>
      <c r="D27" s="38" t="s">
        <v>46</v>
      </c>
      <c r="E27" s="44"/>
      <c r="F27" s="44"/>
      <c r="G27" s="44"/>
      <c r="H27" s="44"/>
      <c r="I27" s="129"/>
      <c r="J27" s="44"/>
      <c r="K27" s="47"/>
    </row>
    <row r="28" spans="2:11" s="7" customFormat="1" ht="213.75" customHeight="1">
      <c r="B28" s="132"/>
      <c r="C28" s="133"/>
      <c r="D28" s="133"/>
      <c r="E28" s="373" t="s">
        <v>1540</v>
      </c>
      <c r="F28" s="373"/>
      <c r="G28" s="373"/>
      <c r="H28" s="373"/>
      <c r="I28" s="134"/>
      <c r="J28" s="133"/>
      <c r="K28" s="135"/>
    </row>
    <row r="29" spans="2:11" s="1" customFormat="1" ht="6.95" customHeight="1">
      <c r="B29" s="43"/>
      <c r="C29" s="44"/>
      <c r="D29" s="44"/>
      <c r="E29" s="44"/>
      <c r="F29" s="44"/>
      <c r="G29" s="44"/>
      <c r="H29" s="44"/>
      <c r="I29" s="129"/>
      <c r="J29" s="44"/>
      <c r="K29" s="47"/>
    </row>
    <row r="30" spans="2:11" s="1" customFormat="1" ht="6.95" customHeight="1">
      <c r="B30" s="43"/>
      <c r="C30" s="44"/>
      <c r="D30" s="87"/>
      <c r="E30" s="87"/>
      <c r="F30" s="87"/>
      <c r="G30" s="87"/>
      <c r="H30" s="87"/>
      <c r="I30" s="136"/>
      <c r="J30" s="87"/>
      <c r="K30" s="137"/>
    </row>
    <row r="31" spans="2:11" s="1" customFormat="1" ht="25.35" customHeight="1">
      <c r="B31" s="43"/>
      <c r="C31" s="44"/>
      <c r="D31" s="138" t="s">
        <v>48</v>
      </c>
      <c r="E31" s="44"/>
      <c r="F31" s="44"/>
      <c r="G31" s="44"/>
      <c r="H31" s="44"/>
      <c r="I31" s="129"/>
      <c r="J31" s="139">
        <f>ROUND(J113,2)</f>
        <v>0</v>
      </c>
      <c r="K31" s="47"/>
    </row>
    <row r="32" spans="2:11" s="1" customFormat="1" ht="6.95" customHeight="1">
      <c r="B32" s="43"/>
      <c r="C32" s="44"/>
      <c r="D32" s="87"/>
      <c r="E32" s="87"/>
      <c r="F32" s="87"/>
      <c r="G32" s="87"/>
      <c r="H32" s="87"/>
      <c r="I32" s="136"/>
      <c r="J32" s="87"/>
      <c r="K32" s="137"/>
    </row>
    <row r="33" spans="2:11" s="1" customFormat="1" ht="14.45" customHeight="1">
      <c r="B33" s="43"/>
      <c r="C33" s="44"/>
      <c r="D33" s="44"/>
      <c r="E33" s="44"/>
      <c r="F33" s="48" t="s">
        <v>50</v>
      </c>
      <c r="G33" s="44"/>
      <c r="H33" s="44"/>
      <c r="I33" s="140" t="s">
        <v>49</v>
      </c>
      <c r="J33" s="48" t="s">
        <v>51</v>
      </c>
      <c r="K33" s="47"/>
    </row>
    <row r="34" spans="2:11" s="1" customFormat="1" ht="14.45" customHeight="1">
      <c r="B34" s="43"/>
      <c r="C34" s="44"/>
      <c r="D34" s="51" t="s">
        <v>52</v>
      </c>
      <c r="E34" s="51" t="s">
        <v>53</v>
      </c>
      <c r="F34" s="141">
        <f>ROUND(SUM(BE113:BE233),2)</f>
        <v>0</v>
      </c>
      <c r="G34" s="44"/>
      <c r="H34" s="44"/>
      <c r="I34" s="142">
        <v>0.21</v>
      </c>
      <c r="J34" s="141">
        <f>ROUND(ROUND((SUM(BE113:BE233)),2)*I34,2)</f>
        <v>0</v>
      </c>
      <c r="K34" s="47"/>
    </row>
    <row r="35" spans="2:11" s="1" customFormat="1" ht="14.45" customHeight="1">
      <c r="B35" s="43"/>
      <c r="C35" s="44"/>
      <c r="D35" s="44"/>
      <c r="E35" s="51" t="s">
        <v>54</v>
      </c>
      <c r="F35" s="141">
        <f>ROUND(SUM(BF113:BF233),2)</f>
        <v>0</v>
      </c>
      <c r="G35" s="44"/>
      <c r="H35" s="44"/>
      <c r="I35" s="142">
        <v>0.15</v>
      </c>
      <c r="J35" s="141">
        <f>ROUND(ROUND((SUM(BF113:BF233)),2)*I35,2)</f>
        <v>0</v>
      </c>
      <c r="K35" s="47"/>
    </row>
    <row r="36" spans="2:11" s="1" customFormat="1" ht="14.45" customHeight="1" hidden="1">
      <c r="B36" s="43"/>
      <c r="C36" s="44"/>
      <c r="D36" s="44"/>
      <c r="E36" s="51" t="s">
        <v>55</v>
      </c>
      <c r="F36" s="141">
        <f>ROUND(SUM(BG113:BG233),2)</f>
        <v>0</v>
      </c>
      <c r="G36" s="44"/>
      <c r="H36" s="44"/>
      <c r="I36" s="142">
        <v>0.21</v>
      </c>
      <c r="J36" s="141">
        <v>0</v>
      </c>
      <c r="K36" s="47"/>
    </row>
    <row r="37" spans="2:11" s="1" customFormat="1" ht="14.45" customHeight="1" hidden="1">
      <c r="B37" s="43"/>
      <c r="C37" s="44"/>
      <c r="D37" s="44"/>
      <c r="E37" s="51" t="s">
        <v>56</v>
      </c>
      <c r="F37" s="141">
        <f>ROUND(SUM(BH113:BH233),2)</f>
        <v>0</v>
      </c>
      <c r="G37" s="44"/>
      <c r="H37" s="44"/>
      <c r="I37" s="142">
        <v>0.15</v>
      </c>
      <c r="J37" s="141">
        <v>0</v>
      </c>
      <c r="K37" s="47"/>
    </row>
    <row r="38" spans="2:11" s="1" customFormat="1" ht="14.45" customHeight="1" hidden="1">
      <c r="B38" s="43"/>
      <c r="C38" s="44"/>
      <c r="D38" s="44"/>
      <c r="E38" s="51" t="s">
        <v>57</v>
      </c>
      <c r="F38" s="141">
        <f>ROUND(SUM(BI113:BI233),2)</f>
        <v>0</v>
      </c>
      <c r="G38" s="44"/>
      <c r="H38" s="44"/>
      <c r="I38" s="142">
        <v>0</v>
      </c>
      <c r="J38" s="141">
        <v>0</v>
      </c>
      <c r="K38" s="47"/>
    </row>
    <row r="39" spans="2:11" s="1" customFormat="1" ht="6.95" customHeight="1">
      <c r="B39" s="43"/>
      <c r="C39" s="44"/>
      <c r="D39" s="44"/>
      <c r="E39" s="44"/>
      <c r="F39" s="44"/>
      <c r="G39" s="44"/>
      <c r="H39" s="44"/>
      <c r="I39" s="129"/>
      <c r="J39" s="44"/>
      <c r="K39" s="47"/>
    </row>
    <row r="40" spans="2:11" s="1" customFormat="1" ht="25.35" customHeight="1">
      <c r="B40" s="43"/>
      <c r="C40" s="143"/>
      <c r="D40" s="144" t="s">
        <v>58</v>
      </c>
      <c r="E40" s="81"/>
      <c r="F40" s="81"/>
      <c r="G40" s="145" t="s">
        <v>59</v>
      </c>
      <c r="H40" s="146" t="s">
        <v>60</v>
      </c>
      <c r="I40" s="147"/>
      <c r="J40" s="148">
        <f>SUM(J31:J38)</f>
        <v>0</v>
      </c>
      <c r="K40" s="149"/>
    </row>
    <row r="41" spans="2:11" s="1" customFormat="1" ht="14.45" customHeight="1">
      <c r="B41" s="58"/>
      <c r="C41" s="59"/>
      <c r="D41" s="59"/>
      <c r="E41" s="59"/>
      <c r="F41" s="59"/>
      <c r="G41" s="59"/>
      <c r="H41" s="59"/>
      <c r="I41" s="150"/>
      <c r="J41" s="59"/>
      <c r="K41" s="60"/>
    </row>
    <row r="45" spans="2:11" s="1" customFormat="1" ht="6.95" customHeight="1">
      <c r="B45" s="151"/>
      <c r="C45" s="152"/>
      <c r="D45" s="152"/>
      <c r="E45" s="152"/>
      <c r="F45" s="152"/>
      <c r="G45" s="152"/>
      <c r="H45" s="152"/>
      <c r="I45" s="153"/>
      <c r="J45" s="152"/>
      <c r="K45" s="154"/>
    </row>
    <row r="46" spans="2:11" s="1" customFormat="1" ht="36.95" customHeight="1">
      <c r="B46" s="43"/>
      <c r="C46" s="31" t="s">
        <v>142</v>
      </c>
      <c r="D46" s="44"/>
      <c r="E46" s="44"/>
      <c r="F46" s="44"/>
      <c r="G46" s="44"/>
      <c r="H46" s="44"/>
      <c r="I46" s="129"/>
      <c r="J46" s="44"/>
      <c r="K46" s="47"/>
    </row>
    <row r="47" spans="2:11" s="1" customFormat="1" ht="6.95" customHeight="1">
      <c r="B47" s="43"/>
      <c r="C47" s="44"/>
      <c r="D47" s="44"/>
      <c r="E47" s="44"/>
      <c r="F47" s="44"/>
      <c r="G47" s="44"/>
      <c r="H47" s="44"/>
      <c r="I47" s="129"/>
      <c r="J47" s="44"/>
      <c r="K47" s="47"/>
    </row>
    <row r="48" spans="2:11" s="1" customFormat="1" ht="14.45" customHeight="1">
      <c r="B48" s="43"/>
      <c r="C48" s="38" t="s">
        <v>18</v>
      </c>
      <c r="D48" s="44"/>
      <c r="E48" s="44"/>
      <c r="F48" s="44"/>
      <c r="G48" s="44"/>
      <c r="H48" s="44"/>
      <c r="I48" s="129"/>
      <c r="J48" s="44"/>
      <c r="K48" s="47"/>
    </row>
    <row r="49" spans="2:11" s="1" customFormat="1" ht="16.5" customHeight="1">
      <c r="B49" s="43"/>
      <c r="C49" s="44"/>
      <c r="D49" s="44"/>
      <c r="E49" s="409" t="str">
        <f>E7</f>
        <v>Areál TJ Lokomotiva Cheb-I.etapa-Fáze I.B-Rekonstrukce haly s přístavbou šaten-Neuznatelné výdaje</v>
      </c>
      <c r="F49" s="410"/>
      <c r="G49" s="410"/>
      <c r="H49" s="410"/>
      <c r="I49" s="129"/>
      <c r="J49" s="44"/>
      <c r="K49" s="47"/>
    </row>
    <row r="50" spans="2:11" ht="13.5">
      <c r="B50" s="29"/>
      <c r="C50" s="38" t="s">
        <v>137</v>
      </c>
      <c r="D50" s="30"/>
      <c r="E50" s="30"/>
      <c r="F50" s="30"/>
      <c r="G50" s="30"/>
      <c r="H50" s="30"/>
      <c r="I50" s="128"/>
      <c r="J50" s="30"/>
      <c r="K50" s="32"/>
    </row>
    <row r="51" spans="2:11" ht="16.5" customHeight="1">
      <c r="B51" s="29"/>
      <c r="C51" s="30"/>
      <c r="D51" s="30"/>
      <c r="E51" s="409" t="s">
        <v>138</v>
      </c>
      <c r="F51" s="369"/>
      <c r="G51" s="369"/>
      <c r="H51" s="369"/>
      <c r="I51" s="128"/>
      <c r="J51" s="30"/>
      <c r="K51" s="32"/>
    </row>
    <row r="52" spans="2:11" ht="13.5">
      <c r="B52" s="29"/>
      <c r="C52" s="38" t="s">
        <v>139</v>
      </c>
      <c r="D52" s="30"/>
      <c r="E52" s="30"/>
      <c r="F52" s="30"/>
      <c r="G52" s="30"/>
      <c r="H52" s="30"/>
      <c r="I52" s="128"/>
      <c r="J52" s="30"/>
      <c r="K52" s="32"/>
    </row>
    <row r="53" spans="2:11" s="1" customFormat="1" ht="16.5" customHeight="1">
      <c r="B53" s="43"/>
      <c r="C53" s="44"/>
      <c r="D53" s="44"/>
      <c r="E53" s="393" t="s">
        <v>1649</v>
      </c>
      <c r="F53" s="411"/>
      <c r="G53" s="411"/>
      <c r="H53" s="411"/>
      <c r="I53" s="129"/>
      <c r="J53" s="44"/>
      <c r="K53" s="47"/>
    </row>
    <row r="54" spans="2:11" s="1" customFormat="1" ht="14.45" customHeight="1">
      <c r="B54" s="43"/>
      <c r="C54" s="38" t="s">
        <v>1650</v>
      </c>
      <c r="D54" s="44"/>
      <c r="E54" s="44"/>
      <c r="F54" s="44"/>
      <c r="G54" s="44"/>
      <c r="H54" s="44"/>
      <c r="I54" s="129"/>
      <c r="J54" s="44"/>
      <c r="K54" s="47"/>
    </row>
    <row r="55" spans="2:11" s="1" customFormat="1" ht="17.25" customHeight="1">
      <c r="B55" s="43"/>
      <c r="C55" s="44"/>
      <c r="D55" s="44"/>
      <c r="E55" s="412" t="str">
        <f>E13</f>
        <v>D.4.5. - Soupis prací Elektroinstalace-slaboproud HALA-NEUZNATELNÉ VÝDAJE</v>
      </c>
      <c r="F55" s="411"/>
      <c r="G55" s="411"/>
      <c r="H55" s="411"/>
      <c r="I55" s="129"/>
      <c r="J55" s="44"/>
      <c r="K55" s="47"/>
    </row>
    <row r="56" spans="2:11" s="1" customFormat="1" ht="6.95" customHeight="1">
      <c r="B56" s="43"/>
      <c r="C56" s="44"/>
      <c r="D56" s="44"/>
      <c r="E56" s="44"/>
      <c r="F56" s="44"/>
      <c r="G56" s="44"/>
      <c r="H56" s="44"/>
      <c r="I56" s="129"/>
      <c r="J56" s="44"/>
      <c r="K56" s="47"/>
    </row>
    <row r="57" spans="2:11" s="1" customFormat="1" ht="18" customHeight="1">
      <c r="B57" s="43"/>
      <c r="C57" s="38" t="s">
        <v>26</v>
      </c>
      <c r="D57" s="44"/>
      <c r="E57" s="44"/>
      <c r="F57" s="36" t="str">
        <f>F16</f>
        <v>Cheb</v>
      </c>
      <c r="G57" s="44"/>
      <c r="H57" s="44"/>
      <c r="I57" s="130" t="s">
        <v>28</v>
      </c>
      <c r="J57" s="131" t="str">
        <f>IF(J16="","",J16)</f>
        <v>25. 1. 2018</v>
      </c>
      <c r="K57" s="47"/>
    </row>
    <row r="58" spans="2:11" s="1" customFormat="1" ht="6.95" customHeight="1">
      <c r="B58" s="43"/>
      <c r="C58" s="44"/>
      <c r="D58" s="44"/>
      <c r="E58" s="44"/>
      <c r="F58" s="44"/>
      <c r="G58" s="44"/>
      <c r="H58" s="44"/>
      <c r="I58" s="129"/>
      <c r="J58" s="44"/>
      <c r="K58" s="47"/>
    </row>
    <row r="59" spans="2:11" s="1" customFormat="1" ht="13.5">
      <c r="B59" s="43"/>
      <c r="C59" s="38" t="s">
        <v>36</v>
      </c>
      <c r="D59" s="44"/>
      <c r="E59" s="44"/>
      <c r="F59" s="36" t="str">
        <f>E19</f>
        <v>Město Cheb, Nám. Krále Jiřího z Poděbrad 1/14 Cheb</v>
      </c>
      <c r="G59" s="44"/>
      <c r="H59" s="44"/>
      <c r="I59" s="130" t="s">
        <v>43</v>
      </c>
      <c r="J59" s="373" t="str">
        <f>E25</f>
        <v>Ing. J. Šedivec-Staving Ateliér, Školní 27, Plzeň</v>
      </c>
      <c r="K59" s="47"/>
    </row>
    <row r="60" spans="2:11" s="1" customFormat="1" ht="14.45" customHeight="1">
      <c r="B60" s="43"/>
      <c r="C60" s="38" t="s">
        <v>41</v>
      </c>
      <c r="D60" s="44"/>
      <c r="E60" s="44"/>
      <c r="F60" s="36" t="str">
        <f>IF(E22="","",E22)</f>
        <v/>
      </c>
      <c r="G60" s="44"/>
      <c r="H60" s="44"/>
      <c r="I60" s="129"/>
      <c r="J60" s="413"/>
      <c r="K60" s="47"/>
    </row>
    <row r="61" spans="2:11" s="1" customFormat="1" ht="10.35" customHeight="1">
      <c r="B61" s="43"/>
      <c r="C61" s="44"/>
      <c r="D61" s="44"/>
      <c r="E61" s="44"/>
      <c r="F61" s="44"/>
      <c r="G61" s="44"/>
      <c r="H61" s="44"/>
      <c r="I61" s="129"/>
      <c r="J61" s="44"/>
      <c r="K61" s="47"/>
    </row>
    <row r="62" spans="2:11" s="1" customFormat="1" ht="29.25" customHeight="1">
      <c r="B62" s="43"/>
      <c r="C62" s="155" t="s">
        <v>143</v>
      </c>
      <c r="D62" s="143"/>
      <c r="E62" s="143"/>
      <c r="F62" s="143"/>
      <c r="G62" s="143"/>
      <c r="H62" s="143"/>
      <c r="I62" s="156"/>
      <c r="J62" s="157" t="s">
        <v>144</v>
      </c>
      <c r="K62" s="158"/>
    </row>
    <row r="63" spans="2:11" s="1" customFormat="1" ht="10.35" customHeight="1">
      <c r="B63" s="43"/>
      <c r="C63" s="44"/>
      <c r="D63" s="44"/>
      <c r="E63" s="44"/>
      <c r="F63" s="44"/>
      <c r="G63" s="44"/>
      <c r="H63" s="44"/>
      <c r="I63" s="129"/>
      <c r="J63" s="44"/>
      <c r="K63" s="47"/>
    </row>
    <row r="64" spans="2:47" s="1" customFormat="1" ht="29.25" customHeight="1">
      <c r="B64" s="43"/>
      <c r="C64" s="159" t="s">
        <v>145</v>
      </c>
      <c r="D64" s="44"/>
      <c r="E64" s="44"/>
      <c r="F64" s="44"/>
      <c r="G64" s="44"/>
      <c r="H64" s="44"/>
      <c r="I64" s="129"/>
      <c r="J64" s="139">
        <f>J113</f>
        <v>0</v>
      </c>
      <c r="K64" s="47"/>
      <c r="AU64" s="25" t="s">
        <v>146</v>
      </c>
    </row>
    <row r="65" spans="2:11" s="8" customFormat="1" ht="24.95" customHeight="1">
      <c r="B65" s="160"/>
      <c r="C65" s="161"/>
      <c r="D65" s="162" t="s">
        <v>3132</v>
      </c>
      <c r="E65" s="163"/>
      <c r="F65" s="163"/>
      <c r="G65" s="163"/>
      <c r="H65" s="163"/>
      <c r="I65" s="164"/>
      <c r="J65" s="165">
        <f>J114</f>
        <v>0</v>
      </c>
      <c r="K65" s="166"/>
    </row>
    <row r="66" spans="2:11" s="9" customFormat="1" ht="19.9" customHeight="1">
      <c r="B66" s="167"/>
      <c r="C66" s="168"/>
      <c r="D66" s="169" t="s">
        <v>3133</v>
      </c>
      <c r="E66" s="170"/>
      <c r="F66" s="170"/>
      <c r="G66" s="170"/>
      <c r="H66" s="170"/>
      <c r="I66" s="171"/>
      <c r="J66" s="172">
        <f>J115</f>
        <v>0</v>
      </c>
      <c r="K66" s="173"/>
    </row>
    <row r="67" spans="2:11" s="9" customFormat="1" ht="19.9" customHeight="1">
      <c r="B67" s="167"/>
      <c r="C67" s="168"/>
      <c r="D67" s="169" t="s">
        <v>3134</v>
      </c>
      <c r="E67" s="170"/>
      <c r="F67" s="170"/>
      <c r="G67" s="170"/>
      <c r="H67" s="170"/>
      <c r="I67" s="171"/>
      <c r="J67" s="172">
        <f>J124</f>
        <v>0</v>
      </c>
      <c r="K67" s="173"/>
    </row>
    <row r="68" spans="2:11" s="9" customFormat="1" ht="19.9" customHeight="1">
      <c r="B68" s="167"/>
      <c r="C68" s="168"/>
      <c r="D68" s="169" t="s">
        <v>3135</v>
      </c>
      <c r="E68" s="170"/>
      <c r="F68" s="170"/>
      <c r="G68" s="170"/>
      <c r="H68" s="170"/>
      <c r="I68" s="171"/>
      <c r="J68" s="172">
        <f>J125</f>
        <v>0</v>
      </c>
      <c r="K68" s="173"/>
    </row>
    <row r="69" spans="2:11" s="9" customFormat="1" ht="19.9" customHeight="1">
      <c r="B69" s="167"/>
      <c r="C69" s="168"/>
      <c r="D69" s="169" t="s">
        <v>3134</v>
      </c>
      <c r="E69" s="170"/>
      <c r="F69" s="170"/>
      <c r="G69" s="170"/>
      <c r="H69" s="170"/>
      <c r="I69" s="171"/>
      <c r="J69" s="172">
        <f>J139</f>
        <v>0</v>
      </c>
      <c r="K69" s="173"/>
    </row>
    <row r="70" spans="2:11" s="9" customFormat="1" ht="19.9" customHeight="1">
      <c r="B70" s="167"/>
      <c r="C70" s="168"/>
      <c r="D70" s="169" t="s">
        <v>3136</v>
      </c>
      <c r="E70" s="170"/>
      <c r="F70" s="170"/>
      <c r="G70" s="170"/>
      <c r="H70" s="170"/>
      <c r="I70" s="171"/>
      <c r="J70" s="172">
        <f>J140</f>
        <v>0</v>
      </c>
      <c r="K70" s="173"/>
    </row>
    <row r="71" spans="2:11" s="9" customFormat="1" ht="19.9" customHeight="1">
      <c r="B71" s="167"/>
      <c r="C71" s="168"/>
      <c r="D71" s="169" t="s">
        <v>3134</v>
      </c>
      <c r="E71" s="170"/>
      <c r="F71" s="170"/>
      <c r="G71" s="170"/>
      <c r="H71" s="170"/>
      <c r="I71" s="171"/>
      <c r="J71" s="172">
        <f>J143</f>
        <v>0</v>
      </c>
      <c r="K71" s="173"/>
    </row>
    <row r="72" spans="2:11" s="9" customFormat="1" ht="19.9" customHeight="1">
      <c r="B72" s="167"/>
      <c r="C72" s="168"/>
      <c r="D72" s="169" t="s">
        <v>3137</v>
      </c>
      <c r="E72" s="170"/>
      <c r="F72" s="170"/>
      <c r="G72" s="170"/>
      <c r="H72" s="170"/>
      <c r="I72" s="171"/>
      <c r="J72" s="172">
        <f>J144</f>
        <v>0</v>
      </c>
      <c r="K72" s="173"/>
    </row>
    <row r="73" spans="2:11" s="9" customFormat="1" ht="19.9" customHeight="1">
      <c r="B73" s="167"/>
      <c r="C73" s="168"/>
      <c r="D73" s="169" t="s">
        <v>3134</v>
      </c>
      <c r="E73" s="170"/>
      <c r="F73" s="170"/>
      <c r="G73" s="170"/>
      <c r="H73" s="170"/>
      <c r="I73" s="171"/>
      <c r="J73" s="172">
        <f>J163</f>
        <v>0</v>
      </c>
      <c r="K73" s="173"/>
    </row>
    <row r="74" spans="2:11" s="8" customFormat="1" ht="24.95" customHeight="1">
      <c r="B74" s="160"/>
      <c r="C74" s="161"/>
      <c r="D74" s="162" t="s">
        <v>3132</v>
      </c>
      <c r="E74" s="163"/>
      <c r="F74" s="163"/>
      <c r="G74" s="163"/>
      <c r="H74" s="163"/>
      <c r="I74" s="164"/>
      <c r="J74" s="165">
        <f>J164</f>
        <v>0</v>
      </c>
      <c r="K74" s="166"/>
    </row>
    <row r="75" spans="2:11" s="9" customFormat="1" ht="19.9" customHeight="1">
      <c r="B75" s="167"/>
      <c r="C75" s="168"/>
      <c r="D75" s="169" t="s">
        <v>3133</v>
      </c>
      <c r="E75" s="170"/>
      <c r="F75" s="170"/>
      <c r="G75" s="170"/>
      <c r="H75" s="170"/>
      <c r="I75" s="171"/>
      <c r="J75" s="172">
        <f>J167</f>
        <v>0</v>
      </c>
      <c r="K75" s="173"/>
    </row>
    <row r="76" spans="2:11" s="9" customFormat="1" ht="19.9" customHeight="1">
      <c r="B76" s="167"/>
      <c r="C76" s="168"/>
      <c r="D76" s="169" t="s">
        <v>3134</v>
      </c>
      <c r="E76" s="170"/>
      <c r="F76" s="170"/>
      <c r="G76" s="170"/>
      <c r="H76" s="170"/>
      <c r="I76" s="171"/>
      <c r="J76" s="172">
        <f>J181</f>
        <v>0</v>
      </c>
      <c r="K76" s="173"/>
    </row>
    <row r="77" spans="2:11" s="9" customFormat="1" ht="19.9" customHeight="1">
      <c r="B77" s="167"/>
      <c r="C77" s="168"/>
      <c r="D77" s="169" t="s">
        <v>3135</v>
      </c>
      <c r="E77" s="170"/>
      <c r="F77" s="170"/>
      <c r="G77" s="170"/>
      <c r="H77" s="170"/>
      <c r="I77" s="171"/>
      <c r="J77" s="172">
        <f>J182</f>
        <v>0</v>
      </c>
      <c r="K77" s="173"/>
    </row>
    <row r="78" spans="2:11" s="9" customFormat="1" ht="19.9" customHeight="1">
      <c r="B78" s="167"/>
      <c r="C78" s="168"/>
      <c r="D78" s="169" t="s">
        <v>3134</v>
      </c>
      <c r="E78" s="170"/>
      <c r="F78" s="170"/>
      <c r="G78" s="170"/>
      <c r="H78" s="170"/>
      <c r="I78" s="171"/>
      <c r="J78" s="172">
        <f>J196</f>
        <v>0</v>
      </c>
      <c r="K78" s="173"/>
    </row>
    <row r="79" spans="2:11" s="9" customFormat="1" ht="19.9" customHeight="1">
      <c r="B79" s="167"/>
      <c r="C79" s="168"/>
      <c r="D79" s="169" t="s">
        <v>3136</v>
      </c>
      <c r="E79" s="170"/>
      <c r="F79" s="170"/>
      <c r="G79" s="170"/>
      <c r="H79" s="170"/>
      <c r="I79" s="171"/>
      <c r="J79" s="172">
        <f>J197</f>
        <v>0</v>
      </c>
      <c r="K79" s="173"/>
    </row>
    <row r="80" spans="2:11" s="9" customFormat="1" ht="19.9" customHeight="1">
      <c r="B80" s="167"/>
      <c r="C80" s="168"/>
      <c r="D80" s="169" t="s">
        <v>3134</v>
      </c>
      <c r="E80" s="170"/>
      <c r="F80" s="170"/>
      <c r="G80" s="170"/>
      <c r="H80" s="170"/>
      <c r="I80" s="171"/>
      <c r="J80" s="172">
        <f>J200</f>
        <v>0</v>
      </c>
      <c r="K80" s="173"/>
    </row>
    <row r="81" spans="2:11" s="9" customFormat="1" ht="19.9" customHeight="1">
      <c r="B81" s="167"/>
      <c r="C81" s="168"/>
      <c r="D81" s="169" t="s">
        <v>3137</v>
      </c>
      <c r="E81" s="170"/>
      <c r="F81" s="170"/>
      <c r="G81" s="170"/>
      <c r="H81" s="170"/>
      <c r="I81" s="171"/>
      <c r="J81" s="172">
        <f>J201</f>
        <v>0</v>
      </c>
      <c r="K81" s="173"/>
    </row>
    <row r="82" spans="2:11" s="9" customFormat="1" ht="19.9" customHeight="1">
      <c r="B82" s="167"/>
      <c r="C82" s="168"/>
      <c r="D82" s="169" t="s">
        <v>3134</v>
      </c>
      <c r="E82" s="170"/>
      <c r="F82" s="170"/>
      <c r="G82" s="170"/>
      <c r="H82" s="170"/>
      <c r="I82" s="171"/>
      <c r="J82" s="172">
        <f>J218</f>
        <v>0</v>
      </c>
      <c r="K82" s="173"/>
    </row>
    <row r="83" spans="2:11" s="8" customFormat="1" ht="24.95" customHeight="1">
      <c r="B83" s="160"/>
      <c r="C83" s="161"/>
      <c r="D83" s="162" t="s">
        <v>3132</v>
      </c>
      <c r="E83" s="163"/>
      <c r="F83" s="163"/>
      <c r="G83" s="163"/>
      <c r="H83" s="163"/>
      <c r="I83" s="164"/>
      <c r="J83" s="165">
        <f>J219</f>
        <v>0</v>
      </c>
      <c r="K83" s="166"/>
    </row>
    <row r="84" spans="2:11" s="9" customFormat="1" ht="19.9" customHeight="1">
      <c r="B84" s="167"/>
      <c r="C84" s="168"/>
      <c r="D84" s="169" t="s">
        <v>3133</v>
      </c>
      <c r="E84" s="170"/>
      <c r="F84" s="170"/>
      <c r="G84" s="170"/>
      <c r="H84" s="170"/>
      <c r="I84" s="171"/>
      <c r="J84" s="172">
        <f>J223</f>
        <v>0</v>
      </c>
      <c r="K84" s="173"/>
    </row>
    <row r="85" spans="2:11" s="9" customFormat="1" ht="19.9" customHeight="1">
      <c r="B85" s="167"/>
      <c r="C85" s="168"/>
      <c r="D85" s="169" t="s">
        <v>3134</v>
      </c>
      <c r="E85" s="170"/>
      <c r="F85" s="170"/>
      <c r="G85" s="170"/>
      <c r="H85" s="170"/>
      <c r="I85" s="171"/>
      <c r="J85" s="172">
        <f>J227</f>
        <v>0</v>
      </c>
      <c r="K85" s="173"/>
    </row>
    <row r="86" spans="2:11" s="9" customFormat="1" ht="19.9" customHeight="1">
      <c r="B86" s="167"/>
      <c r="C86" s="168"/>
      <c r="D86" s="169" t="s">
        <v>3135</v>
      </c>
      <c r="E86" s="170"/>
      <c r="F86" s="170"/>
      <c r="G86" s="170"/>
      <c r="H86" s="170"/>
      <c r="I86" s="171"/>
      <c r="J86" s="172">
        <f>J228</f>
        <v>0</v>
      </c>
      <c r="K86" s="173"/>
    </row>
    <row r="87" spans="2:11" s="9" customFormat="1" ht="19.9" customHeight="1">
      <c r="B87" s="167"/>
      <c r="C87" s="168"/>
      <c r="D87" s="169" t="s">
        <v>3134</v>
      </c>
      <c r="E87" s="170"/>
      <c r="F87" s="170"/>
      <c r="G87" s="170"/>
      <c r="H87" s="170"/>
      <c r="I87" s="171"/>
      <c r="J87" s="172">
        <f>J230</f>
        <v>0</v>
      </c>
      <c r="K87" s="173"/>
    </row>
    <row r="88" spans="2:11" s="9" customFormat="1" ht="19.9" customHeight="1">
      <c r="B88" s="167"/>
      <c r="C88" s="168"/>
      <c r="D88" s="169" t="s">
        <v>3137</v>
      </c>
      <c r="E88" s="170"/>
      <c r="F88" s="170"/>
      <c r="G88" s="170"/>
      <c r="H88" s="170"/>
      <c r="I88" s="171"/>
      <c r="J88" s="172">
        <f>J231</f>
        <v>0</v>
      </c>
      <c r="K88" s="173"/>
    </row>
    <row r="89" spans="2:11" s="9" customFormat="1" ht="19.9" customHeight="1">
      <c r="B89" s="167"/>
      <c r="C89" s="168"/>
      <c r="D89" s="169" t="s">
        <v>3134</v>
      </c>
      <c r="E89" s="170"/>
      <c r="F89" s="170"/>
      <c r="G89" s="170"/>
      <c r="H89" s="170"/>
      <c r="I89" s="171"/>
      <c r="J89" s="172">
        <f>J233</f>
        <v>0</v>
      </c>
      <c r="K89" s="173"/>
    </row>
    <row r="90" spans="2:11" s="1" customFormat="1" ht="21.75" customHeight="1">
      <c r="B90" s="43"/>
      <c r="C90" s="44"/>
      <c r="D90" s="44"/>
      <c r="E90" s="44"/>
      <c r="F90" s="44"/>
      <c r="G90" s="44"/>
      <c r="H90" s="44"/>
      <c r="I90" s="129"/>
      <c r="J90" s="44"/>
      <c r="K90" s="47"/>
    </row>
    <row r="91" spans="2:11" s="1" customFormat="1" ht="6.95" customHeight="1">
      <c r="B91" s="58"/>
      <c r="C91" s="59"/>
      <c r="D91" s="59"/>
      <c r="E91" s="59"/>
      <c r="F91" s="59"/>
      <c r="G91" s="59"/>
      <c r="H91" s="59"/>
      <c r="I91" s="150"/>
      <c r="J91" s="59"/>
      <c r="K91" s="60"/>
    </row>
    <row r="95" spans="2:12" s="1" customFormat="1" ht="6.95" customHeight="1">
      <c r="B95" s="61"/>
      <c r="C95" s="62"/>
      <c r="D95" s="62"/>
      <c r="E95" s="62"/>
      <c r="F95" s="62"/>
      <c r="G95" s="62"/>
      <c r="H95" s="62"/>
      <c r="I95" s="153"/>
      <c r="J95" s="62"/>
      <c r="K95" s="62"/>
      <c r="L95" s="63"/>
    </row>
    <row r="96" spans="2:12" s="1" customFormat="1" ht="36.95" customHeight="1">
      <c r="B96" s="43"/>
      <c r="C96" s="64" t="s">
        <v>167</v>
      </c>
      <c r="D96" s="65"/>
      <c r="E96" s="65"/>
      <c r="F96" s="65"/>
      <c r="G96" s="65"/>
      <c r="H96" s="65"/>
      <c r="I96" s="174"/>
      <c r="J96" s="65"/>
      <c r="K96" s="65"/>
      <c r="L96" s="63"/>
    </row>
    <row r="97" spans="2:12" s="1" customFormat="1" ht="6.95" customHeight="1">
      <c r="B97" s="43"/>
      <c r="C97" s="65"/>
      <c r="D97" s="65"/>
      <c r="E97" s="65"/>
      <c r="F97" s="65"/>
      <c r="G97" s="65"/>
      <c r="H97" s="65"/>
      <c r="I97" s="174"/>
      <c r="J97" s="65"/>
      <c r="K97" s="65"/>
      <c r="L97" s="63"/>
    </row>
    <row r="98" spans="2:12" s="1" customFormat="1" ht="14.45" customHeight="1">
      <c r="B98" s="43"/>
      <c r="C98" s="67" t="s">
        <v>18</v>
      </c>
      <c r="D98" s="65"/>
      <c r="E98" s="65"/>
      <c r="F98" s="65"/>
      <c r="G98" s="65"/>
      <c r="H98" s="65"/>
      <c r="I98" s="174"/>
      <c r="J98" s="65"/>
      <c r="K98" s="65"/>
      <c r="L98" s="63"/>
    </row>
    <row r="99" spans="2:12" s="1" customFormat="1" ht="16.5" customHeight="1">
      <c r="B99" s="43"/>
      <c r="C99" s="65"/>
      <c r="D99" s="65"/>
      <c r="E99" s="414" t="str">
        <f>E7</f>
        <v>Areál TJ Lokomotiva Cheb-I.etapa-Fáze I.B-Rekonstrukce haly s přístavbou šaten-Neuznatelné výdaje</v>
      </c>
      <c r="F99" s="415"/>
      <c r="G99" s="415"/>
      <c r="H99" s="415"/>
      <c r="I99" s="174"/>
      <c r="J99" s="65"/>
      <c r="K99" s="65"/>
      <c r="L99" s="63"/>
    </row>
    <row r="100" spans="2:12" ht="13.5">
      <c r="B100" s="29"/>
      <c r="C100" s="67" t="s">
        <v>137</v>
      </c>
      <c r="D100" s="175"/>
      <c r="E100" s="175"/>
      <c r="F100" s="175"/>
      <c r="G100" s="175"/>
      <c r="H100" s="175"/>
      <c r="J100" s="175"/>
      <c r="K100" s="175"/>
      <c r="L100" s="176"/>
    </row>
    <row r="101" spans="2:12" ht="16.5" customHeight="1">
      <c r="B101" s="29"/>
      <c r="C101" s="175"/>
      <c r="D101" s="175"/>
      <c r="E101" s="414" t="s">
        <v>138</v>
      </c>
      <c r="F101" s="419"/>
      <c r="G101" s="419"/>
      <c r="H101" s="419"/>
      <c r="J101" s="175"/>
      <c r="K101" s="175"/>
      <c r="L101" s="176"/>
    </row>
    <row r="102" spans="2:12" ht="13.5">
      <c r="B102" s="29"/>
      <c r="C102" s="67" t="s">
        <v>139</v>
      </c>
      <c r="D102" s="175"/>
      <c r="E102" s="175"/>
      <c r="F102" s="175"/>
      <c r="G102" s="175"/>
      <c r="H102" s="175"/>
      <c r="J102" s="175"/>
      <c r="K102" s="175"/>
      <c r="L102" s="176"/>
    </row>
    <row r="103" spans="2:12" s="1" customFormat="1" ht="16.5" customHeight="1">
      <c r="B103" s="43"/>
      <c r="C103" s="65"/>
      <c r="D103" s="65"/>
      <c r="E103" s="418" t="s">
        <v>1649</v>
      </c>
      <c r="F103" s="416"/>
      <c r="G103" s="416"/>
      <c r="H103" s="416"/>
      <c r="I103" s="174"/>
      <c r="J103" s="65"/>
      <c r="K103" s="65"/>
      <c r="L103" s="63"/>
    </row>
    <row r="104" spans="2:12" s="1" customFormat="1" ht="14.45" customHeight="1">
      <c r="B104" s="43"/>
      <c r="C104" s="67" t="s">
        <v>1650</v>
      </c>
      <c r="D104" s="65"/>
      <c r="E104" s="65"/>
      <c r="F104" s="65"/>
      <c r="G104" s="65"/>
      <c r="H104" s="65"/>
      <c r="I104" s="174"/>
      <c r="J104" s="65"/>
      <c r="K104" s="65"/>
      <c r="L104" s="63"/>
    </row>
    <row r="105" spans="2:12" s="1" customFormat="1" ht="17.25" customHeight="1">
      <c r="B105" s="43"/>
      <c r="C105" s="65"/>
      <c r="D105" s="65"/>
      <c r="E105" s="384" t="str">
        <f>E13</f>
        <v>D.4.5. - Soupis prací Elektroinstalace-slaboproud HALA-NEUZNATELNÉ VÝDAJE</v>
      </c>
      <c r="F105" s="416"/>
      <c r="G105" s="416"/>
      <c r="H105" s="416"/>
      <c r="I105" s="174"/>
      <c r="J105" s="65"/>
      <c r="K105" s="65"/>
      <c r="L105" s="63"/>
    </row>
    <row r="106" spans="2:12" s="1" customFormat="1" ht="6.95" customHeight="1">
      <c r="B106" s="43"/>
      <c r="C106" s="65"/>
      <c r="D106" s="65"/>
      <c r="E106" s="65"/>
      <c r="F106" s="65"/>
      <c r="G106" s="65"/>
      <c r="H106" s="65"/>
      <c r="I106" s="174"/>
      <c r="J106" s="65"/>
      <c r="K106" s="65"/>
      <c r="L106" s="63"/>
    </row>
    <row r="107" spans="2:12" s="1" customFormat="1" ht="18" customHeight="1">
      <c r="B107" s="43"/>
      <c r="C107" s="67" t="s">
        <v>26</v>
      </c>
      <c r="D107" s="65"/>
      <c r="E107" s="65"/>
      <c r="F107" s="177" t="str">
        <f>F16</f>
        <v>Cheb</v>
      </c>
      <c r="G107" s="65"/>
      <c r="H107" s="65"/>
      <c r="I107" s="178" t="s">
        <v>28</v>
      </c>
      <c r="J107" s="75" t="str">
        <f>IF(J16="","",J16)</f>
        <v>25. 1. 2018</v>
      </c>
      <c r="K107" s="65"/>
      <c r="L107" s="63"/>
    </row>
    <row r="108" spans="2:12" s="1" customFormat="1" ht="6.95" customHeight="1">
      <c r="B108" s="43"/>
      <c r="C108" s="65"/>
      <c r="D108" s="65"/>
      <c r="E108" s="65"/>
      <c r="F108" s="65"/>
      <c r="G108" s="65"/>
      <c r="H108" s="65"/>
      <c r="I108" s="174"/>
      <c r="J108" s="65"/>
      <c r="K108" s="65"/>
      <c r="L108" s="63"/>
    </row>
    <row r="109" spans="2:12" s="1" customFormat="1" ht="13.5">
      <c r="B109" s="43"/>
      <c r="C109" s="67" t="s">
        <v>36</v>
      </c>
      <c r="D109" s="65"/>
      <c r="E109" s="65"/>
      <c r="F109" s="177" t="str">
        <f>E19</f>
        <v>Město Cheb, Nám. Krále Jiřího z Poděbrad 1/14 Cheb</v>
      </c>
      <c r="G109" s="65"/>
      <c r="H109" s="65"/>
      <c r="I109" s="178" t="s">
        <v>43</v>
      </c>
      <c r="J109" s="177" t="str">
        <f>E25</f>
        <v>Ing. J. Šedivec-Staving Ateliér, Školní 27, Plzeň</v>
      </c>
      <c r="K109" s="65"/>
      <c r="L109" s="63"/>
    </row>
    <row r="110" spans="2:12" s="1" customFormat="1" ht="14.45" customHeight="1">
      <c r="B110" s="43"/>
      <c r="C110" s="67" t="s">
        <v>41</v>
      </c>
      <c r="D110" s="65"/>
      <c r="E110" s="65"/>
      <c r="F110" s="177" t="str">
        <f>IF(E22="","",E22)</f>
        <v/>
      </c>
      <c r="G110" s="65"/>
      <c r="H110" s="65"/>
      <c r="I110" s="174"/>
      <c r="J110" s="65"/>
      <c r="K110" s="65"/>
      <c r="L110" s="63"/>
    </row>
    <row r="111" spans="2:12" s="1" customFormat="1" ht="10.35" customHeight="1">
      <c r="B111" s="43"/>
      <c r="C111" s="65"/>
      <c r="D111" s="65"/>
      <c r="E111" s="65"/>
      <c r="F111" s="65"/>
      <c r="G111" s="65"/>
      <c r="H111" s="65"/>
      <c r="I111" s="174"/>
      <c r="J111" s="65"/>
      <c r="K111" s="65"/>
      <c r="L111" s="63"/>
    </row>
    <row r="112" spans="2:20" s="10" customFormat="1" ht="29.25" customHeight="1">
      <c r="B112" s="179"/>
      <c r="C112" s="180" t="s">
        <v>168</v>
      </c>
      <c r="D112" s="181" t="s">
        <v>67</v>
      </c>
      <c r="E112" s="181" t="s">
        <v>63</v>
      </c>
      <c r="F112" s="181" t="s">
        <v>169</v>
      </c>
      <c r="G112" s="181" t="s">
        <v>170</v>
      </c>
      <c r="H112" s="181" t="s">
        <v>171</v>
      </c>
      <c r="I112" s="182" t="s">
        <v>172</v>
      </c>
      <c r="J112" s="181" t="s">
        <v>144</v>
      </c>
      <c r="K112" s="183" t="s">
        <v>173</v>
      </c>
      <c r="L112" s="184"/>
      <c r="M112" s="83" t="s">
        <v>174</v>
      </c>
      <c r="N112" s="84" t="s">
        <v>52</v>
      </c>
      <c r="O112" s="84" t="s">
        <v>175</v>
      </c>
      <c r="P112" s="84" t="s">
        <v>176</v>
      </c>
      <c r="Q112" s="84" t="s">
        <v>177</v>
      </c>
      <c r="R112" s="84" t="s">
        <v>178</v>
      </c>
      <c r="S112" s="84" t="s">
        <v>179</v>
      </c>
      <c r="T112" s="85" t="s">
        <v>180</v>
      </c>
    </row>
    <row r="113" spans="2:63" s="1" customFormat="1" ht="29.25" customHeight="1">
      <c r="B113" s="43"/>
      <c r="C113" s="89" t="s">
        <v>145</v>
      </c>
      <c r="D113" s="65"/>
      <c r="E113" s="65"/>
      <c r="F113" s="65"/>
      <c r="G113" s="65"/>
      <c r="H113" s="65"/>
      <c r="I113" s="174"/>
      <c r="J113" s="185">
        <f>BK113</f>
        <v>0</v>
      </c>
      <c r="K113" s="65"/>
      <c r="L113" s="63"/>
      <c r="M113" s="86"/>
      <c r="N113" s="87"/>
      <c r="O113" s="87"/>
      <c r="P113" s="186">
        <f>P114+P164+P219</f>
        <v>0</v>
      </c>
      <c r="Q113" s="87"/>
      <c r="R113" s="186">
        <f>R114+R164+R219</f>
        <v>0</v>
      </c>
      <c r="S113" s="87"/>
      <c r="T113" s="187">
        <f>T114+T164+T219</f>
        <v>0</v>
      </c>
      <c r="AT113" s="25" t="s">
        <v>81</v>
      </c>
      <c r="AU113" s="25" t="s">
        <v>146</v>
      </c>
      <c r="BK113" s="188">
        <f>BK114+BK164+BK219</f>
        <v>0</v>
      </c>
    </row>
    <row r="114" spans="2:63" s="11" customFormat="1" ht="37.35" customHeight="1">
      <c r="B114" s="189"/>
      <c r="C114" s="190"/>
      <c r="D114" s="191" t="s">
        <v>81</v>
      </c>
      <c r="E114" s="192" t="s">
        <v>2089</v>
      </c>
      <c r="F114" s="192" t="s">
        <v>38</v>
      </c>
      <c r="G114" s="190"/>
      <c r="H114" s="190"/>
      <c r="I114" s="193"/>
      <c r="J114" s="194">
        <f>BK114</f>
        <v>0</v>
      </c>
      <c r="K114" s="190"/>
      <c r="L114" s="195"/>
      <c r="M114" s="196"/>
      <c r="N114" s="197"/>
      <c r="O114" s="197"/>
      <c r="P114" s="198">
        <f>P115+P124+P125+P139+P140+P143+P144+P163</f>
        <v>0</v>
      </c>
      <c r="Q114" s="197"/>
      <c r="R114" s="198">
        <f>R115+R124+R125+R139+R140+R143+R144+R163</f>
        <v>0</v>
      </c>
      <c r="S114" s="197"/>
      <c r="T114" s="199">
        <f>T115+T124+T125+T139+T140+T143+T144+T163</f>
        <v>0</v>
      </c>
      <c r="AR114" s="200" t="s">
        <v>25</v>
      </c>
      <c r="AT114" s="201" t="s">
        <v>81</v>
      </c>
      <c r="AU114" s="201" t="s">
        <v>82</v>
      </c>
      <c r="AY114" s="200" t="s">
        <v>183</v>
      </c>
      <c r="BK114" s="202">
        <f>BK115+BK124+BK125+BK139+BK140+BK143+BK144+BK163</f>
        <v>0</v>
      </c>
    </row>
    <row r="115" spans="2:63" s="11" customFormat="1" ht="19.9" customHeight="1">
      <c r="B115" s="189"/>
      <c r="C115" s="190"/>
      <c r="D115" s="191" t="s">
        <v>81</v>
      </c>
      <c r="E115" s="203" t="s">
        <v>2091</v>
      </c>
      <c r="F115" s="203" t="s">
        <v>2944</v>
      </c>
      <c r="G115" s="190"/>
      <c r="H115" s="190"/>
      <c r="I115" s="193"/>
      <c r="J115" s="204">
        <f>BK115</f>
        <v>0</v>
      </c>
      <c r="K115" s="190"/>
      <c r="L115" s="195"/>
      <c r="M115" s="196"/>
      <c r="N115" s="197"/>
      <c r="O115" s="197"/>
      <c r="P115" s="198">
        <f>SUM(P116:P123)</f>
        <v>0</v>
      </c>
      <c r="Q115" s="197"/>
      <c r="R115" s="198">
        <f>SUM(R116:R123)</f>
        <v>0</v>
      </c>
      <c r="S115" s="197"/>
      <c r="T115" s="199">
        <f>SUM(T116:T123)</f>
        <v>0</v>
      </c>
      <c r="AR115" s="200" t="s">
        <v>25</v>
      </c>
      <c r="AT115" s="201" t="s">
        <v>81</v>
      </c>
      <c r="AU115" s="201" t="s">
        <v>25</v>
      </c>
      <c r="AY115" s="200" t="s">
        <v>183</v>
      </c>
      <c r="BK115" s="202">
        <f>SUM(BK116:BK123)</f>
        <v>0</v>
      </c>
    </row>
    <row r="116" spans="2:65" s="1" customFormat="1" ht="16.5" customHeight="1">
      <c r="B116" s="43"/>
      <c r="C116" s="252" t="s">
        <v>25</v>
      </c>
      <c r="D116" s="252" t="s">
        <v>272</v>
      </c>
      <c r="E116" s="253" t="s">
        <v>3138</v>
      </c>
      <c r="F116" s="254" t="s">
        <v>3139</v>
      </c>
      <c r="G116" s="255" t="s">
        <v>313</v>
      </c>
      <c r="H116" s="256">
        <v>20</v>
      </c>
      <c r="I116" s="257"/>
      <c r="J116" s="258">
        <f aca="true" t="shared" si="0" ref="J116:J123">ROUND(I116*H116,2)</f>
        <v>0</v>
      </c>
      <c r="K116" s="254" t="s">
        <v>38</v>
      </c>
      <c r="L116" s="259"/>
      <c r="M116" s="260" t="s">
        <v>38</v>
      </c>
      <c r="N116" s="261" t="s">
        <v>53</v>
      </c>
      <c r="O116" s="44"/>
      <c r="P116" s="214">
        <f aca="true" t="shared" si="1" ref="P116:P123">O116*H116</f>
        <v>0</v>
      </c>
      <c r="Q116" s="214">
        <v>0</v>
      </c>
      <c r="R116" s="214">
        <f aca="true" t="shared" si="2" ref="R116:R123">Q116*H116</f>
        <v>0</v>
      </c>
      <c r="S116" s="214">
        <v>0</v>
      </c>
      <c r="T116" s="215">
        <f aca="true" t="shared" si="3" ref="T116:T123">S116*H116</f>
        <v>0</v>
      </c>
      <c r="AR116" s="25" t="s">
        <v>231</v>
      </c>
      <c r="AT116" s="25" t="s">
        <v>272</v>
      </c>
      <c r="AU116" s="25" t="s">
        <v>90</v>
      </c>
      <c r="AY116" s="25" t="s">
        <v>183</v>
      </c>
      <c r="BE116" s="216">
        <f aca="true" t="shared" si="4" ref="BE116:BE123">IF(N116="základní",J116,0)</f>
        <v>0</v>
      </c>
      <c r="BF116" s="216">
        <f aca="true" t="shared" si="5" ref="BF116:BF123">IF(N116="snížená",J116,0)</f>
        <v>0</v>
      </c>
      <c r="BG116" s="216">
        <f aca="true" t="shared" si="6" ref="BG116:BG123">IF(N116="zákl. přenesená",J116,0)</f>
        <v>0</v>
      </c>
      <c r="BH116" s="216">
        <f aca="true" t="shared" si="7" ref="BH116:BH123">IF(N116="sníž. přenesená",J116,0)</f>
        <v>0</v>
      </c>
      <c r="BI116" s="216">
        <f aca="true" t="shared" si="8" ref="BI116:BI123">IF(N116="nulová",J116,0)</f>
        <v>0</v>
      </c>
      <c r="BJ116" s="25" t="s">
        <v>25</v>
      </c>
      <c r="BK116" s="216">
        <f aca="true" t="shared" si="9" ref="BK116:BK123">ROUND(I116*H116,2)</f>
        <v>0</v>
      </c>
      <c r="BL116" s="25" t="s">
        <v>190</v>
      </c>
      <c r="BM116" s="25" t="s">
        <v>3140</v>
      </c>
    </row>
    <row r="117" spans="2:65" s="1" customFormat="1" ht="16.5" customHeight="1">
      <c r="B117" s="43"/>
      <c r="C117" s="252" t="s">
        <v>90</v>
      </c>
      <c r="D117" s="252" t="s">
        <v>272</v>
      </c>
      <c r="E117" s="253" t="s">
        <v>3141</v>
      </c>
      <c r="F117" s="254" t="s">
        <v>3142</v>
      </c>
      <c r="G117" s="255" t="s">
        <v>490</v>
      </c>
      <c r="H117" s="256">
        <v>160</v>
      </c>
      <c r="I117" s="257"/>
      <c r="J117" s="258">
        <f t="shared" si="0"/>
        <v>0</v>
      </c>
      <c r="K117" s="254" t="s">
        <v>38</v>
      </c>
      <c r="L117" s="259"/>
      <c r="M117" s="260" t="s">
        <v>38</v>
      </c>
      <c r="N117" s="261" t="s">
        <v>53</v>
      </c>
      <c r="O117" s="44"/>
      <c r="P117" s="214">
        <f t="shared" si="1"/>
        <v>0</v>
      </c>
      <c r="Q117" s="214">
        <v>0</v>
      </c>
      <c r="R117" s="214">
        <f t="shared" si="2"/>
        <v>0</v>
      </c>
      <c r="S117" s="214">
        <v>0</v>
      </c>
      <c r="T117" s="215">
        <f t="shared" si="3"/>
        <v>0</v>
      </c>
      <c r="AR117" s="25" t="s">
        <v>231</v>
      </c>
      <c r="AT117" s="25" t="s">
        <v>272</v>
      </c>
      <c r="AU117" s="25" t="s">
        <v>90</v>
      </c>
      <c r="AY117" s="25" t="s">
        <v>183</v>
      </c>
      <c r="BE117" s="216">
        <f t="shared" si="4"/>
        <v>0</v>
      </c>
      <c r="BF117" s="216">
        <f t="shared" si="5"/>
        <v>0</v>
      </c>
      <c r="BG117" s="216">
        <f t="shared" si="6"/>
        <v>0</v>
      </c>
      <c r="BH117" s="216">
        <f t="shared" si="7"/>
        <v>0</v>
      </c>
      <c r="BI117" s="216">
        <f t="shared" si="8"/>
        <v>0</v>
      </c>
      <c r="BJ117" s="25" t="s">
        <v>25</v>
      </c>
      <c r="BK117" s="216">
        <f t="shared" si="9"/>
        <v>0</v>
      </c>
      <c r="BL117" s="25" t="s">
        <v>190</v>
      </c>
      <c r="BM117" s="25" t="s">
        <v>3143</v>
      </c>
    </row>
    <row r="118" spans="2:65" s="1" customFormat="1" ht="16.5" customHeight="1">
      <c r="B118" s="43"/>
      <c r="C118" s="252" t="s">
        <v>107</v>
      </c>
      <c r="D118" s="252" t="s">
        <v>272</v>
      </c>
      <c r="E118" s="253" t="s">
        <v>3144</v>
      </c>
      <c r="F118" s="254" t="s">
        <v>3145</v>
      </c>
      <c r="G118" s="255" t="s">
        <v>313</v>
      </c>
      <c r="H118" s="256">
        <v>50</v>
      </c>
      <c r="I118" s="257"/>
      <c r="J118" s="258">
        <f t="shared" si="0"/>
        <v>0</v>
      </c>
      <c r="K118" s="254" t="s">
        <v>38</v>
      </c>
      <c r="L118" s="259"/>
      <c r="M118" s="260" t="s">
        <v>38</v>
      </c>
      <c r="N118" s="261" t="s">
        <v>53</v>
      </c>
      <c r="O118" s="44"/>
      <c r="P118" s="214">
        <f t="shared" si="1"/>
        <v>0</v>
      </c>
      <c r="Q118" s="214">
        <v>0</v>
      </c>
      <c r="R118" s="214">
        <f t="shared" si="2"/>
        <v>0</v>
      </c>
      <c r="S118" s="214">
        <v>0</v>
      </c>
      <c r="T118" s="215">
        <f t="shared" si="3"/>
        <v>0</v>
      </c>
      <c r="AR118" s="25" t="s">
        <v>231</v>
      </c>
      <c r="AT118" s="25" t="s">
        <v>272</v>
      </c>
      <c r="AU118" s="25" t="s">
        <v>90</v>
      </c>
      <c r="AY118" s="25" t="s">
        <v>183</v>
      </c>
      <c r="BE118" s="216">
        <f t="shared" si="4"/>
        <v>0</v>
      </c>
      <c r="BF118" s="216">
        <f t="shared" si="5"/>
        <v>0</v>
      </c>
      <c r="BG118" s="216">
        <f t="shared" si="6"/>
        <v>0</v>
      </c>
      <c r="BH118" s="216">
        <f t="shared" si="7"/>
        <v>0</v>
      </c>
      <c r="BI118" s="216">
        <f t="shared" si="8"/>
        <v>0</v>
      </c>
      <c r="BJ118" s="25" t="s">
        <v>25</v>
      </c>
      <c r="BK118" s="216">
        <f t="shared" si="9"/>
        <v>0</v>
      </c>
      <c r="BL118" s="25" t="s">
        <v>190</v>
      </c>
      <c r="BM118" s="25" t="s">
        <v>3146</v>
      </c>
    </row>
    <row r="119" spans="2:65" s="1" customFormat="1" ht="16.5" customHeight="1">
      <c r="B119" s="43"/>
      <c r="C119" s="252" t="s">
        <v>190</v>
      </c>
      <c r="D119" s="252" t="s">
        <v>272</v>
      </c>
      <c r="E119" s="253" t="s">
        <v>3147</v>
      </c>
      <c r="F119" s="254" t="s">
        <v>3148</v>
      </c>
      <c r="G119" s="255" t="s">
        <v>313</v>
      </c>
      <c r="H119" s="256">
        <v>200</v>
      </c>
      <c r="I119" s="257"/>
      <c r="J119" s="258">
        <f t="shared" si="0"/>
        <v>0</v>
      </c>
      <c r="K119" s="254" t="s">
        <v>38</v>
      </c>
      <c r="L119" s="259"/>
      <c r="M119" s="260" t="s">
        <v>38</v>
      </c>
      <c r="N119" s="261" t="s">
        <v>53</v>
      </c>
      <c r="O119" s="44"/>
      <c r="P119" s="214">
        <f t="shared" si="1"/>
        <v>0</v>
      </c>
      <c r="Q119" s="214">
        <v>0</v>
      </c>
      <c r="R119" s="214">
        <f t="shared" si="2"/>
        <v>0</v>
      </c>
      <c r="S119" s="214">
        <v>0</v>
      </c>
      <c r="T119" s="215">
        <f t="shared" si="3"/>
        <v>0</v>
      </c>
      <c r="AR119" s="25" t="s">
        <v>231</v>
      </c>
      <c r="AT119" s="25" t="s">
        <v>272</v>
      </c>
      <c r="AU119" s="25" t="s">
        <v>90</v>
      </c>
      <c r="AY119" s="25" t="s">
        <v>183</v>
      </c>
      <c r="BE119" s="216">
        <f t="shared" si="4"/>
        <v>0</v>
      </c>
      <c r="BF119" s="216">
        <f t="shared" si="5"/>
        <v>0</v>
      </c>
      <c r="BG119" s="216">
        <f t="shared" si="6"/>
        <v>0</v>
      </c>
      <c r="BH119" s="216">
        <f t="shared" si="7"/>
        <v>0</v>
      </c>
      <c r="BI119" s="216">
        <f t="shared" si="8"/>
        <v>0</v>
      </c>
      <c r="BJ119" s="25" t="s">
        <v>25</v>
      </c>
      <c r="BK119" s="216">
        <f t="shared" si="9"/>
        <v>0</v>
      </c>
      <c r="BL119" s="25" t="s">
        <v>190</v>
      </c>
      <c r="BM119" s="25" t="s">
        <v>3149</v>
      </c>
    </row>
    <row r="120" spans="2:65" s="1" customFormat="1" ht="16.5" customHeight="1">
      <c r="B120" s="43"/>
      <c r="C120" s="252" t="s">
        <v>212</v>
      </c>
      <c r="D120" s="252" t="s">
        <v>272</v>
      </c>
      <c r="E120" s="253" t="s">
        <v>3150</v>
      </c>
      <c r="F120" s="254" t="s">
        <v>3151</v>
      </c>
      <c r="G120" s="255" t="s">
        <v>490</v>
      </c>
      <c r="H120" s="256">
        <v>1</v>
      </c>
      <c r="I120" s="257"/>
      <c r="J120" s="258">
        <f t="shared" si="0"/>
        <v>0</v>
      </c>
      <c r="K120" s="254" t="s">
        <v>38</v>
      </c>
      <c r="L120" s="259"/>
      <c r="M120" s="260" t="s">
        <v>38</v>
      </c>
      <c r="N120" s="261" t="s">
        <v>53</v>
      </c>
      <c r="O120" s="44"/>
      <c r="P120" s="214">
        <f t="shared" si="1"/>
        <v>0</v>
      </c>
      <c r="Q120" s="214">
        <v>0</v>
      </c>
      <c r="R120" s="214">
        <f t="shared" si="2"/>
        <v>0</v>
      </c>
      <c r="S120" s="214">
        <v>0</v>
      </c>
      <c r="T120" s="215">
        <f t="shared" si="3"/>
        <v>0</v>
      </c>
      <c r="AR120" s="25" t="s">
        <v>231</v>
      </c>
      <c r="AT120" s="25" t="s">
        <v>272</v>
      </c>
      <c r="AU120" s="25" t="s">
        <v>90</v>
      </c>
      <c r="AY120" s="25" t="s">
        <v>183</v>
      </c>
      <c r="BE120" s="216">
        <f t="shared" si="4"/>
        <v>0</v>
      </c>
      <c r="BF120" s="216">
        <f t="shared" si="5"/>
        <v>0</v>
      </c>
      <c r="BG120" s="216">
        <f t="shared" si="6"/>
        <v>0</v>
      </c>
      <c r="BH120" s="216">
        <f t="shared" si="7"/>
        <v>0</v>
      </c>
      <c r="BI120" s="216">
        <f t="shared" si="8"/>
        <v>0</v>
      </c>
      <c r="BJ120" s="25" t="s">
        <v>25</v>
      </c>
      <c r="BK120" s="216">
        <f t="shared" si="9"/>
        <v>0</v>
      </c>
      <c r="BL120" s="25" t="s">
        <v>190</v>
      </c>
      <c r="BM120" s="25" t="s">
        <v>3152</v>
      </c>
    </row>
    <row r="121" spans="2:65" s="1" customFormat="1" ht="16.5" customHeight="1">
      <c r="B121" s="43"/>
      <c r="C121" s="252" t="s">
        <v>221</v>
      </c>
      <c r="D121" s="252" t="s">
        <v>272</v>
      </c>
      <c r="E121" s="253" t="s">
        <v>3153</v>
      </c>
      <c r="F121" s="254" t="s">
        <v>3154</v>
      </c>
      <c r="G121" s="255" t="s">
        <v>490</v>
      </c>
      <c r="H121" s="256">
        <v>1</v>
      </c>
      <c r="I121" s="257"/>
      <c r="J121" s="258">
        <f t="shared" si="0"/>
        <v>0</v>
      </c>
      <c r="K121" s="254" t="s">
        <v>38</v>
      </c>
      <c r="L121" s="259"/>
      <c r="M121" s="260" t="s">
        <v>38</v>
      </c>
      <c r="N121" s="261" t="s">
        <v>53</v>
      </c>
      <c r="O121" s="44"/>
      <c r="P121" s="214">
        <f t="shared" si="1"/>
        <v>0</v>
      </c>
      <c r="Q121" s="214">
        <v>0</v>
      </c>
      <c r="R121" s="214">
        <f t="shared" si="2"/>
        <v>0</v>
      </c>
      <c r="S121" s="214">
        <v>0</v>
      </c>
      <c r="T121" s="215">
        <f t="shared" si="3"/>
        <v>0</v>
      </c>
      <c r="AR121" s="25" t="s">
        <v>231</v>
      </c>
      <c r="AT121" s="25" t="s">
        <v>272</v>
      </c>
      <c r="AU121" s="25" t="s">
        <v>90</v>
      </c>
      <c r="AY121" s="25" t="s">
        <v>183</v>
      </c>
      <c r="BE121" s="216">
        <f t="shared" si="4"/>
        <v>0</v>
      </c>
      <c r="BF121" s="216">
        <f t="shared" si="5"/>
        <v>0</v>
      </c>
      <c r="BG121" s="216">
        <f t="shared" si="6"/>
        <v>0</v>
      </c>
      <c r="BH121" s="216">
        <f t="shared" si="7"/>
        <v>0</v>
      </c>
      <c r="BI121" s="216">
        <f t="shared" si="8"/>
        <v>0</v>
      </c>
      <c r="BJ121" s="25" t="s">
        <v>25</v>
      </c>
      <c r="BK121" s="216">
        <f t="shared" si="9"/>
        <v>0</v>
      </c>
      <c r="BL121" s="25" t="s">
        <v>190</v>
      </c>
      <c r="BM121" s="25" t="s">
        <v>3155</v>
      </c>
    </row>
    <row r="122" spans="2:65" s="1" customFormat="1" ht="16.5" customHeight="1">
      <c r="B122" s="43"/>
      <c r="C122" s="252" t="s">
        <v>226</v>
      </c>
      <c r="D122" s="252" t="s">
        <v>272</v>
      </c>
      <c r="E122" s="253" t="s">
        <v>3156</v>
      </c>
      <c r="F122" s="254" t="s">
        <v>3157</v>
      </c>
      <c r="G122" s="255" t="s">
        <v>490</v>
      </c>
      <c r="H122" s="256">
        <v>10</v>
      </c>
      <c r="I122" s="257"/>
      <c r="J122" s="258">
        <f t="shared" si="0"/>
        <v>0</v>
      </c>
      <c r="K122" s="254" t="s">
        <v>38</v>
      </c>
      <c r="L122" s="259"/>
      <c r="M122" s="260" t="s">
        <v>38</v>
      </c>
      <c r="N122" s="261" t="s">
        <v>53</v>
      </c>
      <c r="O122" s="44"/>
      <c r="P122" s="214">
        <f t="shared" si="1"/>
        <v>0</v>
      </c>
      <c r="Q122" s="214">
        <v>0</v>
      </c>
      <c r="R122" s="214">
        <f t="shared" si="2"/>
        <v>0</v>
      </c>
      <c r="S122" s="214">
        <v>0</v>
      </c>
      <c r="T122" s="215">
        <f t="shared" si="3"/>
        <v>0</v>
      </c>
      <c r="AR122" s="25" t="s">
        <v>231</v>
      </c>
      <c r="AT122" s="25" t="s">
        <v>272</v>
      </c>
      <c r="AU122" s="25" t="s">
        <v>90</v>
      </c>
      <c r="AY122" s="25" t="s">
        <v>183</v>
      </c>
      <c r="BE122" s="216">
        <f t="shared" si="4"/>
        <v>0</v>
      </c>
      <c r="BF122" s="216">
        <f t="shared" si="5"/>
        <v>0</v>
      </c>
      <c r="BG122" s="216">
        <f t="shared" si="6"/>
        <v>0</v>
      </c>
      <c r="BH122" s="216">
        <f t="shared" si="7"/>
        <v>0</v>
      </c>
      <c r="BI122" s="216">
        <f t="shared" si="8"/>
        <v>0</v>
      </c>
      <c r="BJ122" s="25" t="s">
        <v>25</v>
      </c>
      <c r="BK122" s="216">
        <f t="shared" si="9"/>
        <v>0</v>
      </c>
      <c r="BL122" s="25" t="s">
        <v>190</v>
      </c>
      <c r="BM122" s="25" t="s">
        <v>3158</v>
      </c>
    </row>
    <row r="123" spans="2:65" s="1" customFormat="1" ht="16.5" customHeight="1">
      <c r="B123" s="43"/>
      <c r="C123" s="252" t="s">
        <v>231</v>
      </c>
      <c r="D123" s="252" t="s">
        <v>272</v>
      </c>
      <c r="E123" s="253" t="s">
        <v>3159</v>
      </c>
      <c r="F123" s="254" t="s">
        <v>3160</v>
      </c>
      <c r="G123" s="255" t="s">
        <v>490</v>
      </c>
      <c r="H123" s="256">
        <v>5</v>
      </c>
      <c r="I123" s="257"/>
      <c r="J123" s="258">
        <f t="shared" si="0"/>
        <v>0</v>
      </c>
      <c r="K123" s="254" t="s">
        <v>38</v>
      </c>
      <c r="L123" s="259"/>
      <c r="M123" s="260" t="s">
        <v>38</v>
      </c>
      <c r="N123" s="261" t="s">
        <v>53</v>
      </c>
      <c r="O123" s="44"/>
      <c r="P123" s="214">
        <f t="shared" si="1"/>
        <v>0</v>
      </c>
      <c r="Q123" s="214">
        <v>0</v>
      </c>
      <c r="R123" s="214">
        <f t="shared" si="2"/>
        <v>0</v>
      </c>
      <c r="S123" s="214">
        <v>0</v>
      </c>
      <c r="T123" s="215">
        <f t="shared" si="3"/>
        <v>0</v>
      </c>
      <c r="AR123" s="25" t="s">
        <v>231</v>
      </c>
      <c r="AT123" s="25" t="s">
        <v>272</v>
      </c>
      <c r="AU123" s="25" t="s">
        <v>90</v>
      </c>
      <c r="AY123" s="25" t="s">
        <v>183</v>
      </c>
      <c r="BE123" s="216">
        <f t="shared" si="4"/>
        <v>0</v>
      </c>
      <c r="BF123" s="216">
        <f t="shared" si="5"/>
        <v>0</v>
      </c>
      <c r="BG123" s="216">
        <f t="shared" si="6"/>
        <v>0</v>
      </c>
      <c r="BH123" s="216">
        <f t="shared" si="7"/>
        <v>0</v>
      </c>
      <c r="BI123" s="216">
        <f t="shared" si="8"/>
        <v>0</v>
      </c>
      <c r="BJ123" s="25" t="s">
        <v>25</v>
      </c>
      <c r="BK123" s="216">
        <f t="shared" si="9"/>
        <v>0</v>
      </c>
      <c r="BL123" s="25" t="s">
        <v>190</v>
      </c>
      <c r="BM123" s="25" t="s">
        <v>3161</v>
      </c>
    </row>
    <row r="124" spans="2:63" s="11" customFormat="1" ht="29.85" customHeight="1">
      <c r="B124" s="189"/>
      <c r="C124" s="190"/>
      <c r="D124" s="191" t="s">
        <v>81</v>
      </c>
      <c r="E124" s="203" t="s">
        <v>2093</v>
      </c>
      <c r="F124" s="203" t="s">
        <v>3162</v>
      </c>
      <c r="G124" s="190"/>
      <c r="H124" s="190"/>
      <c r="I124" s="193"/>
      <c r="J124" s="204">
        <f>BK124</f>
        <v>0</v>
      </c>
      <c r="K124" s="190"/>
      <c r="L124" s="195"/>
      <c r="M124" s="196"/>
      <c r="N124" s="197"/>
      <c r="O124" s="197"/>
      <c r="P124" s="198">
        <v>0</v>
      </c>
      <c r="Q124" s="197"/>
      <c r="R124" s="198">
        <v>0</v>
      </c>
      <c r="S124" s="197"/>
      <c r="T124" s="199">
        <v>0</v>
      </c>
      <c r="AR124" s="200" t="s">
        <v>25</v>
      </c>
      <c r="AT124" s="201" t="s">
        <v>81</v>
      </c>
      <c r="AU124" s="201" t="s">
        <v>25</v>
      </c>
      <c r="AY124" s="200" t="s">
        <v>183</v>
      </c>
      <c r="BK124" s="202">
        <v>0</v>
      </c>
    </row>
    <row r="125" spans="2:63" s="11" customFormat="1" ht="19.9" customHeight="1">
      <c r="B125" s="189"/>
      <c r="C125" s="190"/>
      <c r="D125" s="191" t="s">
        <v>81</v>
      </c>
      <c r="E125" s="203" t="s">
        <v>2095</v>
      </c>
      <c r="F125" s="203" t="s">
        <v>3163</v>
      </c>
      <c r="G125" s="190"/>
      <c r="H125" s="190"/>
      <c r="I125" s="193"/>
      <c r="J125" s="204">
        <f>BK125</f>
        <v>0</v>
      </c>
      <c r="K125" s="190"/>
      <c r="L125" s="195"/>
      <c r="M125" s="196"/>
      <c r="N125" s="197"/>
      <c r="O125" s="197"/>
      <c r="P125" s="198">
        <f>SUM(P126:P138)</f>
        <v>0</v>
      </c>
      <c r="Q125" s="197"/>
      <c r="R125" s="198">
        <f>SUM(R126:R138)</f>
        <v>0</v>
      </c>
      <c r="S125" s="197"/>
      <c r="T125" s="199">
        <f>SUM(T126:T138)</f>
        <v>0</v>
      </c>
      <c r="AR125" s="200" t="s">
        <v>25</v>
      </c>
      <c r="AT125" s="201" t="s">
        <v>81</v>
      </c>
      <c r="AU125" s="201" t="s">
        <v>25</v>
      </c>
      <c r="AY125" s="200" t="s">
        <v>183</v>
      </c>
      <c r="BK125" s="202">
        <f>SUM(BK126:BK138)</f>
        <v>0</v>
      </c>
    </row>
    <row r="126" spans="2:65" s="1" customFormat="1" ht="16.5" customHeight="1">
      <c r="B126" s="43"/>
      <c r="C126" s="252" t="s">
        <v>236</v>
      </c>
      <c r="D126" s="252" t="s">
        <v>272</v>
      </c>
      <c r="E126" s="253" t="s">
        <v>3164</v>
      </c>
      <c r="F126" s="254" t="s">
        <v>3165</v>
      </c>
      <c r="G126" s="255" t="s">
        <v>490</v>
      </c>
      <c r="H126" s="256">
        <v>1</v>
      </c>
      <c r="I126" s="257"/>
      <c r="J126" s="258">
        <f aca="true" t="shared" si="10" ref="J126:J138">ROUND(I126*H126,2)</f>
        <v>0</v>
      </c>
      <c r="K126" s="254" t="s">
        <v>38</v>
      </c>
      <c r="L126" s="259"/>
      <c r="M126" s="260" t="s">
        <v>38</v>
      </c>
      <c r="N126" s="261" t="s">
        <v>53</v>
      </c>
      <c r="O126" s="44"/>
      <c r="P126" s="214">
        <f aca="true" t="shared" si="11" ref="P126:P138">O126*H126</f>
        <v>0</v>
      </c>
      <c r="Q126" s="214">
        <v>0</v>
      </c>
      <c r="R126" s="214">
        <f aca="true" t="shared" si="12" ref="R126:R138">Q126*H126</f>
        <v>0</v>
      </c>
      <c r="S126" s="214">
        <v>0</v>
      </c>
      <c r="T126" s="215">
        <f aca="true" t="shared" si="13" ref="T126:T138">S126*H126</f>
        <v>0</v>
      </c>
      <c r="AR126" s="25" t="s">
        <v>231</v>
      </c>
      <c r="AT126" s="25" t="s">
        <v>272</v>
      </c>
      <c r="AU126" s="25" t="s">
        <v>90</v>
      </c>
      <c r="AY126" s="25" t="s">
        <v>183</v>
      </c>
      <c r="BE126" s="216">
        <f aca="true" t="shared" si="14" ref="BE126:BE138">IF(N126="základní",J126,0)</f>
        <v>0</v>
      </c>
      <c r="BF126" s="216">
        <f aca="true" t="shared" si="15" ref="BF126:BF138">IF(N126="snížená",J126,0)</f>
        <v>0</v>
      </c>
      <c r="BG126" s="216">
        <f aca="true" t="shared" si="16" ref="BG126:BG138">IF(N126="zákl. přenesená",J126,0)</f>
        <v>0</v>
      </c>
      <c r="BH126" s="216">
        <f aca="true" t="shared" si="17" ref="BH126:BH138">IF(N126="sníž. přenesená",J126,0)</f>
        <v>0</v>
      </c>
      <c r="BI126" s="216">
        <f aca="true" t="shared" si="18" ref="BI126:BI138">IF(N126="nulová",J126,0)</f>
        <v>0</v>
      </c>
      <c r="BJ126" s="25" t="s">
        <v>25</v>
      </c>
      <c r="BK126" s="216">
        <f aca="true" t="shared" si="19" ref="BK126:BK138">ROUND(I126*H126,2)</f>
        <v>0</v>
      </c>
      <c r="BL126" s="25" t="s">
        <v>190</v>
      </c>
      <c r="BM126" s="25" t="s">
        <v>3166</v>
      </c>
    </row>
    <row r="127" spans="2:65" s="1" customFormat="1" ht="16.5" customHeight="1">
      <c r="B127" s="43"/>
      <c r="C127" s="252" t="s">
        <v>30</v>
      </c>
      <c r="D127" s="252" t="s">
        <v>272</v>
      </c>
      <c r="E127" s="253" t="s">
        <v>3167</v>
      </c>
      <c r="F127" s="254" t="s">
        <v>3168</v>
      </c>
      <c r="G127" s="255" t="s">
        <v>490</v>
      </c>
      <c r="H127" s="256">
        <v>5</v>
      </c>
      <c r="I127" s="257"/>
      <c r="J127" s="258">
        <f t="shared" si="10"/>
        <v>0</v>
      </c>
      <c r="K127" s="254" t="s">
        <v>38</v>
      </c>
      <c r="L127" s="259"/>
      <c r="M127" s="260" t="s">
        <v>38</v>
      </c>
      <c r="N127" s="261" t="s">
        <v>53</v>
      </c>
      <c r="O127" s="44"/>
      <c r="P127" s="214">
        <f t="shared" si="11"/>
        <v>0</v>
      </c>
      <c r="Q127" s="214">
        <v>0</v>
      </c>
      <c r="R127" s="214">
        <f t="shared" si="12"/>
        <v>0</v>
      </c>
      <c r="S127" s="214">
        <v>0</v>
      </c>
      <c r="T127" s="215">
        <f t="shared" si="13"/>
        <v>0</v>
      </c>
      <c r="AR127" s="25" t="s">
        <v>231</v>
      </c>
      <c r="AT127" s="25" t="s">
        <v>272</v>
      </c>
      <c r="AU127" s="25" t="s">
        <v>90</v>
      </c>
      <c r="AY127" s="25" t="s">
        <v>183</v>
      </c>
      <c r="BE127" s="216">
        <f t="shared" si="14"/>
        <v>0</v>
      </c>
      <c r="BF127" s="216">
        <f t="shared" si="15"/>
        <v>0</v>
      </c>
      <c r="BG127" s="216">
        <f t="shared" si="16"/>
        <v>0</v>
      </c>
      <c r="BH127" s="216">
        <f t="shared" si="17"/>
        <v>0</v>
      </c>
      <c r="BI127" s="216">
        <f t="shared" si="18"/>
        <v>0</v>
      </c>
      <c r="BJ127" s="25" t="s">
        <v>25</v>
      </c>
      <c r="BK127" s="216">
        <f t="shared" si="19"/>
        <v>0</v>
      </c>
      <c r="BL127" s="25" t="s">
        <v>190</v>
      </c>
      <c r="BM127" s="25" t="s">
        <v>3169</v>
      </c>
    </row>
    <row r="128" spans="2:65" s="1" customFormat="1" ht="16.5" customHeight="1">
      <c r="B128" s="43"/>
      <c r="C128" s="252" t="s">
        <v>244</v>
      </c>
      <c r="D128" s="252" t="s">
        <v>272</v>
      </c>
      <c r="E128" s="253" t="s">
        <v>3170</v>
      </c>
      <c r="F128" s="254" t="s">
        <v>3171</v>
      </c>
      <c r="G128" s="255" t="s">
        <v>490</v>
      </c>
      <c r="H128" s="256">
        <v>2</v>
      </c>
      <c r="I128" s="257"/>
      <c r="J128" s="258">
        <f t="shared" si="10"/>
        <v>0</v>
      </c>
      <c r="K128" s="254" t="s">
        <v>38</v>
      </c>
      <c r="L128" s="259"/>
      <c r="M128" s="260" t="s">
        <v>38</v>
      </c>
      <c r="N128" s="261" t="s">
        <v>53</v>
      </c>
      <c r="O128" s="44"/>
      <c r="P128" s="214">
        <f t="shared" si="11"/>
        <v>0</v>
      </c>
      <c r="Q128" s="214">
        <v>0</v>
      </c>
      <c r="R128" s="214">
        <f t="shared" si="12"/>
        <v>0</v>
      </c>
      <c r="S128" s="214">
        <v>0</v>
      </c>
      <c r="T128" s="215">
        <f t="shared" si="13"/>
        <v>0</v>
      </c>
      <c r="AR128" s="25" t="s">
        <v>231</v>
      </c>
      <c r="AT128" s="25" t="s">
        <v>272</v>
      </c>
      <c r="AU128" s="25" t="s">
        <v>90</v>
      </c>
      <c r="AY128" s="25" t="s">
        <v>183</v>
      </c>
      <c r="BE128" s="216">
        <f t="shared" si="14"/>
        <v>0</v>
      </c>
      <c r="BF128" s="216">
        <f t="shared" si="15"/>
        <v>0</v>
      </c>
      <c r="BG128" s="216">
        <f t="shared" si="16"/>
        <v>0</v>
      </c>
      <c r="BH128" s="216">
        <f t="shared" si="17"/>
        <v>0</v>
      </c>
      <c r="BI128" s="216">
        <f t="shared" si="18"/>
        <v>0</v>
      </c>
      <c r="BJ128" s="25" t="s">
        <v>25</v>
      </c>
      <c r="BK128" s="216">
        <f t="shared" si="19"/>
        <v>0</v>
      </c>
      <c r="BL128" s="25" t="s">
        <v>190</v>
      </c>
      <c r="BM128" s="25" t="s">
        <v>3172</v>
      </c>
    </row>
    <row r="129" spans="2:65" s="1" customFormat="1" ht="16.5" customHeight="1">
      <c r="B129" s="43"/>
      <c r="C129" s="252" t="s">
        <v>248</v>
      </c>
      <c r="D129" s="252" t="s">
        <v>272</v>
      </c>
      <c r="E129" s="253" t="s">
        <v>3173</v>
      </c>
      <c r="F129" s="254" t="s">
        <v>3174</v>
      </c>
      <c r="G129" s="255" t="s">
        <v>313</v>
      </c>
      <c r="H129" s="256">
        <v>1</v>
      </c>
      <c r="I129" s="257"/>
      <c r="J129" s="258">
        <f t="shared" si="10"/>
        <v>0</v>
      </c>
      <c r="K129" s="254" t="s">
        <v>38</v>
      </c>
      <c r="L129" s="259"/>
      <c r="M129" s="260" t="s">
        <v>38</v>
      </c>
      <c r="N129" s="261" t="s">
        <v>53</v>
      </c>
      <c r="O129" s="44"/>
      <c r="P129" s="214">
        <f t="shared" si="11"/>
        <v>0</v>
      </c>
      <c r="Q129" s="214">
        <v>0</v>
      </c>
      <c r="R129" s="214">
        <f t="shared" si="12"/>
        <v>0</v>
      </c>
      <c r="S129" s="214">
        <v>0</v>
      </c>
      <c r="T129" s="215">
        <f t="shared" si="13"/>
        <v>0</v>
      </c>
      <c r="AR129" s="25" t="s">
        <v>231</v>
      </c>
      <c r="AT129" s="25" t="s">
        <v>272</v>
      </c>
      <c r="AU129" s="25" t="s">
        <v>90</v>
      </c>
      <c r="AY129" s="25" t="s">
        <v>183</v>
      </c>
      <c r="BE129" s="216">
        <f t="shared" si="14"/>
        <v>0</v>
      </c>
      <c r="BF129" s="216">
        <f t="shared" si="15"/>
        <v>0</v>
      </c>
      <c r="BG129" s="216">
        <f t="shared" si="16"/>
        <v>0</v>
      </c>
      <c r="BH129" s="216">
        <f t="shared" si="17"/>
        <v>0</v>
      </c>
      <c r="BI129" s="216">
        <f t="shared" si="18"/>
        <v>0</v>
      </c>
      <c r="BJ129" s="25" t="s">
        <v>25</v>
      </c>
      <c r="BK129" s="216">
        <f t="shared" si="19"/>
        <v>0</v>
      </c>
      <c r="BL129" s="25" t="s">
        <v>190</v>
      </c>
      <c r="BM129" s="25" t="s">
        <v>3175</v>
      </c>
    </row>
    <row r="130" spans="2:65" s="1" customFormat="1" ht="16.5" customHeight="1">
      <c r="B130" s="43"/>
      <c r="C130" s="252" t="s">
        <v>252</v>
      </c>
      <c r="D130" s="252" t="s">
        <v>272</v>
      </c>
      <c r="E130" s="253" t="s">
        <v>3176</v>
      </c>
      <c r="F130" s="254" t="s">
        <v>3177</v>
      </c>
      <c r="G130" s="255" t="s">
        <v>490</v>
      </c>
      <c r="H130" s="256">
        <v>1</v>
      </c>
      <c r="I130" s="257"/>
      <c r="J130" s="258">
        <f t="shared" si="10"/>
        <v>0</v>
      </c>
      <c r="K130" s="254" t="s">
        <v>38</v>
      </c>
      <c r="L130" s="259"/>
      <c r="M130" s="260" t="s">
        <v>38</v>
      </c>
      <c r="N130" s="261" t="s">
        <v>53</v>
      </c>
      <c r="O130" s="44"/>
      <c r="P130" s="214">
        <f t="shared" si="11"/>
        <v>0</v>
      </c>
      <c r="Q130" s="214">
        <v>0</v>
      </c>
      <c r="R130" s="214">
        <f t="shared" si="12"/>
        <v>0</v>
      </c>
      <c r="S130" s="214">
        <v>0</v>
      </c>
      <c r="T130" s="215">
        <f t="shared" si="13"/>
        <v>0</v>
      </c>
      <c r="AR130" s="25" t="s">
        <v>231</v>
      </c>
      <c r="AT130" s="25" t="s">
        <v>272</v>
      </c>
      <c r="AU130" s="25" t="s">
        <v>90</v>
      </c>
      <c r="AY130" s="25" t="s">
        <v>183</v>
      </c>
      <c r="BE130" s="216">
        <f t="shared" si="14"/>
        <v>0</v>
      </c>
      <c r="BF130" s="216">
        <f t="shared" si="15"/>
        <v>0</v>
      </c>
      <c r="BG130" s="216">
        <f t="shared" si="16"/>
        <v>0</v>
      </c>
      <c r="BH130" s="216">
        <f t="shared" si="17"/>
        <v>0</v>
      </c>
      <c r="BI130" s="216">
        <f t="shared" si="18"/>
        <v>0</v>
      </c>
      <c r="BJ130" s="25" t="s">
        <v>25</v>
      </c>
      <c r="BK130" s="216">
        <f t="shared" si="19"/>
        <v>0</v>
      </c>
      <c r="BL130" s="25" t="s">
        <v>190</v>
      </c>
      <c r="BM130" s="25" t="s">
        <v>3178</v>
      </c>
    </row>
    <row r="131" spans="2:65" s="1" customFormat="1" ht="16.5" customHeight="1">
      <c r="B131" s="43"/>
      <c r="C131" s="252" t="s">
        <v>265</v>
      </c>
      <c r="D131" s="252" t="s">
        <v>272</v>
      </c>
      <c r="E131" s="253" t="s">
        <v>3179</v>
      </c>
      <c r="F131" s="254" t="s">
        <v>3180</v>
      </c>
      <c r="G131" s="255" t="s">
        <v>490</v>
      </c>
      <c r="H131" s="256">
        <v>7</v>
      </c>
      <c r="I131" s="257"/>
      <c r="J131" s="258">
        <f t="shared" si="10"/>
        <v>0</v>
      </c>
      <c r="K131" s="254" t="s">
        <v>38</v>
      </c>
      <c r="L131" s="259"/>
      <c r="M131" s="260" t="s">
        <v>38</v>
      </c>
      <c r="N131" s="261" t="s">
        <v>53</v>
      </c>
      <c r="O131" s="44"/>
      <c r="P131" s="214">
        <f t="shared" si="11"/>
        <v>0</v>
      </c>
      <c r="Q131" s="214">
        <v>0</v>
      </c>
      <c r="R131" s="214">
        <f t="shared" si="12"/>
        <v>0</v>
      </c>
      <c r="S131" s="214">
        <v>0</v>
      </c>
      <c r="T131" s="215">
        <f t="shared" si="13"/>
        <v>0</v>
      </c>
      <c r="AR131" s="25" t="s">
        <v>231</v>
      </c>
      <c r="AT131" s="25" t="s">
        <v>272</v>
      </c>
      <c r="AU131" s="25" t="s">
        <v>90</v>
      </c>
      <c r="AY131" s="25" t="s">
        <v>183</v>
      </c>
      <c r="BE131" s="216">
        <f t="shared" si="14"/>
        <v>0</v>
      </c>
      <c r="BF131" s="216">
        <f t="shared" si="15"/>
        <v>0</v>
      </c>
      <c r="BG131" s="216">
        <f t="shared" si="16"/>
        <v>0</v>
      </c>
      <c r="BH131" s="216">
        <f t="shared" si="17"/>
        <v>0</v>
      </c>
      <c r="BI131" s="216">
        <f t="shared" si="18"/>
        <v>0</v>
      </c>
      <c r="BJ131" s="25" t="s">
        <v>25</v>
      </c>
      <c r="BK131" s="216">
        <f t="shared" si="19"/>
        <v>0</v>
      </c>
      <c r="BL131" s="25" t="s">
        <v>190</v>
      </c>
      <c r="BM131" s="25" t="s">
        <v>3181</v>
      </c>
    </row>
    <row r="132" spans="2:65" s="1" customFormat="1" ht="16.5" customHeight="1">
      <c r="B132" s="43"/>
      <c r="C132" s="252" t="s">
        <v>10</v>
      </c>
      <c r="D132" s="252" t="s">
        <v>272</v>
      </c>
      <c r="E132" s="253" t="s">
        <v>2912</v>
      </c>
      <c r="F132" s="254" t="s">
        <v>2907</v>
      </c>
      <c r="G132" s="255" t="s">
        <v>490</v>
      </c>
      <c r="H132" s="256">
        <v>7</v>
      </c>
      <c r="I132" s="257"/>
      <c r="J132" s="258">
        <f t="shared" si="10"/>
        <v>0</v>
      </c>
      <c r="K132" s="254" t="s">
        <v>38</v>
      </c>
      <c r="L132" s="259"/>
      <c r="M132" s="260" t="s">
        <v>38</v>
      </c>
      <c r="N132" s="261" t="s">
        <v>53</v>
      </c>
      <c r="O132" s="44"/>
      <c r="P132" s="214">
        <f t="shared" si="11"/>
        <v>0</v>
      </c>
      <c r="Q132" s="214">
        <v>0</v>
      </c>
      <c r="R132" s="214">
        <f t="shared" si="12"/>
        <v>0</v>
      </c>
      <c r="S132" s="214">
        <v>0</v>
      </c>
      <c r="T132" s="215">
        <f t="shared" si="13"/>
        <v>0</v>
      </c>
      <c r="AR132" s="25" t="s">
        <v>231</v>
      </c>
      <c r="AT132" s="25" t="s">
        <v>272</v>
      </c>
      <c r="AU132" s="25" t="s">
        <v>90</v>
      </c>
      <c r="AY132" s="25" t="s">
        <v>183</v>
      </c>
      <c r="BE132" s="216">
        <f t="shared" si="14"/>
        <v>0</v>
      </c>
      <c r="BF132" s="216">
        <f t="shared" si="15"/>
        <v>0</v>
      </c>
      <c r="BG132" s="216">
        <f t="shared" si="16"/>
        <v>0</v>
      </c>
      <c r="BH132" s="216">
        <f t="shared" si="17"/>
        <v>0</v>
      </c>
      <c r="BI132" s="216">
        <f t="shared" si="18"/>
        <v>0</v>
      </c>
      <c r="BJ132" s="25" t="s">
        <v>25</v>
      </c>
      <c r="BK132" s="216">
        <f t="shared" si="19"/>
        <v>0</v>
      </c>
      <c r="BL132" s="25" t="s">
        <v>190</v>
      </c>
      <c r="BM132" s="25" t="s">
        <v>3182</v>
      </c>
    </row>
    <row r="133" spans="2:65" s="1" customFormat="1" ht="16.5" customHeight="1">
      <c r="B133" s="43"/>
      <c r="C133" s="252" t="s">
        <v>279</v>
      </c>
      <c r="D133" s="252" t="s">
        <v>272</v>
      </c>
      <c r="E133" s="253" t="s">
        <v>3183</v>
      </c>
      <c r="F133" s="254" t="s">
        <v>3184</v>
      </c>
      <c r="G133" s="255" t="s">
        <v>490</v>
      </c>
      <c r="H133" s="256">
        <v>2</v>
      </c>
      <c r="I133" s="257"/>
      <c r="J133" s="258">
        <f t="shared" si="10"/>
        <v>0</v>
      </c>
      <c r="K133" s="254" t="s">
        <v>38</v>
      </c>
      <c r="L133" s="259"/>
      <c r="M133" s="260" t="s">
        <v>38</v>
      </c>
      <c r="N133" s="261" t="s">
        <v>53</v>
      </c>
      <c r="O133" s="44"/>
      <c r="P133" s="214">
        <f t="shared" si="11"/>
        <v>0</v>
      </c>
      <c r="Q133" s="214">
        <v>0</v>
      </c>
      <c r="R133" s="214">
        <f t="shared" si="12"/>
        <v>0</v>
      </c>
      <c r="S133" s="214">
        <v>0</v>
      </c>
      <c r="T133" s="215">
        <f t="shared" si="13"/>
        <v>0</v>
      </c>
      <c r="AR133" s="25" t="s">
        <v>231</v>
      </c>
      <c r="AT133" s="25" t="s">
        <v>272</v>
      </c>
      <c r="AU133" s="25" t="s">
        <v>90</v>
      </c>
      <c r="AY133" s="25" t="s">
        <v>183</v>
      </c>
      <c r="BE133" s="216">
        <f t="shared" si="14"/>
        <v>0</v>
      </c>
      <c r="BF133" s="216">
        <f t="shared" si="15"/>
        <v>0</v>
      </c>
      <c r="BG133" s="216">
        <f t="shared" si="16"/>
        <v>0</v>
      </c>
      <c r="BH133" s="216">
        <f t="shared" si="17"/>
        <v>0</v>
      </c>
      <c r="BI133" s="216">
        <f t="shared" si="18"/>
        <v>0</v>
      </c>
      <c r="BJ133" s="25" t="s">
        <v>25</v>
      </c>
      <c r="BK133" s="216">
        <f t="shared" si="19"/>
        <v>0</v>
      </c>
      <c r="BL133" s="25" t="s">
        <v>190</v>
      </c>
      <c r="BM133" s="25" t="s">
        <v>3185</v>
      </c>
    </row>
    <row r="134" spans="2:65" s="1" customFormat="1" ht="16.5" customHeight="1">
      <c r="B134" s="43"/>
      <c r="C134" s="252" t="s">
        <v>288</v>
      </c>
      <c r="D134" s="252" t="s">
        <v>272</v>
      </c>
      <c r="E134" s="253" t="s">
        <v>2912</v>
      </c>
      <c r="F134" s="254" t="s">
        <v>2907</v>
      </c>
      <c r="G134" s="255" t="s">
        <v>490</v>
      </c>
      <c r="H134" s="256">
        <v>2</v>
      </c>
      <c r="I134" s="257"/>
      <c r="J134" s="258">
        <f t="shared" si="10"/>
        <v>0</v>
      </c>
      <c r="K134" s="254" t="s">
        <v>38</v>
      </c>
      <c r="L134" s="259"/>
      <c r="M134" s="260" t="s">
        <v>38</v>
      </c>
      <c r="N134" s="261" t="s">
        <v>53</v>
      </c>
      <c r="O134" s="44"/>
      <c r="P134" s="214">
        <f t="shared" si="11"/>
        <v>0</v>
      </c>
      <c r="Q134" s="214">
        <v>0</v>
      </c>
      <c r="R134" s="214">
        <f t="shared" si="12"/>
        <v>0</v>
      </c>
      <c r="S134" s="214">
        <v>0</v>
      </c>
      <c r="T134" s="215">
        <f t="shared" si="13"/>
        <v>0</v>
      </c>
      <c r="AR134" s="25" t="s">
        <v>231</v>
      </c>
      <c r="AT134" s="25" t="s">
        <v>272</v>
      </c>
      <c r="AU134" s="25" t="s">
        <v>90</v>
      </c>
      <c r="AY134" s="25" t="s">
        <v>183</v>
      </c>
      <c r="BE134" s="216">
        <f t="shared" si="14"/>
        <v>0</v>
      </c>
      <c r="BF134" s="216">
        <f t="shared" si="15"/>
        <v>0</v>
      </c>
      <c r="BG134" s="216">
        <f t="shared" si="16"/>
        <v>0</v>
      </c>
      <c r="BH134" s="216">
        <f t="shared" si="17"/>
        <v>0</v>
      </c>
      <c r="BI134" s="216">
        <f t="shared" si="18"/>
        <v>0</v>
      </c>
      <c r="BJ134" s="25" t="s">
        <v>25</v>
      </c>
      <c r="BK134" s="216">
        <f t="shared" si="19"/>
        <v>0</v>
      </c>
      <c r="BL134" s="25" t="s">
        <v>190</v>
      </c>
      <c r="BM134" s="25" t="s">
        <v>3186</v>
      </c>
    </row>
    <row r="135" spans="2:65" s="1" customFormat="1" ht="16.5" customHeight="1">
      <c r="B135" s="43"/>
      <c r="C135" s="252" t="s">
        <v>294</v>
      </c>
      <c r="D135" s="252" t="s">
        <v>272</v>
      </c>
      <c r="E135" s="253" t="s">
        <v>2863</v>
      </c>
      <c r="F135" s="254" t="s">
        <v>3187</v>
      </c>
      <c r="G135" s="255" t="s">
        <v>490</v>
      </c>
      <c r="H135" s="256">
        <v>7</v>
      </c>
      <c r="I135" s="257"/>
      <c r="J135" s="258">
        <f t="shared" si="10"/>
        <v>0</v>
      </c>
      <c r="K135" s="254" t="s">
        <v>38</v>
      </c>
      <c r="L135" s="259"/>
      <c r="M135" s="260" t="s">
        <v>38</v>
      </c>
      <c r="N135" s="261" t="s">
        <v>53</v>
      </c>
      <c r="O135" s="44"/>
      <c r="P135" s="214">
        <f t="shared" si="11"/>
        <v>0</v>
      </c>
      <c r="Q135" s="214">
        <v>0</v>
      </c>
      <c r="R135" s="214">
        <f t="shared" si="12"/>
        <v>0</v>
      </c>
      <c r="S135" s="214">
        <v>0</v>
      </c>
      <c r="T135" s="215">
        <f t="shared" si="13"/>
        <v>0</v>
      </c>
      <c r="AR135" s="25" t="s">
        <v>231</v>
      </c>
      <c r="AT135" s="25" t="s">
        <v>272</v>
      </c>
      <c r="AU135" s="25" t="s">
        <v>90</v>
      </c>
      <c r="AY135" s="25" t="s">
        <v>183</v>
      </c>
      <c r="BE135" s="216">
        <f t="shared" si="14"/>
        <v>0</v>
      </c>
      <c r="BF135" s="216">
        <f t="shared" si="15"/>
        <v>0</v>
      </c>
      <c r="BG135" s="216">
        <f t="shared" si="16"/>
        <v>0</v>
      </c>
      <c r="BH135" s="216">
        <f t="shared" si="17"/>
        <v>0</v>
      </c>
      <c r="BI135" s="216">
        <f t="shared" si="18"/>
        <v>0</v>
      </c>
      <c r="BJ135" s="25" t="s">
        <v>25</v>
      </c>
      <c r="BK135" s="216">
        <f t="shared" si="19"/>
        <v>0</v>
      </c>
      <c r="BL135" s="25" t="s">
        <v>190</v>
      </c>
      <c r="BM135" s="25" t="s">
        <v>3188</v>
      </c>
    </row>
    <row r="136" spans="2:65" s="1" customFormat="1" ht="16.5" customHeight="1">
      <c r="B136" s="43"/>
      <c r="C136" s="252" t="s">
        <v>299</v>
      </c>
      <c r="D136" s="252" t="s">
        <v>272</v>
      </c>
      <c r="E136" s="253" t="s">
        <v>3189</v>
      </c>
      <c r="F136" s="254" t="s">
        <v>3190</v>
      </c>
      <c r="G136" s="255" t="s">
        <v>490</v>
      </c>
      <c r="H136" s="256">
        <v>2</v>
      </c>
      <c r="I136" s="257"/>
      <c r="J136" s="258">
        <f t="shared" si="10"/>
        <v>0</v>
      </c>
      <c r="K136" s="254" t="s">
        <v>38</v>
      </c>
      <c r="L136" s="259"/>
      <c r="M136" s="260" t="s">
        <v>38</v>
      </c>
      <c r="N136" s="261" t="s">
        <v>53</v>
      </c>
      <c r="O136" s="44"/>
      <c r="P136" s="214">
        <f t="shared" si="11"/>
        <v>0</v>
      </c>
      <c r="Q136" s="214">
        <v>0</v>
      </c>
      <c r="R136" s="214">
        <f t="shared" si="12"/>
        <v>0</v>
      </c>
      <c r="S136" s="214">
        <v>0</v>
      </c>
      <c r="T136" s="215">
        <f t="shared" si="13"/>
        <v>0</v>
      </c>
      <c r="AR136" s="25" t="s">
        <v>231</v>
      </c>
      <c r="AT136" s="25" t="s">
        <v>272</v>
      </c>
      <c r="AU136" s="25" t="s">
        <v>90</v>
      </c>
      <c r="AY136" s="25" t="s">
        <v>183</v>
      </c>
      <c r="BE136" s="216">
        <f t="shared" si="14"/>
        <v>0</v>
      </c>
      <c r="BF136" s="216">
        <f t="shared" si="15"/>
        <v>0</v>
      </c>
      <c r="BG136" s="216">
        <f t="shared" si="16"/>
        <v>0</v>
      </c>
      <c r="BH136" s="216">
        <f t="shared" si="17"/>
        <v>0</v>
      </c>
      <c r="BI136" s="216">
        <f t="shared" si="18"/>
        <v>0</v>
      </c>
      <c r="BJ136" s="25" t="s">
        <v>25</v>
      </c>
      <c r="BK136" s="216">
        <f t="shared" si="19"/>
        <v>0</v>
      </c>
      <c r="BL136" s="25" t="s">
        <v>190</v>
      </c>
      <c r="BM136" s="25" t="s">
        <v>3191</v>
      </c>
    </row>
    <row r="137" spans="2:65" s="1" customFormat="1" ht="16.5" customHeight="1">
      <c r="B137" s="43"/>
      <c r="C137" s="252" t="s">
        <v>304</v>
      </c>
      <c r="D137" s="252" t="s">
        <v>272</v>
      </c>
      <c r="E137" s="253" t="s">
        <v>3192</v>
      </c>
      <c r="F137" s="254" t="s">
        <v>3193</v>
      </c>
      <c r="G137" s="255" t="s">
        <v>313</v>
      </c>
      <c r="H137" s="256">
        <v>450</v>
      </c>
      <c r="I137" s="257"/>
      <c r="J137" s="258">
        <f t="shared" si="10"/>
        <v>0</v>
      </c>
      <c r="K137" s="254" t="s">
        <v>38</v>
      </c>
      <c r="L137" s="259"/>
      <c r="M137" s="260" t="s">
        <v>38</v>
      </c>
      <c r="N137" s="261" t="s">
        <v>53</v>
      </c>
      <c r="O137" s="44"/>
      <c r="P137" s="214">
        <f t="shared" si="11"/>
        <v>0</v>
      </c>
      <c r="Q137" s="214">
        <v>0</v>
      </c>
      <c r="R137" s="214">
        <f t="shared" si="12"/>
        <v>0</v>
      </c>
      <c r="S137" s="214">
        <v>0</v>
      </c>
      <c r="T137" s="215">
        <f t="shared" si="13"/>
        <v>0</v>
      </c>
      <c r="AR137" s="25" t="s">
        <v>231</v>
      </c>
      <c r="AT137" s="25" t="s">
        <v>272</v>
      </c>
      <c r="AU137" s="25" t="s">
        <v>90</v>
      </c>
      <c r="AY137" s="25" t="s">
        <v>183</v>
      </c>
      <c r="BE137" s="216">
        <f t="shared" si="14"/>
        <v>0</v>
      </c>
      <c r="BF137" s="216">
        <f t="shared" si="15"/>
        <v>0</v>
      </c>
      <c r="BG137" s="216">
        <f t="shared" si="16"/>
        <v>0</v>
      </c>
      <c r="BH137" s="216">
        <f t="shared" si="17"/>
        <v>0</v>
      </c>
      <c r="BI137" s="216">
        <f t="shared" si="18"/>
        <v>0</v>
      </c>
      <c r="BJ137" s="25" t="s">
        <v>25</v>
      </c>
      <c r="BK137" s="216">
        <f t="shared" si="19"/>
        <v>0</v>
      </c>
      <c r="BL137" s="25" t="s">
        <v>190</v>
      </c>
      <c r="BM137" s="25" t="s">
        <v>3194</v>
      </c>
    </row>
    <row r="138" spans="2:65" s="1" customFormat="1" ht="16.5" customHeight="1">
      <c r="B138" s="43"/>
      <c r="C138" s="205" t="s">
        <v>9</v>
      </c>
      <c r="D138" s="205" t="s">
        <v>185</v>
      </c>
      <c r="E138" s="206" t="s">
        <v>3195</v>
      </c>
      <c r="F138" s="207" t="s">
        <v>3196</v>
      </c>
      <c r="G138" s="208" t="s">
        <v>490</v>
      </c>
      <c r="H138" s="209">
        <v>1</v>
      </c>
      <c r="I138" s="210"/>
      <c r="J138" s="211">
        <f t="shared" si="10"/>
        <v>0</v>
      </c>
      <c r="K138" s="207" t="s">
        <v>38</v>
      </c>
      <c r="L138" s="63"/>
      <c r="M138" s="212" t="s">
        <v>38</v>
      </c>
      <c r="N138" s="213" t="s">
        <v>53</v>
      </c>
      <c r="O138" s="44"/>
      <c r="P138" s="214">
        <f t="shared" si="11"/>
        <v>0</v>
      </c>
      <c r="Q138" s="214">
        <v>0</v>
      </c>
      <c r="R138" s="214">
        <f t="shared" si="12"/>
        <v>0</v>
      </c>
      <c r="S138" s="214">
        <v>0</v>
      </c>
      <c r="T138" s="215">
        <f t="shared" si="13"/>
        <v>0</v>
      </c>
      <c r="AR138" s="25" t="s">
        <v>190</v>
      </c>
      <c r="AT138" s="25" t="s">
        <v>185</v>
      </c>
      <c r="AU138" s="25" t="s">
        <v>90</v>
      </c>
      <c r="AY138" s="25" t="s">
        <v>183</v>
      </c>
      <c r="BE138" s="216">
        <f t="shared" si="14"/>
        <v>0</v>
      </c>
      <c r="BF138" s="216">
        <f t="shared" si="15"/>
        <v>0</v>
      </c>
      <c r="BG138" s="216">
        <f t="shared" si="16"/>
        <v>0</v>
      </c>
      <c r="BH138" s="216">
        <f t="shared" si="17"/>
        <v>0</v>
      </c>
      <c r="BI138" s="216">
        <f t="shared" si="18"/>
        <v>0</v>
      </c>
      <c r="BJ138" s="25" t="s">
        <v>25</v>
      </c>
      <c r="BK138" s="216">
        <f t="shared" si="19"/>
        <v>0</v>
      </c>
      <c r="BL138" s="25" t="s">
        <v>190</v>
      </c>
      <c r="BM138" s="25" t="s">
        <v>3197</v>
      </c>
    </row>
    <row r="139" spans="2:63" s="11" customFormat="1" ht="29.85" customHeight="1">
      <c r="B139" s="189"/>
      <c r="C139" s="190"/>
      <c r="D139" s="191" t="s">
        <v>81</v>
      </c>
      <c r="E139" s="203" t="s">
        <v>2093</v>
      </c>
      <c r="F139" s="203" t="s">
        <v>3162</v>
      </c>
      <c r="G139" s="190"/>
      <c r="H139" s="190"/>
      <c r="I139" s="193"/>
      <c r="J139" s="204">
        <f>BK139</f>
        <v>0</v>
      </c>
      <c r="K139" s="190"/>
      <c r="L139" s="195"/>
      <c r="M139" s="196"/>
      <c r="N139" s="197"/>
      <c r="O139" s="197"/>
      <c r="P139" s="198">
        <v>0</v>
      </c>
      <c r="Q139" s="197"/>
      <c r="R139" s="198">
        <v>0</v>
      </c>
      <c r="S139" s="197"/>
      <c r="T139" s="199">
        <v>0</v>
      </c>
      <c r="AR139" s="200" t="s">
        <v>25</v>
      </c>
      <c r="AT139" s="201" t="s">
        <v>81</v>
      </c>
      <c r="AU139" s="201" t="s">
        <v>25</v>
      </c>
      <c r="AY139" s="200" t="s">
        <v>183</v>
      </c>
      <c r="BK139" s="202">
        <v>0</v>
      </c>
    </row>
    <row r="140" spans="2:63" s="11" customFormat="1" ht="19.9" customHeight="1">
      <c r="B140" s="189"/>
      <c r="C140" s="190"/>
      <c r="D140" s="191" t="s">
        <v>81</v>
      </c>
      <c r="E140" s="203" t="s">
        <v>2097</v>
      </c>
      <c r="F140" s="203" t="s">
        <v>3198</v>
      </c>
      <c r="G140" s="190"/>
      <c r="H140" s="190"/>
      <c r="I140" s="193"/>
      <c r="J140" s="204">
        <f>BK140</f>
        <v>0</v>
      </c>
      <c r="K140" s="190"/>
      <c r="L140" s="195"/>
      <c r="M140" s="196"/>
      <c r="N140" s="197"/>
      <c r="O140" s="197"/>
      <c r="P140" s="198">
        <f>SUM(P141:P142)</f>
        <v>0</v>
      </c>
      <c r="Q140" s="197"/>
      <c r="R140" s="198">
        <f>SUM(R141:R142)</f>
        <v>0</v>
      </c>
      <c r="S140" s="197"/>
      <c r="T140" s="199">
        <f>SUM(T141:T142)</f>
        <v>0</v>
      </c>
      <c r="AR140" s="200" t="s">
        <v>25</v>
      </c>
      <c r="AT140" s="201" t="s">
        <v>81</v>
      </c>
      <c r="AU140" s="201" t="s">
        <v>25</v>
      </c>
      <c r="AY140" s="200" t="s">
        <v>183</v>
      </c>
      <c r="BK140" s="202">
        <f>SUM(BK141:BK142)</f>
        <v>0</v>
      </c>
    </row>
    <row r="141" spans="2:65" s="1" customFormat="1" ht="16.5" customHeight="1">
      <c r="B141" s="43"/>
      <c r="C141" s="252" t="s">
        <v>317</v>
      </c>
      <c r="D141" s="252" t="s">
        <v>272</v>
      </c>
      <c r="E141" s="253" t="s">
        <v>3199</v>
      </c>
      <c r="F141" s="254" t="s">
        <v>3200</v>
      </c>
      <c r="G141" s="255" t="s">
        <v>490</v>
      </c>
      <c r="H141" s="256">
        <v>1</v>
      </c>
      <c r="I141" s="257"/>
      <c r="J141" s="258">
        <f>ROUND(I141*H141,2)</f>
        <v>0</v>
      </c>
      <c r="K141" s="254" t="s">
        <v>38</v>
      </c>
      <c r="L141" s="259"/>
      <c r="M141" s="260" t="s">
        <v>38</v>
      </c>
      <c r="N141" s="261" t="s">
        <v>53</v>
      </c>
      <c r="O141" s="44"/>
      <c r="P141" s="214">
        <f>O141*H141</f>
        <v>0</v>
      </c>
      <c r="Q141" s="214">
        <v>0</v>
      </c>
      <c r="R141" s="214">
        <f>Q141*H141</f>
        <v>0</v>
      </c>
      <c r="S141" s="214">
        <v>0</v>
      </c>
      <c r="T141" s="215">
        <f>S141*H141</f>
        <v>0</v>
      </c>
      <c r="AR141" s="25" t="s">
        <v>231</v>
      </c>
      <c r="AT141" s="25" t="s">
        <v>272</v>
      </c>
      <c r="AU141" s="25" t="s">
        <v>90</v>
      </c>
      <c r="AY141" s="25" t="s">
        <v>183</v>
      </c>
      <c r="BE141" s="216">
        <f>IF(N141="základní",J141,0)</f>
        <v>0</v>
      </c>
      <c r="BF141" s="216">
        <f>IF(N141="snížená",J141,0)</f>
        <v>0</v>
      </c>
      <c r="BG141" s="216">
        <f>IF(N141="zákl. přenesená",J141,0)</f>
        <v>0</v>
      </c>
      <c r="BH141" s="216">
        <f>IF(N141="sníž. přenesená",J141,0)</f>
        <v>0</v>
      </c>
      <c r="BI141" s="216">
        <f>IF(N141="nulová",J141,0)</f>
        <v>0</v>
      </c>
      <c r="BJ141" s="25" t="s">
        <v>25</v>
      </c>
      <c r="BK141" s="216">
        <f>ROUND(I141*H141,2)</f>
        <v>0</v>
      </c>
      <c r="BL141" s="25" t="s">
        <v>190</v>
      </c>
      <c r="BM141" s="25" t="s">
        <v>3201</v>
      </c>
    </row>
    <row r="142" spans="2:65" s="1" customFormat="1" ht="16.5" customHeight="1">
      <c r="B142" s="43"/>
      <c r="C142" s="252" t="s">
        <v>322</v>
      </c>
      <c r="D142" s="252" t="s">
        <v>272</v>
      </c>
      <c r="E142" s="253" t="s">
        <v>3202</v>
      </c>
      <c r="F142" s="254" t="s">
        <v>3203</v>
      </c>
      <c r="G142" s="255" t="s">
        <v>313</v>
      </c>
      <c r="H142" s="256">
        <v>40</v>
      </c>
      <c r="I142" s="257"/>
      <c r="J142" s="258">
        <f>ROUND(I142*H142,2)</f>
        <v>0</v>
      </c>
      <c r="K142" s="254" t="s">
        <v>38</v>
      </c>
      <c r="L142" s="259"/>
      <c r="M142" s="260" t="s">
        <v>38</v>
      </c>
      <c r="N142" s="261" t="s">
        <v>53</v>
      </c>
      <c r="O142" s="44"/>
      <c r="P142" s="214">
        <f>O142*H142</f>
        <v>0</v>
      </c>
      <c r="Q142" s="214">
        <v>0</v>
      </c>
      <c r="R142" s="214">
        <f>Q142*H142</f>
        <v>0</v>
      </c>
      <c r="S142" s="214">
        <v>0</v>
      </c>
      <c r="T142" s="215">
        <f>S142*H142</f>
        <v>0</v>
      </c>
      <c r="AR142" s="25" t="s">
        <v>231</v>
      </c>
      <c r="AT142" s="25" t="s">
        <v>272</v>
      </c>
      <c r="AU142" s="25" t="s">
        <v>90</v>
      </c>
      <c r="AY142" s="25" t="s">
        <v>183</v>
      </c>
      <c r="BE142" s="216">
        <f>IF(N142="základní",J142,0)</f>
        <v>0</v>
      </c>
      <c r="BF142" s="216">
        <f>IF(N142="snížená",J142,0)</f>
        <v>0</v>
      </c>
      <c r="BG142" s="216">
        <f>IF(N142="zákl. přenesená",J142,0)</f>
        <v>0</v>
      </c>
      <c r="BH142" s="216">
        <f>IF(N142="sníž. přenesená",J142,0)</f>
        <v>0</v>
      </c>
      <c r="BI142" s="216">
        <f>IF(N142="nulová",J142,0)</f>
        <v>0</v>
      </c>
      <c r="BJ142" s="25" t="s">
        <v>25</v>
      </c>
      <c r="BK142" s="216">
        <f>ROUND(I142*H142,2)</f>
        <v>0</v>
      </c>
      <c r="BL142" s="25" t="s">
        <v>190</v>
      </c>
      <c r="BM142" s="25" t="s">
        <v>3204</v>
      </c>
    </row>
    <row r="143" spans="2:63" s="11" customFormat="1" ht="29.85" customHeight="1">
      <c r="B143" s="189"/>
      <c r="C143" s="190"/>
      <c r="D143" s="191" t="s">
        <v>81</v>
      </c>
      <c r="E143" s="203" t="s">
        <v>2093</v>
      </c>
      <c r="F143" s="203" t="s">
        <v>3162</v>
      </c>
      <c r="G143" s="190"/>
      <c r="H143" s="190"/>
      <c r="I143" s="193"/>
      <c r="J143" s="204">
        <f>BK143</f>
        <v>0</v>
      </c>
      <c r="K143" s="190"/>
      <c r="L143" s="195"/>
      <c r="M143" s="196"/>
      <c r="N143" s="197"/>
      <c r="O143" s="197"/>
      <c r="P143" s="198">
        <v>0</v>
      </c>
      <c r="Q143" s="197"/>
      <c r="R143" s="198">
        <v>0</v>
      </c>
      <c r="S143" s="197"/>
      <c r="T143" s="199">
        <v>0</v>
      </c>
      <c r="AR143" s="200" t="s">
        <v>25</v>
      </c>
      <c r="AT143" s="201" t="s">
        <v>81</v>
      </c>
      <c r="AU143" s="201" t="s">
        <v>25</v>
      </c>
      <c r="AY143" s="200" t="s">
        <v>183</v>
      </c>
      <c r="BK143" s="202">
        <v>0</v>
      </c>
    </row>
    <row r="144" spans="2:63" s="11" customFormat="1" ht="19.9" customHeight="1">
      <c r="B144" s="189"/>
      <c r="C144" s="190"/>
      <c r="D144" s="191" t="s">
        <v>81</v>
      </c>
      <c r="E144" s="203" t="s">
        <v>2099</v>
      </c>
      <c r="F144" s="203" t="s">
        <v>88</v>
      </c>
      <c r="G144" s="190"/>
      <c r="H144" s="190"/>
      <c r="I144" s="193"/>
      <c r="J144" s="204">
        <f>BK144</f>
        <v>0</v>
      </c>
      <c r="K144" s="190"/>
      <c r="L144" s="195"/>
      <c r="M144" s="196"/>
      <c r="N144" s="197"/>
      <c r="O144" s="197"/>
      <c r="P144" s="198">
        <f>SUM(P145:P162)</f>
        <v>0</v>
      </c>
      <c r="Q144" s="197"/>
      <c r="R144" s="198">
        <f>SUM(R145:R162)</f>
        <v>0</v>
      </c>
      <c r="S144" s="197"/>
      <c r="T144" s="199">
        <f>SUM(T145:T162)</f>
        <v>0</v>
      </c>
      <c r="AR144" s="200" t="s">
        <v>25</v>
      </c>
      <c r="AT144" s="201" t="s">
        <v>81</v>
      </c>
      <c r="AU144" s="201" t="s">
        <v>25</v>
      </c>
      <c r="AY144" s="200" t="s">
        <v>183</v>
      </c>
      <c r="BK144" s="202">
        <f>SUM(BK145:BK162)</f>
        <v>0</v>
      </c>
    </row>
    <row r="145" spans="2:65" s="1" customFormat="1" ht="16.5" customHeight="1">
      <c r="B145" s="43"/>
      <c r="C145" s="252" t="s">
        <v>329</v>
      </c>
      <c r="D145" s="252" t="s">
        <v>272</v>
      </c>
      <c r="E145" s="253" t="s">
        <v>3205</v>
      </c>
      <c r="F145" s="254" t="s">
        <v>3206</v>
      </c>
      <c r="G145" s="255" t="s">
        <v>490</v>
      </c>
      <c r="H145" s="256">
        <v>1</v>
      </c>
      <c r="I145" s="257"/>
      <c r="J145" s="258">
        <f aca="true" t="shared" si="20" ref="J145:J162">ROUND(I145*H145,2)</f>
        <v>0</v>
      </c>
      <c r="K145" s="254" t="s">
        <v>38</v>
      </c>
      <c r="L145" s="259"/>
      <c r="M145" s="260" t="s">
        <v>38</v>
      </c>
      <c r="N145" s="261" t="s">
        <v>53</v>
      </c>
      <c r="O145" s="44"/>
      <c r="P145" s="214">
        <f aca="true" t="shared" si="21" ref="P145:P162">O145*H145</f>
        <v>0</v>
      </c>
      <c r="Q145" s="214">
        <v>0</v>
      </c>
      <c r="R145" s="214">
        <f aca="true" t="shared" si="22" ref="R145:R162">Q145*H145</f>
        <v>0</v>
      </c>
      <c r="S145" s="214">
        <v>0</v>
      </c>
      <c r="T145" s="215">
        <f aca="true" t="shared" si="23" ref="T145:T162">S145*H145</f>
        <v>0</v>
      </c>
      <c r="AR145" s="25" t="s">
        <v>231</v>
      </c>
      <c r="AT145" s="25" t="s">
        <v>272</v>
      </c>
      <c r="AU145" s="25" t="s">
        <v>90</v>
      </c>
      <c r="AY145" s="25" t="s">
        <v>183</v>
      </c>
      <c r="BE145" s="216">
        <f aca="true" t="shared" si="24" ref="BE145:BE162">IF(N145="základní",J145,0)</f>
        <v>0</v>
      </c>
      <c r="BF145" s="216">
        <f aca="true" t="shared" si="25" ref="BF145:BF162">IF(N145="snížená",J145,0)</f>
        <v>0</v>
      </c>
      <c r="BG145" s="216">
        <f aca="true" t="shared" si="26" ref="BG145:BG162">IF(N145="zákl. přenesená",J145,0)</f>
        <v>0</v>
      </c>
      <c r="BH145" s="216">
        <f aca="true" t="shared" si="27" ref="BH145:BH162">IF(N145="sníž. přenesená",J145,0)</f>
        <v>0</v>
      </c>
      <c r="BI145" s="216">
        <f aca="true" t="shared" si="28" ref="BI145:BI162">IF(N145="nulová",J145,0)</f>
        <v>0</v>
      </c>
      <c r="BJ145" s="25" t="s">
        <v>25</v>
      </c>
      <c r="BK145" s="216">
        <f aca="true" t="shared" si="29" ref="BK145:BK162">ROUND(I145*H145,2)</f>
        <v>0</v>
      </c>
      <c r="BL145" s="25" t="s">
        <v>190</v>
      </c>
      <c r="BM145" s="25" t="s">
        <v>3207</v>
      </c>
    </row>
    <row r="146" spans="2:65" s="1" customFormat="1" ht="16.5" customHeight="1">
      <c r="B146" s="43"/>
      <c r="C146" s="252" t="s">
        <v>344</v>
      </c>
      <c r="D146" s="252" t="s">
        <v>272</v>
      </c>
      <c r="E146" s="253" t="s">
        <v>3208</v>
      </c>
      <c r="F146" s="254" t="s">
        <v>3209</v>
      </c>
      <c r="G146" s="255" t="s">
        <v>490</v>
      </c>
      <c r="H146" s="256">
        <v>1</v>
      </c>
      <c r="I146" s="257"/>
      <c r="J146" s="258">
        <f t="shared" si="20"/>
        <v>0</v>
      </c>
      <c r="K146" s="254" t="s">
        <v>38</v>
      </c>
      <c r="L146" s="259"/>
      <c r="M146" s="260" t="s">
        <v>38</v>
      </c>
      <c r="N146" s="261" t="s">
        <v>53</v>
      </c>
      <c r="O146" s="44"/>
      <c r="P146" s="214">
        <f t="shared" si="21"/>
        <v>0</v>
      </c>
      <c r="Q146" s="214">
        <v>0</v>
      </c>
      <c r="R146" s="214">
        <f t="shared" si="22"/>
        <v>0</v>
      </c>
      <c r="S146" s="214">
        <v>0</v>
      </c>
      <c r="T146" s="215">
        <f t="shared" si="23"/>
        <v>0</v>
      </c>
      <c r="AR146" s="25" t="s">
        <v>231</v>
      </c>
      <c r="AT146" s="25" t="s">
        <v>272</v>
      </c>
      <c r="AU146" s="25" t="s">
        <v>90</v>
      </c>
      <c r="AY146" s="25" t="s">
        <v>183</v>
      </c>
      <c r="BE146" s="216">
        <f t="shared" si="24"/>
        <v>0</v>
      </c>
      <c r="BF146" s="216">
        <f t="shared" si="25"/>
        <v>0</v>
      </c>
      <c r="BG146" s="216">
        <f t="shared" si="26"/>
        <v>0</v>
      </c>
      <c r="BH146" s="216">
        <f t="shared" si="27"/>
        <v>0</v>
      </c>
      <c r="BI146" s="216">
        <f t="shared" si="28"/>
        <v>0</v>
      </c>
      <c r="BJ146" s="25" t="s">
        <v>25</v>
      </c>
      <c r="BK146" s="216">
        <f t="shared" si="29"/>
        <v>0</v>
      </c>
      <c r="BL146" s="25" t="s">
        <v>190</v>
      </c>
      <c r="BM146" s="25" t="s">
        <v>3210</v>
      </c>
    </row>
    <row r="147" spans="2:65" s="1" customFormat="1" ht="16.5" customHeight="1">
      <c r="B147" s="43"/>
      <c r="C147" s="252" t="s">
        <v>348</v>
      </c>
      <c r="D147" s="252" t="s">
        <v>272</v>
      </c>
      <c r="E147" s="253" t="s">
        <v>3211</v>
      </c>
      <c r="F147" s="254" t="s">
        <v>3212</v>
      </c>
      <c r="G147" s="255" t="s">
        <v>490</v>
      </c>
      <c r="H147" s="256">
        <v>2</v>
      </c>
      <c r="I147" s="257"/>
      <c r="J147" s="258">
        <f t="shared" si="20"/>
        <v>0</v>
      </c>
      <c r="K147" s="254" t="s">
        <v>38</v>
      </c>
      <c r="L147" s="259"/>
      <c r="M147" s="260" t="s">
        <v>38</v>
      </c>
      <c r="N147" s="261" t="s">
        <v>53</v>
      </c>
      <c r="O147" s="44"/>
      <c r="P147" s="214">
        <f t="shared" si="21"/>
        <v>0</v>
      </c>
      <c r="Q147" s="214">
        <v>0</v>
      </c>
      <c r="R147" s="214">
        <f t="shared" si="22"/>
        <v>0</v>
      </c>
      <c r="S147" s="214">
        <v>0</v>
      </c>
      <c r="T147" s="215">
        <f t="shared" si="23"/>
        <v>0</v>
      </c>
      <c r="AR147" s="25" t="s">
        <v>231</v>
      </c>
      <c r="AT147" s="25" t="s">
        <v>272</v>
      </c>
      <c r="AU147" s="25" t="s">
        <v>90</v>
      </c>
      <c r="AY147" s="25" t="s">
        <v>183</v>
      </c>
      <c r="BE147" s="216">
        <f t="shared" si="24"/>
        <v>0</v>
      </c>
      <c r="BF147" s="216">
        <f t="shared" si="25"/>
        <v>0</v>
      </c>
      <c r="BG147" s="216">
        <f t="shared" si="26"/>
        <v>0</v>
      </c>
      <c r="BH147" s="216">
        <f t="shared" si="27"/>
        <v>0</v>
      </c>
      <c r="BI147" s="216">
        <f t="shared" si="28"/>
        <v>0</v>
      </c>
      <c r="BJ147" s="25" t="s">
        <v>25</v>
      </c>
      <c r="BK147" s="216">
        <f t="shared" si="29"/>
        <v>0</v>
      </c>
      <c r="BL147" s="25" t="s">
        <v>190</v>
      </c>
      <c r="BM147" s="25" t="s">
        <v>3213</v>
      </c>
    </row>
    <row r="148" spans="2:65" s="1" customFormat="1" ht="16.5" customHeight="1">
      <c r="B148" s="43"/>
      <c r="C148" s="252" t="s">
        <v>353</v>
      </c>
      <c r="D148" s="252" t="s">
        <v>272</v>
      </c>
      <c r="E148" s="253" t="s">
        <v>3214</v>
      </c>
      <c r="F148" s="254" t="s">
        <v>3215</v>
      </c>
      <c r="G148" s="255" t="s">
        <v>490</v>
      </c>
      <c r="H148" s="256">
        <v>1</v>
      </c>
      <c r="I148" s="257"/>
      <c r="J148" s="258">
        <f t="shared" si="20"/>
        <v>0</v>
      </c>
      <c r="K148" s="254" t="s">
        <v>38</v>
      </c>
      <c r="L148" s="259"/>
      <c r="M148" s="260" t="s">
        <v>38</v>
      </c>
      <c r="N148" s="261" t="s">
        <v>53</v>
      </c>
      <c r="O148" s="44"/>
      <c r="P148" s="214">
        <f t="shared" si="21"/>
        <v>0</v>
      </c>
      <c r="Q148" s="214">
        <v>0</v>
      </c>
      <c r="R148" s="214">
        <f t="shared" si="22"/>
        <v>0</v>
      </c>
      <c r="S148" s="214">
        <v>0</v>
      </c>
      <c r="T148" s="215">
        <f t="shared" si="23"/>
        <v>0</v>
      </c>
      <c r="AR148" s="25" t="s">
        <v>231</v>
      </c>
      <c r="AT148" s="25" t="s">
        <v>272</v>
      </c>
      <c r="AU148" s="25" t="s">
        <v>90</v>
      </c>
      <c r="AY148" s="25" t="s">
        <v>183</v>
      </c>
      <c r="BE148" s="216">
        <f t="shared" si="24"/>
        <v>0</v>
      </c>
      <c r="BF148" s="216">
        <f t="shared" si="25"/>
        <v>0</v>
      </c>
      <c r="BG148" s="216">
        <f t="shared" si="26"/>
        <v>0</v>
      </c>
      <c r="BH148" s="216">
        <f t="shared" si="27"/>
        <v>0</v>
      </c>
      <c r="BI148" s="216">
        <f t="shared" si="28"/>
        <v>0</v>
      </c>
      <c r="BJ148" s="25" t="s">
        <v>25</v>
      </c>
      <c r="BK148" s="216">
        <f t="shared" si="29"/>
        <v>0</v>
      </c>
      <c r="BL148" s="25" t="s">
        <v>190</v>
      </c>
      <c r="BM148" s="25" t="s">
        <v>3216</v>
      </c>
    </row>
    <row r="149" spans="2:65" s="1" customFormat="1" ht="16.5" customHeight="1">
      <c r="B149" s="43"/>
      <c r="C149" s="252" t="s">
        <v>358</v>
      </c>
      <c r="D149" s="252" t="s">
        <v>272</v>
      </c>
      <c r="E149" s="253" t="s">
        <v>3217</v>
      </c>
      <c r="F149" s="254" t="s">
        <v>3218</v>
      </c>
      <c r="G149" s="255" t="s">
        <v>490</v>
      </c>
      <c r="H149" s="256">
        <v>1</v>
      </c>
      <c r="I149" s="257"/>
      <c r="J149" s="258">
        <f t="shared" si="20"/>
        <v>0</v>
      </c>
      <c r="K149" s="254" t="s">
        <v>38</v>
      </c>
      <c r="L149" s="259"/>
      <c r="M149" s="260" t="s">
        <v>38</v>
      </c>
      <c r="N149" s="261" t="s">
        <v>53</v>
      </c>
      <c r="O149" s="44"/>
      <c r="P149" s="214">
        <f t="shared" si="21"/>
        <v>0</v>
      </c>
      <c r="Q149" s="214">
        <v>0</v>
      </c>
      <c r="R149" s="214">
        <f t="shared" si="22"/>
        <v>0</v>
      </c>
      <c r="S149" s="214">
        <v>0</v>
      </c>
      <c r="T149" s="215">
        <f t="shared" si="23"/>
        <v>0</v>
      </c>
      <c r="AR149" s="25" t="s">
        <v>231</v>
      </c>
      <c r="AT149" s="25" t="s">
        <v>272</v>
      </c>
      <c r="AU149" s="25" t="s">
        <v>90</v>
      </c>
      <c r="AY149" s="25" t="s">
        <v>183</v>
      </c>
      <c r="BE149" s="216">
        <f t="shared" si="24"/>
        <v>0</v>
      </c>
      <c r="BF149" s="216">
        <f t="shared" si="25"/>
        <v>0</v>
      </c>
      <c r="BG149" s="216">
        <f t="shared" si="26"/>
        <v>0</v>
      </c>
      <c r="BH149" s="216">
        <f t="shared" si="27"/>
        <v>0</v>
      </c>
      <c r="BI149" s="216">
        <f t="shared" si="28"/>
        <v>0</v>
      </c>
      <c r="BJ149" s="25" t="s">
        <v>25</v>
      </c>
      <c r="BK149" s="216">
        <f t="shared" si="29"/>
        <v>0</v>
      </c>
      <c r="BL149" s="25" t="s">
        <v>190</v>
      </c>
      <c r="BM149" s="25" t="s">
        <v>3219</v>
      </c>
    </row>
    <row r="150" spans="2:65" s="1" customFormat="1" ht="16.5" customHeight="1">
      <c r="B150" s="43"/>
      <c r="C150" s="252" t="s">
        <v>364</v>
      </c>
      <c r="D150" s="252" t="s">
        <v>272</v>
      </c>
      <c r="E150" s="253" t="s">
        <v>3220</v>
      </c>
      <c r="F150" s="254" t="s">
        <v>3221</v>
      </c>
      <c r="G150" s="255" t="s">
        <v>490</v>
      </c>
      <c r="H150" s="256">
        <v>1</v>
      </c>
      <c r="I150" s="257"/>
      <c r="J150" s="258">
        <f t="shared" si="20"/>
        <v>0</v>
      </c>
      <c r="K150" s="254" t="s">
        <v>38</v>
      </c>
      <c r="L150" s="259"/>
      <c r="M150" s="260" t="s">
        <v>38</v>
      </c>
      <c r="N150" s="261" t="s">
        <v>53</v>
      </c>
      <c r="O150" s="44"/>
      <c r="P150" s="214">
        <f t="shared" si="21"/>
        <v>0</v>
      </c>
      <c r="Q150" s="214">
        <v>0</v>
      </c>
      <c r="R150" s="214">
        <f t="shared" si="22"/>
        <v>0</v>
      </c>
      <c r="S150" s="214">
        <v>0</v>
      </c>
      <c r="T150" s="215">
        <f t="shared" si="23"/>
        <v>0</v>
      </c>
      <c r="AR150" s="25" t="s">
        <v>231</v>
      </c>
      <c r="AT150" s="25" t="s">
        <v>272</v>
      </c>
      <c r="AU150" s="25" t="s">
        <v>90</v>
      </c>
      <c r="AY150" s="25" t="s">
        <v>183</v>
      </c>
      <c r="BE150" s="216">
        <f t="shared" si="24"/>
        <v>0</v>
      </c>
      <c r="BF150" s="216">
        <f t="shared" si="25"/>
        <v>0</v>
      </c>
      <c r="BG150" s="216">
        <f t="shared" si="26"/>
        <v>0</v>
      </c>
      <c r="BH150" s="216">
        <f t="shared" si="27"/>
        <v>0</v>
      </c>
      <c r="BI150" s="216">
        <f t="shared" si="28"/>
        <v>0</v>
      </c>
      <c r="BJ150" s="25" t="s">
        <v>25</v>
      </c>
      <c r="BK150" s="216">
        <f t="shared" si="29"/>
        <v>0</v>
      </c>
      <c r="BL150" s="25" t="s">
        <v>190</v>
      </c>
      <c r="BM150" s="25" t="s">
        <v>3222</v>
      </c>
    </row>
    <row r="151" spans="2:65" s="1" customFormat="1" ht="16.5" customHeight="1">
      <c r="B151" s="43"/>
      <c r="C151" s="252" t="s">
        <v>369</v>
      </c>
      <c r="D151" s="252" t="s">
        <v>272</v>
      </c>
      <c r="E151" s="253" t="s">
        <v>3223</v>
      </c>
      <c r="F151" s="254" t="s">
        <v>3224</v>
      </c>
      <c r="G151" s="255" t="s">
        <v>490</v>
      </c>
      <c r="H151" s="256">
        <v>1</v>
      </c>
      <c r="I151" s="257"/>
      <c r="J151" s="258">
        <f t="shared" si="20"/>
        <v>0</v>
      </c>
      <c r="K151" s="254" t="s">
        <v>38</v>
      </c>
      <c r="L151" s="259"/>
      <c r="M151" s="260" t="s">
        <v>38</v>
      </c>
      <c r="N151" s="261" t="s">
        <v>53</v>
      </c>
      <c r="O151" s="44"/>
      <c r="P151" s="214">
        <f t="shared" si="21"/>
        <v>0</v>
      </c>
      <c r="Q151" s="214">
        <v>0</v>
      </c>
      <c r="R151" s="214">
        <f t="shared" si="22"/>
        <v>0</v>
      </c>
      <c r="S151" s="214">
        <v>0</v>
      </c>
      <c r="T151" s="215">
        <f t="shared" si="23"/>
        <v>0</v>
      </c>
      <c r="AR151" s="25" t="s">
        <v>231</v>
      </c>
      <c r="AT151" s="25" t="s">
        <v>272</v>
      </c>
      <c r="AU151" s="25" t="s">
        <v>90</v>
      </c>
      <c r="AY151" s="25" t="s">
        <v>183</v>
      </c>
      <c r="BE151" s="216">
        <f t="shared" si="24"/>
        <v>0</v>
      </c>
      <c r="BF151" s="216">
        <f t="shared" si="25"/>
        <v>0</v>
      </c>
      <c r="BG151" s="216">
        <f t="shared" si="26"/>
        <v>0</v>
      </c>
      <c r="BH151" s="216">
        <f t="shared" si="27"/>
        <v>0</v>
      </c>
      <c r="BI151" s="216">
        <f t="shared" si="28"/>
        <v>0</v>
      </c>
      <c r="BJ151" s="25" t="s">
        <v>25</v>
      </c>
      <c r="BK151" s="216">
        <f t="shared" si="29"/>
        <v>0</v>
      </c>
      <c r="BL151" s="25" t="s">
        <v>190</v>
      </c>
      <c r="BM151" s="25" t="s">
        <v>3225</v>
      </c>
    </row>
    <row r="152" spans="2:65" s="1" customFormat="1" ht="16.5" customHeight="1">
      <c r="B152" s="43"/>
      <c r="C152" s="252" t="s">
        <v>373</v>
      </c>
      <c r="D152" s="252" t="s">
        <v>272</v>
      </c>
      <c r="E152" s="253" t="s">
        <v>3226</v>
      </c>
      <c r="F152" s="254" t="s">
        <v>3227</v>
      </c>
      <c r="G152" s="255" t="s">
        <v>490</v>
      </c>
      <c r="H152" s="256">
        <v>13</v>
      </c>
      <c r="I152" s="257"/>
      <c r="J152" s="258">
        <f t="shared" si="20"/>
        <v>0</v>
      </c>
      <c r="K152" s="254" t="s">
        <v>38</v>
      </c>
      <c r="L152" s="259"/>
      <c r="M152" s="260" t="s">
        <v>38</v>
      </c>
      <c r="N152" s="261" t="s">
        <v>53</v>
      </c>
      <c r="O152" s="44"/>
      <c r="P152" s="214">
        <f t="shared" si="21"/>
        <v>0</v>
      </c>
      <c r="Q152" s="214">
        <v>0</v>
      </c>
      <c r="R152" s="214">
        <f t="shared" si="22"/>
        <v>0</v>
      </c>
      <c r="S152" s="214">
        <v>0</v>
      </c>
      <c r="T152" s="215">
        <f t="shared" si="23"/>
        <v>0</v>
      </c>
      <c r="AR152" s="25" t="s">
        <v>231</v>
      </c>
      <c r="AT152" s="25" t="s">
        <v>272</v>
      </c>
      <c r="AU152" s="25" t="s">
        <v>90</v>
      </c>
      <c r="AY152" s="25" t="s">
        <v>183</v>
      </c>
      <c r="BE152" s="216">
        <f t="shared" si="24"/>
        <v>0</v>
      </c>
      <c r="BF152" s="216">
        <f t="shared" si="25"/>
        <v>0</v>
      </c>
      <c r="BG152" s="216">
        <f t="shared" si="26"/>
        <v>0</v>
      </c>
      <c r="BH152" s="216">
        <f t="shared" si="27"/>
        <v>0</v>
      </c>
      <c r="BI152" s="216">
        <f t="shared" si="28"/>
        <v>0</v>
      </c>
      <c r="BJ152" s="25" t="s">
        <v>25</v>
      </c>
      <c r="BK152" s="216">
        <f t="shared" si="29"/>
        <v>0</v>
      </c>
      <c r="BL152" s="25" t="s">
        <v>190</v>
      </c>
      <c r="BM152" s="25" t="s">
        <v>3228</v>
      </c>
    </row>
    <row r="153" spans="2:65" s="1" customFormat="1" ht="16.5" customHeight="1">
      <c r="B153" s="43"/>
      <c r="C153" s="252" t="s">
        <v>385</v>
      </c>
      <c r="D153" s="252" t="s">
        <v>272</v>
      </c>
      <c r="E153" s="253" t="s">
        <v>3229</v>
      </c>
      <c r="F153" s="254" t="s">
        <v>3230</v>
      </c>
      <c r="G153" s="255" t="s">
        <v>490</v>
      </c>
      <c r="H153" s="256">
        <v>13</v>
      </c>
      <c r="I153" s="257"/>
      <c r="J153" s="258">
        <f t="shared" si="20"/>
        <v>0</v>
      </c>
      <c r="K153" s="254" t="s">
        <v>38</v>
      </c>
      <c r="L153" s="259"/>
      <c r="M153" s="260" t="s">
        <v>38</v>
      </c>
      <c r="N153" s="261" t="s">
        <v>53</v>
      </c>
      <c r="O153" s="44"/>
      <c r="P153" s="214">
        <f t="shared" si="21"/>
        <v>0</v>
      </c>
      <c r="Q153" s="214">
        <v>0</v>
      </c>
      <c r="R153" s="214">
        <f t="shared" si="22"/>
        <v>0</v>
      </c>
      <c r="S153" s="214">
        <v>0</v>
      </c>
      <c r="T153" s="215">
        <f t="shared" si="23"/>
        <v>0</v>
      </c>
      <c r="AR153" s="25" t="s">
        <v>231</v>
      </c>
      <c r="AT153" s="25" t="s">
        <v>272</v>
      </c>
      <c r="AU153" s="25" t="s">
        <v>90</v>
      </c>
      <c r="AY153" s="25" t="s">
        <v>183</v>
      </c>
      <c r="BE153" s="216">
        <f t="shared" si="24"/>
        <v>0</v>
      </c>
      <c r="BF153" s="216">
        <f t="shared" si="25"/>
        <v>0</v>
      </c>
      <c r="BG153" s="216">
        <f t="shared" si="26"/>
        <v>0</v>
      </c>
      <c r="BH153" s="216">
        <f t="shared" si="27"/>
        <v>0</v>
      </c>
      <c r="BI153" s="216">
        <f t="shared" si="28"/>
        <v>0</v>
      </c>
      <c r="BJ153" s="25" t="s">
        <v>25</v>
      </c>
      <c r="BK153" s="216">
        <f t="shared" si="29"/>
        <v>0</v>
      </c>
      <c r="BL153" s="25" t="s">
        <v>190</v>
      </c>
      <c r="BM153" s="25" t="s">
        <v>3231</v>
      </c>
    </row>
    <row r="154" spans="2:65" s="1" customFormat="1" ht="16.5" customHeight="1">
      <c r="B154" s="43"/>
      <c r="C154" s="252" t="s">
        <v>394</v>
      </c>
      <c r="D154" s="252" t="s">
        <v>272</v>
      </c>
      <c r="E154" s="253" t="s">
        <v>3232</v>
      </c>
      <c r="F154" s="254" t="s">
        <v>3233</v>
      </c>
      <c r="G154" s="255" t="s">
        <v>490</v>
      </c>
      <c r="H154" s="256">
        <v>1</v>
      </c>
      <c r="I154" s="257"/>
      <c r="J154" s="258">
        <f t="shared" si="20"/>
        <v>0</v>
      </c>
      <c r="K154" s="254" t="s">
        <v>38</v>
      </c>
      <c r="L154" s="259"/>
      <c r="M154" s="260" t="s">
        <v>38</v>
      </c>
      <c r="N154" s="261" t="s">
        <v>53</v>
      </c>
      <c r="O154" s="44"/>
      <c r="P154" s="214">
        <f t="shared" si="21"/>
        <v>0</v>
      </c>
      <c r="Q154" s="214">
        <v>0</v>
      </c>
      <c r="R154" s="214">
        <f t="shared" si="22"/>
        <v>0</v>
      </c>
      <c r="S154" s="214">
        <v>0</v>
      </c>
      <c r="T154" s="215">
        <f t="shared" si="23"/>
        <v>0</v>
      </c>
      <c r="AR154" s="25" t="s">
        <v>231</v>
      </c>
      <c r="AT154" s="25" t="s">
        <v>272</v>
      </c>
      <c r="AU154" s="25" t="s">
        <v>90</v>
      </c>
      <c r="AY154" s="25" t="s">
        <v>183</v>
      </c>
      <c r="BE154" s="216">
        <f t="shared" si="24"/>
        <v>0</v>
      </c>
      <c r="BF154" s="216">
        <f t="shared" si="25"/>
        <v>0</v>
      </c>
      <c r="BG154" s="216">
        <f t="shared" si="26"/>
        <v>0</v>
      </c>
      <c r="BH154" s="216">
        <f t="shared" si="27"/>
        <v>0</v>
      </c>
      <c r="BI154" s="216">
        <f t="shared" si="28"/>
        <v>0</v>
      </c>
      <c r="BJ154" s="25" t="s">
        <v>25</v>
      </c>
      <c r="BK154" s="216">
        <f t="shared" si="29"/>
        <v>0</v>
      </c>
      <c r="BL154" s="25" t="s">
        <v>190</v>
      </c>
      <c r="BM154" s="25" t="s">
        <v>3234</v>
      </c>
    </row>
    <row r="155" spans="2:65" s="1" customFormat="1" ht="16.5" customHeight="1">
      <c r="B155" s="43"/>
      <c r="C155" s="252" t="s">
        <v>410</v>
      </c>
      <c r="D155" s="252" t="s">
        <v>272</v>
      </c>
      <c r="E155" s="253" t="s">
        <v>3235</v>
      </c>
      <c r="F155" s="254" t="s">
        <v>3236</v>
      </c>
      <c r="G155" s="255" t="s">
        <v>1093</v>
      </c>
      <c r="H155" s="256">
        <v>1</v>
      </c>
      <c r="I155" s="257"/>
      <c r="J155" s="258">
        <f t="shared" si="20"/>
        <v>0</v>
      </c>
      <c r="K155" s="254" t="s">
        <v>38</v>
      </c>
      <c r="L155" s="259"/>
      <c r="M155" s="260" t="s">
        <v>38</v>
      </c>
      <c r="N155" s="261" t="s">
        <v>53</v>
      </c>
      <c r="O155" s="44"/>
      <c r="P155" s="214">
        <f t="shared" si="21"/>
        <v>0</v>
      </c>
      <c r="Q155" s="214">
        <v>0</v>
      </c>
      <c r="R155" s="214">
        <f t="shared" si="22"/>
        <v>0</v>
      </c>
      <c r="S155" s="214">
        <v>0</v>
      </c>
      <c r="T155" s="215">
        <f t="shared" si="23"/>
        <v>0</v>
      </c>
      <c r="AR155" s="25" t="s">
        <v>231</v>
      </c>
      <c r="AT155" s="25" t="s">
        <v>272</v>
      </c>
      <c r="AU155" s="25" t="s">
        <v>90</v>
      </c>
      <c r="AY155" s="25" t="s">
        <v>183</v>
      </c>
      <c r="BE155" s="216">
        <f t="shared" si="24"/>
        <v>0</v>
      </c>
      <c r="BF155" s="216">
        <f t="shared" si="25"/>
        <v>0</v>
      </c>
      <c r="BG155" s="216">
        <f t="shared" si="26"/>
        <v>0</v>
      </c>
      <c r="BH155" s="216">
        <f t="shared" si="27"/>
        <v>0</v>
      </c>
      <c r="BI155" s="216">
        <f t="shared" si="28"/>
        <v>0</v>
      </c>
      <c r="BJ155" s="25" t="s">
        <v>25</v>
      </c>
      <c r="BK155" s="216">
        <f t="shared" si="29"/>
        <v>0</v>
      </c>
      <c r="BL155" s="25" t="s">
        <v>190</v>
      </c>
      <c r="BM155" s="25" t="s">
        <v>3237</v>
      </c>
    </row>
    <row r="156" spans="2:65" s="1" customFormat="1" ht="16.5" customHeight="1">
      <c r="B156" s="43"/>
      <c r="C156" s="252" t="s">
        <v>414</v>
      </c>
      <c r="D156" s="252" t="s">
        <v>272</v>
      </c>
      <c r="E156" s="253" t="s">
        <v>3238</v>
      </c>
      <c r="F156" s="254" t="s">
        <v>3239</v>
      </c>
      <c r="G156" s="255" t="s">
        <v>490</v>
      </c>
      <c r="H156" s="256">
        <v>1</v>
      </c>
      <c r="I156" s="257"/>
      <c r="J156" s="258">
        <f t="shared" si="20"/>
        <v>0</v>
      </c>
      <c r="K156" s="254" t="s">
        <v>38</v>
      </c>
      <c r="L156" s="259"/>
      <c r="M156" s="260" t="s">
        <v>38</v>
      </c>
      <c r="N156" s="261" t="s">
        <v>53</v>
      </c>
      <c r="O156" s="44"/>
      <c r="P156" s="214">
        <f t="shared" si="21"/>
        <v>0</v>
      </c>
      <c r="Q156" s="214">
        <v>0</v>
      </c>
      <c r="R156" s="214">
        <f t="shared" si="22"/>
        <v>0</v>
      </c>
      <c r="S156" s="214">
        <v>0</v>
      </c>
      <c r="T156" s="215">
        <f t="shared" si="23"/>
        <v>0</v>
      </c>
      <c r="AR156" s="25" t="s">
        <v>231</v>
      </c>
      <c r="AT156" s="25" t="s">
        <v>272</v>
      </c>
      <c r="AU156" s="25" t="s">
        <v>90</v>
      </c>
      <c r="AY156" s="25" t="s">
        <v>183</v>
      </c>
      <c r="BE156" s="216">
        <f t="shared" si="24"/>
        <v>0</v>
      </c>
      <c r="BF156" s="216">
        <f t="shared" si="25"/>
        <v>0</v>
      </c>
      <c r="BG156" s="216">
        <f t="shared" si="26"/>
        <v>0</v>
      </c>
      <c r="BH156" s="216">
        <f t="shared" si="27"/>
        <v>0</v>
      </c>
      <c r="BI156" s="216">
        <f t="shared" si="28"/>
        <v>0</v>
      </c>
      <c r="BJ156" s="25" t="s">
        <v>25</v>
      </c>
      <c r="BK156" s="216">
        <f t="shared" si="29"/>
        <v>0</v>
      </c>
      <c r="BL156" s="25" t="s">
        <v>190</v>
      </c>
      <c r="BM156" s="25" t="s">
        <v>3240</v>
      </c>
    </row>
    <row r="157" spans="2:65" s="1" customFormat="1" ht="16.5" customHeight="1">
      <c r="B157" s="43"/>
      <c r="C157" s="252" t="s">
        <v>425</v>
      </c>
      <c r="D157" s="252" t="s">
        <v>272</v>
      </c>
      <c r="E157" s="253" t="s">
        <v>3241</v>
      </c>
      <c r="F157" s="254" t="s">
        <v>3242</v>
      </c>
      <c r="G157" s="255" t="s">
        <v>490</v>
      </c>
      <c r="H157" s="256">
        <v>1</v>
      </c>
      <c r="I157" s="257"/>
      <c r="J157" s="258">
        <f t="shared" si="20"/>
        <v>0</v>
      </c>
      <c r="K157" s="254" t="s">
        <v>38</v>
      </c>
      <c r="L157" s="259"/>
      <c r="M157" s="260" t="s">
        <v>38</v>
      </c>
      <c r="N157" s="261" t="s">
        <v>53</v>
      </c>
      <c r="O157" s="44"/>
      <c r="P157" s="214">
        <f t="shared" si="21"/>
        <v>0</v>
      </c>
      <c r="Q157" s="214">
        <v>0</v>
      </c>
      <c r="R157" s="214">
        <f t="shared" si="22"/>
        <v>0</v>
      </c>
      <c r="S157" s="214">
        <v>0</v>
      </c>
      <c r="T157" s="215">
        <f t="shared" si="23"/>
        <v>0</v>
      </c>
      <c r="AR157" s="25" t="s">
        <v>231</v>
      </c>
      <c r="AT157" s="25" t="s">
        <v>272</v>
      </c>
      <c r="AU157" s="25" t="s">
        <v>90</v>
      </c>
      <c r="AY157" s="25" t="s">
        <v>183</v>
      </c>
      <c r="BE157" s="216">
        <f t="shared" si="24"/>
        <v>0</v>
      </c>
      <c r="BF157" s="216">
        <f t="shared" si="25"/>
        <v>0</v>
      </c>
      <c r="BG157" s="216">
        <f t="shared" si="26"/>
        <v>0</v>
      </c>
      <c r="BH157" s="216">
        <f t="shared" si="27"/>
        <v>0</v>
      </c>
      <c r="BI157" s="216">
        <f t="shared" si="28"/>
        <v>0</v>
      </c>
      <c r="BJ157" s="25" t="s">
        <v>25</v>
      </c>
      <c r="BK157" s="216">
        <f t="shared" si="29"/>
        <v>0</v>
      </c>
      <c r="BL157" s="25" t="s">
        <v>190</v>
      </c>
      <c r="BM157" s="25" t="s">
        <v>3243</v>
      </c>
    </row>
    <row r="158" spans="2:65" s="1" customFormat="1" ht="16.5" customHeight="1">
      <c r="B158" s="43"/>
      <c r="C158" s="252" t="s">
        <v>430</v>
      </c>
      <c r="D158" s="252" t="s">
        <v>272</v>
      </c>
      <c r="E158" s="253" t="s">
        <v>3244</v>
      </c>
      <c r="F158" s="254" t="s">
        <v>3245</v>
      </c>
      <c r="G158" s="255" t="s">
        <v>313</v>
      </c>
      <c r="H158" s="256">
        <v>240</v>
      </c>
      <c r="I158" s="257"/>
      <c r="J158" s="258">
        <f t="shared" si="20"/>
        <v>0</v>
      </c>
      <c r="K158" s="254" t="s">
        <v>38</v>
      </c>
      <c r="L158" s="259"/>
      <c r="M158" s="260" t="s">
        <v>38</v>
      </c>
      <c r="N158" s="261" t="s">
        <v>53</v>
      </c>
      <c r="O158" s="44"/>
      <c r="P158" s="214">
        <f t="shared" si="21"/>
        <v>0</v>
      </c>
      <c r="Q158" s="214">
        <v>0</v>
      </c>
      <c r="R158" s="214">
        <f t="shared" si="22"/>
        <v>0</v>
      </c>
      <c r="S158" s="214">
        <v>0</v>
      </c>
      <c r="T158" s="215">
        <f t="shared" si="23"/>
        <v>0</v>
      </c>
      <c r="AR158" s="25" t="s">
        <v>231</v>
      </c>
      <c r="AT158" s="25" t="s">
        <v>272</v>
      </c>
      <c r="AU158" s="25" t="s">
        <v>90</v>
      </c>
      <c r="AY158" s="25" t="s">
        <v>183</v>
      </c>
      <c r="BE158" s="216">
        <f t="shared" si="24"/>
        <v>0</v>
      </c>
      <c r="BF158" s="216">
        <f t="shared" si="25"/>
        <v>0</v>
      </c>
      <c r="BG158" s="216">
        <f t="shared" si="26"/>
        <v>0</v>
      </c>
      <c r="BH158" s="216">
        <f t="shared" si="27"/>
        <v>0</v>
      </c>
      <c r="BI158" s="216">
        <f t="shared" si="28"/>
        <v>0</v>
      </c>
      <c r="BJ158" s="25" t="s">
        <v>25</v>
      </c>
      <c r="BK158" s="216">
        <f t="shared" si="29"/>
        <v>0</v>
      </c>
      <c r="BL158" s="25" t="s">
        <v>190</v>
      </c>
      <c r="BM158" s="25" t="s">
        <v>3246</v>
      </c>
    </row>
    <row r="159" spans="2:65" s="1" customFormat="1" ht="16.5" customHeight="1">
      <c r="B159" s="43"/>
      <c r="C159" s="252" t="s">
        <v>438</v>
      </c>
      <c r="D159" s="252" t="s">
        <v>272</v>
      </c>
      <c r="E159" s="253" t="s">
        <v>3247</v>
      </c>
      <c r="F159" s="254" t="s">
        <v>3248</v>
      </c>
      <c r="G159" s="255" t="s">
        <v>313</v>
      </c>
      <c r="H159" s="256">
        <v>400</v>
      </c>
      <c r="I159" s="257"/>
      <c r="J159" s="258">
        <f t="shared" si="20"/>
        <v>0</v>
      </c>
      <c r="K159" s="254" t="s">
        <v>38</v>
      </c>
      <c r="L159" s="259"/>
      <c r="M159" s="260" t="s">
        <v>38</v>
      </c>
      <c r="N159" s="261" t="s">
        <v>53</v>
      </c>
      <c r="O159" s="44"/>
      <c r="P159" s="214">
        <f t="shared" si="21"/>
        <v>0</v>
      </c>
      <c r="Q159" s="214">
        <v>0</v>
      </c>
      <c r="R159" s="214">
        <f t="shared" si="22"/>
        <v>0</v>
      </c>
      <c r="S159" s="214">
        <v>0</v>
      </c>
      <c r="T159" s="215">
        <f t="shared" si="23"/>
        <v>0</v>
      </c>
      <c r="AR159" s="25" t="s">
        <v>231</v>
      </c>
      <c r="AT159" s="25" t="s">
        <v>272</v>
      </c>
      <c r="AU159" s="25" t="s">
        <v>90</v>
      </c>
      <c r="AY159" s="25" t="s">
        <v>183</v>
      </c>
      <c r="BE159" s="216">
        <f t="shared" si="24"/>
        <v>0</v>
      </c>
      <c r="BF159" s="216">
        <f t="shared" si="25"/>
        <v>0</v>
      </c>
      <c r="BG159" s="216">
        <f t="shared" si="26"/>
        <v>0</v>
      </c>
      <c r="BH159" s="216">
        <f t="shared" si="27"/>
        <v>0</v>
      </c>
      <c r="BI159" s="216">
        <f t="shared" si="28"/>
        <v>0</v>
      </c>
      <c r="BJ159" s="25" t="s">
        <v>25</v>
      </c>
      <c r="BK159" s="216">
        <f t="shared" si="29"/>
        <v>0</v>
      </c>
      <c r="BL159" s="25" t="s">
        <v>190</v>
      </c>
      <c r="BM159" s="25" t="s">
        <v>3249</v>
      </c>
    </row>
    <row r="160" spans="2:65" s="1" customFormat="1" ht="16.5" customHeight="1">
      <c r="B160" s="43"/>
      <c r="C160" s="252" t="s">
        <v>442</v>
      </c>
      <c r="D160" s="252" t="s">
        <v>272</v>
      </c>
      <c r="E160" s="253" t="s">
        <v>3195</v>
      </c>
      <c r="F160" s="254" t="s">
        <v>3196</v>
      </c>
      <c r="G160" s="255" t="s">
        <v>490</v>
      </c>
      <c r="H160" s="256">
        <v>1</v>
      </c>
      <c r="I160" s="257"/>
      <c r="J160" s="258">
        <f t="shared" si="20"/>
        <v>0</v>
      </c>
      <c r="K160" s="254" t="s">
        <v>38</v>
      </c>
      <c r="L160" s="259"/>
      <c r="M160" s="260" t="s">
        <v>38</v>
      </c>
      <c r="N160" s="261" t="s">
        <v>53</v>
      </c>
      <c r="O160" s="44"/>
      <c r="P160" s="214">
        <f t="shared" si="21"/>
        <v>0</v>
      </c>
      <c r="Q160" s="214">
        <v>0</v>
      </c>
      <c r="R160" s="214">
        <f t="shared" si="22"/>
        <v>0</v>
      </c>
      <c r="S160" s="214">
        <v>0</v>
      </c>
      <c r="T160" s="215">
        <f t="shared" si="23"/>
        <v>0</v>
      </c>
      <c r="AR160" s="25" t="s">
        <v>231</v>
      </c>
      <c r="AT160" s="25" t="s">
        <v>272</v>
      </c>
      <c r="AU160" s="25" t="s">
        <v>90</v>
      </c>
      <c r="AY160" s="25" t="s">
        <v>183</v>
      </c>
      <c r="BE160" s="216">
        <f t="shared" si="24"/>
        <v>0</v>
      </c>
      <c r="BF160" s="216">
        <f t="shared" si="25"/>
        <v>0</v>
      </c>
      <c r="BG160" s="216">
        <f t="shared" si="26"/>
        <v>0</v>
      </c>
      <c r="BH160" s="216">
        <f t="shared" si="27"/>
        <v>0</v>
      </c>
      <c r="BI160" s="216">
        <f t="shared" si="28"/>
        <v>0</v>
      </c>
      <c r="BJ160" s="25" t="s">
        <v>25</v>
      </c>
      <c r="BK160" s="216">
        <f t="shared" si="29"/>
        <v>0</v>
      </c>
      <c r="BL160" s="25" t="s">
        <v>190</v>
      </c>
      <c r="BM160" s="25" t="s">
        <v>3250</v>
      </c>
    </row>
    <row r="161" spans="2:65" s="1" customFormat="1" ht="16.5" customHeight="1">
      <c r="B161" s="43"/>
      <c r="C161" s="252" t="s">
        <v>446</v>
      </c>
      <c r="D161" s="252" t="s">
        <v>272</v>
      </c>
      <c r="E161" s="253" t="s">
        <v>3251</v>
      </c>
      <c r="F161" s="254" t="s">
        <v>3252</v>
      </c>
      <c r="G161" s="255" t="s">
        <v>490</v>
      </c>
      <c r="H161" s="256">
        <v>5</v>
      </c>
      <c r="I161" s="257"/>
      <c r="J161" s="258">
        <f t="shared" si="20"/>
        <v>0</v>
      </c>
      <c r="K161" s="254" t="s">
        <v>38</v>
      </c>
      <c r="L161" s="259"/>
      <c r="M161" s="260" t="s">
        <v>38</v>
      </c>
      <c r="N161" s="261" t="s">
        <v>53</v>
      </c>
      <c r="O161" s="44"/>
      <c r="P161" s="214">
        <f t="shared" si="21"/>
        <v>0</v>
      </c>
      <c r="Q161" s="214">
        <v>0</v>
      </c>
      <c r="R161" s="214">
        <f t="shared" si="22"/>
        <v>0</v>
      </c>
      <c r="S161" s="214">
        <v>0</v>
      </c>
      <c r="T161" s="215">
        <f t="shared" si="23"/>
        <v>0</v>
      </c>
      <c r="AR161" s="25" t="s">
        <v>231</v>
      </c>
      <c r="AT161" s="25" t="s">
        <v>272</v>
      </c>
      <c r="AU161" s="25" t="s">
        <v>90</v>
      </c>
      <c r="AY161" s="25" t="s">
        <v>183</v>
      </c>
      <c r="BE161" s="216">
        <f t="shared" si="24"/>
        <v>0</v>
      </c>
      <c r="BF161" s="216">
        <f t="shared" si="25"/>
        <v>0</v>
      </c>
      <c r="BG161" s="216">
        <f t="shared" si="26"/>
        <v>0</v>
      </c>
      <c r="BH161" s="216">
        <f t="shared" si="27"/>
        <v>0</v>
      </c>
      <c r="BI161" s="216">
        <f t="shared" si="28"/>
        <v>0</v>
      </c>
      <c r="BJ161" s="25" t="s">
        <v>25</v>
      </c>
      <c r="BK161" s="216">
        <f t="shared" si="29"/>
        <v>0</v>
      </c>
      <c r="BL161" s="25" t="s">
        <v>190</v>
      </c>
      <c r="BM161" s="25" t="s">
        <v>3253</v>
      </c>
    </row>
    <row r="162" spans="2:65" s="1" customFormat="1" ht="16.5" customHeight="1">
      <c r="B162" s="43"/>
      <c r="C162" s="252" t="s">
        <v>454</v>
      </c>
      <c r="D162" s="252" t="s">
        <v>272</v>
      </c>
      <c r="E162" s="253" t="s">
        <v>2914</v>
      </c>
      <c r="F162" s="254" t="s">
        <v>3254</v>
      </c>
      <c r="G162" s="255" t="s">
        <v>490</v>
      </c>
      <c r="H162" s="256">
        <v>5</v>
      </c>
      <c r="I162" s="257"/>
      <c r="J162" s="258">
        <f t="shared" si="20"/>
        <v>0</v>
      </c>
      <c r="K162" s="254" t="s">
        <v>38</v>
      </c>
      <c r="L162" s="259"/>
      <c r="M162" s="260" t="s">
        <v>38</v>
      </c>
      <c r="N162" s="261" t="s">
        <v>53</v>
      </c>
      <c r="O162" s="44"/>
      <c r="P162" s="214">
        <f t="shared" si="21"/>
        <v>0</v>
      </c>
      <c r="Q162" s="214">
        <v>0</v>
      </c>
      <c r="R162" s="214">
        <f t="shared" si="22"/>
        <v>0</v>
      </c>
      <c r="S162" s="214">
        <v>0</v>
      </c>
      <c r="T162" s="215">
        <f t="shared" si="23"/>
        <v>0</v>
      </c>
      <c r="AR162" s="25" t="s">
        <v>231</v>
      </c>
      <c r="AT162" s="25" t="s">
        <v>272</v>
      </c>
      <c r="AU162" s="25" t="s">
        <v>90</v>
      </c>
      <c r="AY162" s="25" t="s">
        <v>183</v>
      </c>
      <c r="BE162" s="216">
        <f t="shared" si="24"/>
        <v>0</v>
      </c>
      <c r="BF162" s="216">
        <f t="shared" si="25"/>
        <v>0</v>
      </c>
      <c r="BG162" s="216">
        <f t="shared" si="26"/>
        <v>0</v>
      </c>
      <c r="BH162" s="216">
        <f t="shared" si="27"/>
        <v>0</v>
      </c>
      <c r="BI162" s="216">
        <f t="shared" si="28"/>
        <v>0</v>
      </c>
      <c r="BJ162" s="25" t="s">
        <v>25</v>
      </c>
      <c r="BK162" s="216">
        <f t="shared" si="29"/>
        <v>0</v>
      </c>
      <c r="BL162" s="25" t="s">
        <v>190</v>
      </c>
      <c r="BM162" s="25" t="s">
        <v>3255</v>
      </c>
    </row>
    <row r="163" spans="2:63" s="11" customFormat="1" ht="29.85" customHeight="1">
      <c r="B163" s="189"/>
      <c r="C163" s="190"/>
      <c r="D163" s="191" t="s">
        <v>81</v>
      </c>
      <c r="E163" s="203" t="s">
        <v>2093</v>
      </c>
      <c r="F163" s="203" t="s">
        <v>3162</v>
      </c>
      <c r="G163" s="190"/>
      <c r="H163" s="190"/>
      <c r="I163" s="193"/>
      <c r="J163" s="204">
        <f>BK163</f>
        <v>0</v>
      </c>
      <c r="K163" s="190"/>
      <c r="L163" s="195"/>
      <c r="M163" s="196"/>
      <c r="N163" s="197"/>
      <c r="O163" s="197"/>
      <c r="P163" s="198">
        <v>0</v>
      </c>
      <c r="Q163" s="197"/>
      <c r="R163" s="198">
        <v>0</v>
      </c>
      <c r="S163" s="197"/>
      <c r="T163" s="199">
        <v>0</v>
      </c>
      <c r="AR163" s="200" t="s">
        <v>25</v>
      </c>
      <c r="AT163" s="201" t="s">
        <v>81</v>
      </c>
      <c r="AU163" s="201" t="s">
        <v>25</v>
      </c>
      <c r="AY163" s="200" t="s">
        <v>183</v>
      </c>
      <c r="BK163" s="202">
        <v>0</v>
      </c>
    </row>
    <row r="164" spans="2:63" s="11" customFormat="1" ht="24.95" customHeight="1">
      <c r="B164" s="189"/>
      <c r="C164" s="190"/>
      <c r="D164" s="191" t="s">
        <v>81</v>
      </c>
      <c r="E164" s="192" t="s">
        <v>2089</v>
      </c>
      <c r="F164" s="192" t="s">
        <v>38</v>
      </c>
      <c r="G164" s="190"/>
      <c r="H164" s="190"/>
      <c r="I164" s="193"/>
      <c r="J164" s="194">
        <f>BK164</f>
        <v>0</v>
      </c>
      <c r="K164" s="190"/>
      <c r="L164" s="195"/>
      <c r="M164" s="196"/>
      <c r="N164" s="197"/>
      <c r="O164" s="197"/>
      <c r="P164" s="198">
        <f>P165+P166+P167+P181+P182+P196+P197+P200+P201+P218</f>
        <v>0</v>
      </c>
      <c r="Q164" s="197"/>
      <c r="R164" s="198">
        <f>R165+R166+R167+R181+R182+R196+R197+R200+R201+R218</f>
        <v>0</v>
      </c>
      <c r="S164" s="197"/>
      <c r="T164" s="199">
        <f>T165+T166+T167+T181+T182+T196+T197+T200+T201+T218</f>
        <v>0</v>
      </c>
      <c r="AR164" s="200" t="s">
        <v>25</v>
      </c>
      <c r="AT164" s="201" t="s">
        <v>81</v>
      </c>
      <c r="AU164" s="201" t="s">
        <v>82</v>
      </c>
      <c r="AY164" s="200" t="s">
        <v>183</v>
      </c>
      <c r="BK164" s="202">
        <f>BK165+BK166+BK167+BK181+BK182+BK196+BK197+BK200+BK201+BK218</f>
        <v>0</v>
      </c>
    </row>
    <row r="165" spans="2:65" s="1" customFormat="1" ht="16.5" customHeight="1">
      <c r="B165" s="43"/>
      <c r="C165" s="205" t="s">
        <v>461</v>
      </c>
      <c r="D165" s="205" t="s">
        <v>185</v>
      </c>
      <c r="E165" s="206" t="s">
        <v>3256</v>
      </c>
      <c r="F165" s="207" t="s">
        <v>3257</v>
      </c>
      <c r="G165" s="208" t="s">
        <v>490</v>
      </c>
      <c r="H165" s="209">
        <v>10</v>
      </c>
      <c r="I165" s="210"/>
      <c r="J165" s="211">
        <f>ROUND(I165*H165,2)</f>
        <v>0</v>
      </c>
      <c r="K165" s="207" t="s">
        <v>38</v>
      </c>
      <c r="L165" s="63"/>
      <c r="M165" s="212" t="s">
        <v>38</v>
      </c>
      <c r="N165" s="213" t="s">
        <v>53</v>
      </c>
      <c r="O165" s="44"/>
      <c r="P165" s="214">
        <f>O165*H165</f>
        <v>0</v>
      </c>
      <c r="Q165" s="214">
        <v>0</v>
      </c>
      <c r="R165" s="214">
        <f>Q165*H165</f>
        <v>0</v>
      </c>
      <c r="S165" s="214">
        <v>0</v>
      </c>
      <c r="T165" s="215">
        <f>S165*H165</f>
        <v>0</v>
      </c>
      <c r="AR165" s="25" t="s">
        <v>190</v>
      </c>
      <c r="AT165" s="25" t="s">
        <v>185</v>
      </c>
      <c r="AU165" s="25" t="s">
        <v>25</v>
      </c>
      <c r="AY165" s="25" t="s">
        <v>183</v>
      </c>
      <c r="BE165" s="216">
        <f>IF(N165="základní",J165,0)</f>
        <v>0</v>
      </c>
      <c r="BF165" s="216">
        <f>IF(N165="snížená",J165,0)</f>
        <v>0</v>
      </c>
      <c r="BG165" s="216">
        <f>IF(N165="zákl. přenesená",J165,0)</f>
        <v>0</v>
      </c>
      <c r="BH165" s="216">
        <f>IF(N165="sníž. přenesená",J165,0)</f>
        <v>0</v>
      </c>
      <c r="BI165" s="216">
        <f>IF(N165="nulová",J165,0)</f>
        <v>0</v>
      </c>
      <c r="BJ165" s="25" t="s">
        <v>25</v>
      </c>
      <c r="BK165" s="216">
        <f>ROUND(I165*H165,2)</f>
        <v>0</v>
      </c>
      <c r="BL165" s="25" t="s">
        <v>190</v>
      </c>
      <c r="BM165" s="25" t="s">
        <v>3258</v>
      </c>
    </row>
    <row r="166" spans="2:65" s="1" customFormat="1" ht="16.5" customHeight="1">
      <c r="B166" s="43"/>
      <c r="C166" s="205" t="s">
        <v>467</v>
      </c>
      <c r="D166" s="205" t="s">
        <v>185</v>
      </c>
      <c r="E166" s="206" t="s">
        <v>2996</v>
      </c>
      <c r="F166" s="207" t="s">
        <v>2997</v>
      </c>
      <c r="G166" s="208" t="s">
        <v>490</v>
      </c>
      <c r="H166" s="209">
        <v>5</v>
      </c>
      <c r="I166" s="210"/>
      <c r="J166" s="211">
        <f>ROUND(I166*H166,2)</f>
        <v>0</v>
      </c>
      <c r="K166" s="207" t="s">
        <v>38</v>
      </c>
      <c r="L166" s="63"/>
      <c r="M166" s="212" t="s">
        <v>38</v>
      </c>
      <c r="N166" s="213" t="s">
        <v>53</v>
      </c>
      <c r="O166" s="44"/>
      <c r="P166" s="214">
        <f>O166*H166</f>
        <v>0</v>
      </c>
      <c r="Q166" s="214">
        <v>0</v>
      </c>
      <c r="R166" s="214">
        <f>Q166*H166</f>
        <v>0</v>
      </c>
      <c r="S166" s="214">
        <v>0</v>
      </c>
      <c r="T166" s="215">
        <f>S166*H166</f>
        <v>0</v>
      </c>
      <c r="AR166" s="25" t="s">
        <v>190</v>
      </c>
      <c r="AT166" s="25" t="s">
        <v>185</v>
      </c>
      <c r="AU166" s="25" t="s">
        <v>25</v>
      </c>
      <c r="AY166" s="25" t="s">
        <v>183</v>
      </c>
      <c r="BE166" s="216">
        <f>IF(N166="základní",J166,0)</f>
        <v>0</v>
      </c>
      <c r="BF166" s="216">
        <f>IF(N166="snížená",J166,0)</f>
        <v>0</v>
      </c>
      <c r="BG166" s="216">
        <f>IF(N166="zákl. přenesená",J166,0)</f>
        <v>0</v>
      </c>
      <c r="BH166" s="216">
        <f>IF(N166="sníž. přenesená",J166,0)</f>
        <v>0</v>
      </c>
      <c r="BI166" s="216">
        <f>IF(N166="nulová",J166,0)</f>
        <v>0</v>
      </c>
      <c r="BJ166" s="25" t="s">
        <v>25</v>
      </c>
      <c r="BK166" s="216">
        <f>ROUND(I166*H166,2)</f>
        <v>0</v>
      </c>
      <c r="BL166" s="25" t="s">
        <v>190</v>
      </c>
      <c r="BM166" s="25" t="s">
        <v>3259</v>
      </c>
    </row>
    <row r="167" spans="2:63" s="11" customFormat="1" ht="29.85" customHeight="1">
      <c r="B167" s="189"/>
      <c r="C167" s="190"/>
      <c r="D167" s="191" t="s">
        <v>81</v>
      </c>
      <c r="E167" s="203" t="s">
        <v>2091</v>
      </c>
      <c r="F167" s="203" t="s">
        <v>2944</v>
      </c>
      <c r="G167" s="190"/>
      <c r="H167" s="190"/>
      <c r="I167" s="193"/>
      <c r="J167" s="204">
        <f>BK167</f>
        <v>0</v>
      </c>
      <c r="K167" s="190"/>
      <c r="L167" s="195"/>
      <c r="M167" s="196"/>
      <c r="N167" s="197"/>
      <c r="O167" s="197"/>
      <c r="P167" s="198">
        <f>SUM(P168:P180)</f>
        <v>0</v>
      </c>
      <c r="Q167" s="197"/>
      <c r="R167" s="198">
        <f>SUM(R168:R180)</f>
        <v>0</v>
      </c>
      <c r="S167" s="197"/>
      <c r="T167" s="199">
        <f>SUM(T168:T180)</f>
        <v>0</v>
      </c>
      <c r="AR167" s="200" t="s">
        <v>25</v>
      </c>
      <c r="AT167" s="201" t="s">
        <v>81</v>
      </c>
      <c r="AU167" s="201" t="s">
        <v>25</v>
      </c>
      <c r="AY167" s="200" t="s">
        <v>183</v>
      </c>
      <c r="BK167" s="202">
        <f>SUM(BK168:BK180)</f>
        <v>0</v>
      </c>
    </row>
    <row r="168" spans="2:65" s="1" customFormat="1" ht="16.5" customHeight="1">
      <c r="B168" s="43"/>
      <c r="C168" s="205" t="s">
        <v>473</v>
      </c>
      <c r="D168" s="205" t="s">
        <v>185</v>
      </c>
      <c r="E168" s="206" t="s">
        <v>3260</v>
      </c>
      <c r="F168" s="207" t="s">
        <v>3261</v>
      </c>
      <c r="G168" s="208" t="s">
        <v>313</v>
      </c>
      <c r="H168" s="209">
        <v>20</v>
      </c>
      <c r="I168" s="210"/>
      <c r="J168" s="211">
        <f>ROUND(I168*H168,2)</f>
        <v>0</v>
      </c>
      <c r="K168" s="207" t="s">
        <v>38</v>
      </c>
      <c r="L168" s="63"/>
      <c r="M168" s="212" t="s">
        <v>38</v>
      </c>
      <c r="N168" s="213" t="s">
        <v>53</v>
      </c>
      <c r="O168" s="44"/>
      <c r="P168" s="214">
        <f>O168*H168</f>
        <v>0</v>
      </c>
      <c r="Q168" s="214">
        <v>0</v>
      </c>
      <c r="R168" s="214">
        <f>Q168*H168</f>
        <v>0</v>
      </c>
      <c r="S168" s="214">
        <v>0</v>
      </c>
      <c r="T168" s="215">
        <f>S168*H168</f>
        <v>0</v>
      </c>
      <c r="AR168" s="25" t="s">
        <v>190</v>
      </c>
      <c r="AT168" s="25" t="s">
        <v>185</v>
      </c>
      <c r="AU168" s="25" t="s">
        <v>90</v>
      </c>
      <c r="AY168" s="25" t="s">
        <v>183</v>
      </c>
      <c r="BE168" s="216">
        <f>IF(N168="základní",J168,0)</f>
        <v>0</v>
      </c>
      <c r="BF168" s="216">
        <f>IF(N168="snížená",J168,0)</f>
        <v>0</v>
      </c>
      <c r="BG168" s="216">
        <f>IF(N168="zákl. přenesená",J168,0)</f>
        <v>0</v>
      </c>
      <c r="BH168" s="216">
        <f>IF(N168="sníž. přenesená",J168,0)</f>
        <v>0</v>
      </c>
      <c r="BI168" s="216">
        <f>IF(N168="nulová",J168,0)</f>
        <v>0</v>
      </c>
      <c r="BJ168" s="25" t="s">
        <v>25</v>
      </c>
      <c r="BK168" s="216">
        <f>ROUND(I168*H168,2)</f>
        <v>0</v>
      </c>
      <c r="BL168" s="25" t="s">
        <v>190</v>
      </c>
      <c r="BM168" s="25" t="s">
        <v>3262</v>
      </c>
    </row>
    <row r="169" spans="2:65" s="1" customFormat="1" ht="16.5" customHeight="1">
      <c r="B169" s="43"/>
      <c r="C169" s="205" t="s">
        <v>478</v>
      </c>
      <c r="D169" s="205" t="s">
        <v>185</v>
      </c>
      <c r="E169" s="206" t="s">
        <v>3263</v>
      </c>
      <c r="F169" s="207" t="s">
        <v>3264</v>
      </c>
      <c r="G169" s="208" t="s">
        <v>490</v>
      </c>
      <c r="H169" s="209">
        <v>160</v>
      </c>
      <c r="I169" s="210"/>
      <c r="J169" s="211">
        <f>ROUND(I169*H169,2)</f>
        <v>0</v>
      </c>
      <c r="K169" s="207" t="s">
        <v>38</v>
      </c>
      <c r="L169" s="63"/>
      <c r="M169" s="212" t="s">
        <v>38</v>
      </c>
      <c r="N169" s="213" t="s">
        <v>53</v>
      </c>
      <c r="O169" s="44"/>
      <c r="P169" s="214">
        <f>O169*H169</f>
        <v>0</v>
      </c>
      <c r="Q169" s="214">
        <v>0</v>
      </c>
      <c r="R169" s="214">
        <f>Q169*H169</f>
        <v>0</v>
      </c>
      <c r="S169" s="214">
        <v>0</v>
      </c>
      <c r="T169" s="215">
        <f>S169*H169</f>
        <v>0</v>
      </c>
      <c r="AR169" s="25" t="s">
        <v>190</v>
      </c>
      <c r="AT169" s="25" t="s">
        <v>185</v>
      </c>
      <c r="AU169" s="25" t="s">
        <v>90</v>
      </c>
      <c r="AY169" s="25" t="s">
        <v>183</v>
      </c>
      <c r="BE169" s="216">
        <f>IF(N169="základní",J169,0)</f>
        <v>0</v>
      </c>
      <c r="BF169" s="216">
        <f>IF(N169="snížená",J169,0)</f>
        <v>0</v>
      </c>
      <c r="BG169" s="216">
        <f>IF(N169="zákl. přenesená",J169,0)</f>
        <v>0</v>
      </c>
      <c r="BH169" s="216">
        <f>IF(N169="sníž. přenesená",J169,0)</f>
        <v>0</v>
      </c>
      <c r="BI169" s="216">
        <f>IF(N169="nulová",J169,0)</f>
        <v>0</v>
      </c>
      <c r="BJ169" s="25" t="s">
        <v>25</v>
      </c>
      <c r="BK169" s="216">
        <f>ROUND(I169*H169,2)</f>
        <v>0</v>
      </c>
      <c r="BL169" s="25" t="s">
        <v>190</v>
      </c>
      <c r="BM169" s="25" t="s">
        <v>3265</v>
      </c>
    </row>
    <row r="170" spans="2:65" s="1" customFormat="1" ht="16.5" customHeight="1">
      <c r="B170" s="43"/>
      <c r="C170" s="205" t="s">
        <v>483</v>
      </c>
      <c r="D170" s="205" t="s">
        <v>185</v>
      </c>
      <c r="E170" s="206" t="s">
        <v>3266</v>
      </c>
      <c r="F170" s="207" t="s">
        <v>3267</v>
      </c>
      <c r="G170" s="208" t="s">
        <v>313</v>
      </c>
      <c r="H170" s="209">
        <v>50</v>
      </c>
      <c r="I170" s="210"/>
      <c r="J170" s="211">
        <f>ROUND(I170*H170,2)</f>
        <v>0</v>
      </c>
      <c r="K170" s="207" t="s">
        <v>38</v>
      </c>
      <c r="L170" s="63"/>
      <c r="M170" s="212" t="s">
        <v>38</v>
      </c>
      <c r="N170" s="213" t="s">
        <v>53</v>
      </c>
      <c r="O170" s="44"/>
      <c r="P170" s="214">
        <f>O170*H170</f>
        <v>0</v>
      </c>
      <c r="Q170" s="214">
        <v>0</v>
      </c>
      <c r="R170" s="214">
        <f>Q170*H170</f>
        <v>0</v>
      </c>
      <c r="S170" s="214">
        <v>0</v>
      </c>
      <c r="T170" s="215">
        <f>S170*H170</f>
        <v>0</v>
      </c>
      <c r="AR170" s="25" t="s">
        <v>190</v>
      </c>
      <c r="AT170" s="25" t="s">
        <v>185</v>
      </c>
      <c r="AU170" s="25" t="s">
        <v>90</v>
      </c>
      <c r="AY170" s="25" t="s">
        <v>183</v>
      </c>
      <c r="BE170" s="216">
        <f>IF(N170="základní",J170,0)</f>
        <v>0</v>
      </c>
      <c r="BF170" s="216">
        <f>IF(N170="snížená",J170,0)</f>
        <v>0</v>
      </c>
      <c r="BG170" s="216">
        <f>IF(N170="zákl. přenesená",J170,0)</f>
        <v>0</v>
      </c>
      <c r="BH170" s="216">
        <f>IF(N170="sníž. přenesená",J170,0)</f>
        <v>0</v>
      </c>
      <c r="BI170" s="216">
        <f>IF(N170="nulová",J170,0)</f>
        <v>0</v>
      </c>
      <c r="BJ170" s="25" t="s">
        <v>25</v>
      </c>
      <c r="BK170" s="216">
        <f>ROUND(I170*H170,2)</f>
        <v>0</v>
      </c>
      <c r="BL170" s="25" t="s">
        <v>190</v>
      </c>
      <c r="BM170" s="25" t="s">
        <v>3268</v>
      </c>
    </row>
    <row r="171" spans="2:65" s="1" customFormat="1" ht="16.5" customHeight="1">
      <c r="B171" s="43"/>
      <c r="C171" s="205" t="s">
        <v>487</v>
      </c>
      <c r="D171" s="205" t="s">
        <v>185</v>
      </c>
      <c r="E171" s="206" t="s">
        <v>3269</v>
      </c>
      <c r="F171" s="207" t="s">
        <v>3270</v>
      </c>
      <c r="G171" s="208" t="s">
        <v>2348</v>
      </c>
      <c r="H171" s="209">
        <v>24</v>
      </c>
      <c r="I171" s="210"/>
      <c r="J171" s="211">
        <f>ROUND(I171*H171,2)</f>
        <v>0</v>
      </c>
      <c r="K171" s="207" t="s">
        <v>38</v>
      </c>
      <c r="L171" s="63"/>
      <c r="M171" s="212" t="s">
        <v>38</v>
      </c>
      <c r="N171" s="213" t="s">
        <v>53</v>
      </c>
      <c r="O171" s="44"/>
      <c r="P171" s="214">
        <f>O171*H171</f>
        <v>0</v>
      </c>
      <c r="Q171" s="214">
        <v>0</v>
      </c>
      <c r="R171" s="214">
        <f>Q171*H171</f>
        <v>0</v>
      </c>
      <c r="S171" s="214">
        <v>0</v>
      </c>
      <c r="T171" s="215">
        <f>S171*H171</f>
        <v>0</v>
      </c>
      <c r="AR171" s="25" t="s">
        <v>190</v>
      </c>
      <c r="AT171" s="25" t="s">
        <v>185</v>
      </c>
      <c r="AU171" s="25" t="s">
        <v>90</v>
      </c>
      <c r="AY171" s="25" t="s">
        <v>183</v>
      </c>
      <c r="BE171" s="216">
        <f>IF(N171="základní",J171,0)</f>
        <v>0</v>
      </c>
      <c r="BF171" s="216">
        <f>IF(N171="snížená",J171,0)</f>
        <v>0</v>
      </c>
      <c r="BG171" s="216">
        <f>IF(N171="zákl. přenesená",J171,0)</f>
        <v>0</v>
      </c>
      <c r="BH171" s="216">
        <f>IF(N171="sníž. přenesená",J171,0)</f>
        <v>0</v>
      </c>
      <c r="BI171" s="216">
        <f>IF(N171="nulová",J171,0)</f>
        <v>0</v>
      </c>
      <c r="BJ171" s="25" t="s">
        <v>25</v>
      </c>
      <c r="BK171" s="216">
        <f>ROUND(I171*H171,2)</f>
        <v>0</v>
      </c>
      <c r="BL171" s="25" t="s">
        <v>190</v>
      </c>
      <c r="BM171" s="25" t="s">
        <v>3271</v>
      </c>
    </row>
    <row r="172" spans="2:47" s="1" customFormat="1" ht="27">
      <c r="B172" s="43"/>
      <c r="C172" s="65"/>
      <c r="D172" s="219" t="s">
        <v>276</v>
      </c>
      <c r="E172" s="65"/>
      <c r="F172" s="250" t="s">
        <v>3272</v>
      </c>
      <c r="G172" s="65"/>
      <c r="H172" s="65"/>
      <c r="I172" s="174"/>
      <c r="J172" s="65"/>
      <c r="K172" s="65"/>
      <c r="L172" s="63"/>
      <c r="M172" s="251"/>
      <c r="N172" s="44"/>
      <c r="O172" s="44"/>
      <c r="P172" s="44"/>
      <c r="Q172" s="44"/>
      <c r="R172" s="44"/>
      <c r="S172" s="44"/>
      <c r="T172" s="80"/>
      <c r="AT172" s="25" t="s">
        <v>276</v>
      </c>
      <c r="AU172" s="25" t="s">
        <v>90</v>
      </c>
    </row>
    <row r="173" spans="2:65" s="1" customFormat="1" ht="16.5" customHeight="1">
      <c r="B173" s="43"/>
      <c r="C173" s="205" t="s">
        <v>492</v>
      </c>
      <c r="D173" s="205" t="s">
        <v>185</v>
      </c>
      <c r="E173" s="206" t="s">
        <v>3273</v>
      </c>
      <c r="F173" s="207" t="s">
        <v>3274</v>
      </c>
      <c r="G173" s="208" t="s">
        <v>2348</v>
      </c>
      <c r="H173" s="209">
        <v>46</v>
      </c>
      <c r="I173" s="210"/>
      <c r="J173" s="211">
        <f>ROUND(I173*H173,2)</f>
        <v>0</v>
      </c>
      <c r="K173" s="207" t="s">
        <v>38</v>
      </c>
      <c r="L173" s="63"/>
      <c r="M173" s="212" t="s">
        <v>38</v>
      </c>
      <c r="N173" s="213" t="s">
        <v>53</v>
      </c>
      <c r="O173" s="44"/>
      <c r="P173" s="214">
        <f>O173*H173</f>
        <v>0</v>
      </c>
      <c r="Q173" s="214">
        <v>0</v>
      </c>
      <c r="R173" s="214">
        <f>Q173*H173</f>
        <v>0</v>
      </c>
      <c r="S173" s="214">
        <v>0</v>
      </c>
      <c r="T173" s="215">
        <f>S173*H173</f>
        <v>0</v>
      </c>
      <c r="AR173" s="25" t="s">
        <v>190</v>
      </c>
      <c r="AT173" s="25" t="s">
        <v>185</v>
      </c>
      <c r="AU173" s="25" t="s">
        <v>90</v>
      </c>
      <c r="AY173" s="25" t="s">
        <v>183</v>
      </c>
      <c r="BE173" s="216">
        <f>IF(N173="základní",J173,0)</f>
        <v>0</v>
      </c>
      <c r="BF173" s="216">
        <f>IF(N173="snížená",J173,0)</f>
        <v>0</v>
      </c>
      <c r="BG173" s="216">
        <f>IF(N173="zákl. přenesená",J173,0)</f>
        <v>0</v>
      </c>
      <c r="BH173" s="216">
        <f>IF(N173="sníž. přenesená",J173,0)</f>
        <v>0</v>
      </c>
      <c r="BI173" s="216">
        <f>IF(N173="nulová",J173,0)</f>
        <v>0</v>
      </c>
      <c r="BJ173" s="25" t="s">
        <v>25</v>
      </c>
      <c r="BK173" s="216">
        <f>ROUND(I173*H173,2)</f>
        <v>0</v>
      </c>
      <c r="BL173" s="25" t="s">
        <v>190</v>
      </c>
      <c r="BM173" s="25" t="s">
        <v>3275</v>
      </c>
    </row>
    <row r="174" spans="2:65" s="1" customFormat="1" ht="16.5" customHeight="1">
      <c r="B174" s="43"/>
      <c r="C174" s="205" t="s">
        <v>496</v>
      </c>
      <c r="D174" s="205" t="s">
        <v>185</v>
      </c>
      <c r="E174" s="206" t="s">
        <v>3276</v>
      </c>
      <c r="F174" s="207" t="s">
        <v>3277</v>
      </c>
      <c r="G174" s="208" t="s">
        <v>2348</v>
      </c>
      <c r="H174" s="209">
        <v>12</v>
      </c>
      <c r="I174" s="210"/>
      <c r="J174" s="211">
        <f>ROUND(I174*H174,2)</f>
        <v>0</v>
      </c>
      <c r="K174" s="207" t="s">
        <v>38</v>
      </c>
      <c r="L174" s="63"/>
      <c r="M174" s="212" t="s">
        <v>38</v>
      </c>
      <c r="N174" s="213" t="s">
        <v>53</v>
      </c>
      <c r="O174" s="44"/>
      <c r="P174" s="214">
        <f>O174*H174</f>
        <v>0</v>
      </c>
      <c r="Q174" s="214">
        <v>0</v>
      </c>
      <c r="R174" s="214">
        <f>Q174*H174</f>
        <v>0</v>
      </c>
      <c r="S174" s="214">
        <v>0</v>
      </c>
      <c r="T174" s="215">
        <f>S174*H174</f>
        <v>0</v>
      </c>
      <c r="AR174" s="25" t="s">
        <v>190</v>
      </c>
      <c r="AT174" s="25" t="s">
        <v>185</v>
      </c>
      <c r="AU174" s="25" t="s">
        <v>90</v>
      </c>
      <c r="AY174" s="25" t="s">
        <v>183</v>
      </c>
      <c r="BE174" s="216">
        <f>IF(N174="základní",J174,0)</f>
        <v>0</v>
      </c>
      <c r="BF174" s="216">
        <f>IF(N174="snížená",J174,0)</f>
        <v>0</v>
      </c>
      <c r="BG174" s="216">
        <f>IF(N174="zákl. přenesená",J174,0)</f>
        <v>0</v>
      </c>
      <c r="BH174" s="216">
        <f>IF(N174="sníž. přenesená",J174,0)</f>
        <v>0</v>
      </c>
      <c r="BI174" s="216">
        <f>IF(N174="nulová",J174,0)</f>
        <v>0</v>
      </c>
      <c r="BJ174" s="25" t="s">
        <v>25</v>
      </c>
      <c r="BK174" s="216">
        <f>ROUND(I174*H174,2)</f>
        <v>0</v>
      </c>
      <c r="BL174" s="25" t="s">
        <v>190</v>
      </c>
      <c r="BM174" s="25" t="s">
        <v>3278</v>
      </c>
    </row>
    <row r="175" spans="2:47" s="1" customFormat="1" ht="27">
      <c r="B175" s="43"/>
      <c r="C175" s="65"/>
      <c r="D175" s="219" t="s">
        <v>276</v>
      </c>
      <c r="E175" s="65"/>
      <c r="F175" s="250" t="s">
        <v>3279</v>
      </c>
      <c r="G175" s="65"/>
      <c r="H175" s="65"/>
      <c r="I175" s="174"/>
      <c r="J175" s="65"/>
      <c r="K175" s="65"/>
      <c r="L175" s="63"/>
      <c r="M175" s="251"/>
      <c r="N175" s="44"/>
      <c r="O175" s="44"/>
      <c r="P175" s="44"/>
      <c r="Q175" s="44"/>
      <c r="R175" s="44"/>
      <c r="S175" s="44"/>
      <c r="T175" s="80"/>
      <c r="AT175" s="25" t="s">
        <v>276</v>
      </c>
      <c r="AU175" s="25" t="s">
        <v>90</v>
      </c>
    </row>
    <row r="176" spans="2:65" s="1" customFormat="1" ht="16.5" customHeight="1">
      <c r="B176" s="43"/>
      <c r="C176" s="205" t="s">
        <v>502</v>
      </c>
      <c r="D176" s="205" t="s">
        <v>185</v>
      </c>
      <c r="E176" s="206" t="s">
        <v>3280</v>
      </c>
      <c r="F176" s="207" t="s">
        <v>3281</v>
      </c>
      <c r="G176" s="208" t="s">
        <v>2348</v>
      </c>
      <c r="H176" s="209">
        <v>24</v>
      </c>
      <c r="I176" s="210"/>
      <c r="J176" s="211">
        <f>ROUND(I176*H176,2)</f>
        <v>0</v>
      </c>
      <c r="K176" s="207" t="s">
        <v>38</v>
      </c>
      <c r="L176" s="63"/>
      <c r="M176" s="212" t="s">
        <v>38</v>
      </c>
      <c r="N176" s="213" t="s">
        <v>53</v>
      </c>
      <c r="O176" s="44"/>
      <c r="P176" s="214">
        <f>O176*H176</f>
        <v>0</v>
      </c>
      <c r="Q176" s="214">
        <v>0</v>
      </c>
      <c r="R176" s="214">
        <f>Q176*H176</f>
        <v>0</v>
      </c>
      <c r="S176" s="214">
        <v>0</v>
      </c>
      <c r="T176" s="215">
        <f>S176*H176</f>
        <v>0</v>
      </c>
      <c r="AR176" s="25" t="s">
        <v>190</v>
      </c>
      <c r="AT176" s="25" t="s">
        <v>185</v>
      </c>
      <c r="AU176" s="25" t="s">
        <v>90</v>
      </c>
      <c r="AY176" s="25" t="s">
        <v>183</v>
      </c>
      <c r="BE176" s="216">
        <f>IF(N176="základní",J176,0)</f>
        <v>0</v>
      </c>
      <c r="BF176" s="216">
        <f>IF(N176="snížená",J176,0)</f>
        <v>0</v>
      </c>
      <c r="BG176" s="216">
        <f>IF(N176="zákl. přenesená",J176,0)</f>
        <v>0</v>
      </c>
      <c r="BH176" s="216">
        <f>IF(N176="sníž. přenesená",J176,0)</f>
        <v>0</v>
      </c>
      <c r="BI176" s="216">
        <f>IF(N176="nulová",J176,0)</f>
        <v>0</v>
      </c>
      <c r="BJ176" s="25" t="s">
        <v>25</v>
      </c>
      <c r="BK176" s="216">
        <f>ROUND(I176*H176,2)</f>
        <v>0</v>
      </c>
      <c r="BL176" s="25" t="s">
        <v>190</v>
      </c>
      <c r="BM176" s="25" t="s">
        <v>3282</v>
      </c>
    </row>
    <row r="177" spans="2:65" s="1" customFormat="1" ht="16.5" customHeight="1">
      <c r="B177" s="43"/>
      <c r="C177" s="205" t="s">
        <v>506</v>
      </c>
      <c r="D177" s="205" t="s">
        <v>185</v>
      </c>
      <c r="E177" s="206" t="s">
        <v>3283</v>
      </c>
      <c r="F177" s="207" t="s">
        <v>3284</v>
      </c>
      <c r="G177" s="208" t="s">
        <v>2348</v>
      </c>
      <c r="H177" s="209">
        <v>56</v>
      </c>
      <c r="I177" s="210"/>
      <c r="J177" s="211">
        <f>ROUND(I177*H177,2)</f>
        <v>0</v>
      </c>
      <c r="K177" s="207" t="s">
        <v>38</v>
      </c>
      <c r="L177" s="63"/>
      <c r="M177" s="212" t="s">
        <v>38</v>
      </c>
      <c r="N177" s="213" t="s">
        <v>53</v>
      </c>
      <c r="O177" s="44"/>
      <c r="P177" s="214">
        <f>O177*H177</f>
        <v>0</v>
      </c>
      <c r="Q177" s="214">
        <v>0</v>
      </c>
      <c r="R177" s="214">
        <f>Q177*H177</f>
        <v>0</v>
      </c>
      <c r="S177" s="214">
        <v>0</v>
      </c>
      <c r="T177" s="215">
        <f>S177*H177</f>
        <v>0</v>
      </c>
      <c r="AR177" s="25" t="s">
        <v>190</v>
      </c>
      <c r="AT177" s="25" t="s">
        <v>185</v>
      </c>
      <c r="AU177" s="25" t="s">
        <v>90</v>
      </c>
      <c r="AY177" s="25" t="s">
        <v>183</v>
      </c>
      <c r="BE177" s="216">
        <f>IF(N177="základní",J177,0)</f>
        <v>0</v>
      </c>
      <c r="BF177" s="216">
        <f>IF(N177="snížená",J177,0)</f>
        <v>0</v>
      </c>
      <c r="BG177" s="216">
        <f>IF(N177="zákl. přenesená",J177,0)</f>
        <v>0</v>
      </c>
      <c r="BH177" s="216">
        <f>IF(N177="sníž. přenesená",J177,0)</f>
        <v>0</v>
      </c>
      <c r="BI177" s="216">
        <f>IF(N177="nulová",J177,0)</f>
        <v>0</v>
      </c>
      <c r="BJ177" s="25" t="s">
        <v>25</v>
      </c>
      <c r="BK177" s="216">
        <f>ROUND(I177*H177,2)</f>
        <v>0</v>
      </c>
      <c r="BL177" s="25" t="s">
        <v>190</v>
      </c>
      <c r="BM177" s="25" t="s">
        <v>3285</v>
      </c>
    </row>
    <row r="178" spans="2:65" s="1" customFormat="1" ht="16.5" customHeight="1">
      <c r="B178" s="43"/>
      <c r="C178" s="205" t="s">
        <v>510</v>
      </c>
      <c r="D178" s="205" t="s">
        <v>185</v>
      </c>
      <c r="E178" s="206" t="s">
        <v>3286</v>
      </c>
      <c r="F178" s="207" t="s">
        <v>3287</v>
      </c>
      <c r="G178" s="208" t="s">
        <v>2348</v>
      </c>
      <c r="H178" s="209">
        <v>10</v>
      </c>
      <c r="I178" s="210"/>
      <c r="J178" s="211">
        <f>ROUND(I178*H178,2)</f>
        <v>0</v>
      </c>
      <c r="K178" s="207" t="s">
        <v>38</v>
      </c>
      <c r="L178" s="63"/>
      <c r="M178" s="212" t="s">
        <v>38</v>
      </c>
      <c r="N178" s="213" t="s">
        <v>53</v>
      </c>
      <c r="O178" s="44"/>
      <c r="P178" s="214">
        <f>O178*H178</f>
        <v>0</v>
      </c>
      <c r="Q178" s="214">
        <v>0</v>
      </c>
      <c r="R178" s="214">
        <f>Q178*H178</f>
        <v>0</v>
      </c>
      <c r="S178" s="214">
        <v>0</v>
      </c>
      <c r="T178" s="215">
        <f>S178*H178</f>
        <v>0</v>
      </c>
      <c r="AR178" s="25" t="s">
        <v>190</v>
      </c>
      <c r="AT178" s="25" t="s">
        <v>185</v>
      </c>
      <c r="AU178" s="25" t="s">
        <v>90</v>
      </c>
      <c r="AY178" s="25" t="s">
        <v>183</v>
      </c>
      <c r="BE178" s="216">
        <f>IF(N178="základní",J178,0)</f>
        <v>0</v>
      </c>
      <c r="BF178" s="216">
        <f>IF(N178="snížená",J178,0)</f>
        <v>0</v>
      </c>
      <c r="BG178" s="216">
        <f>IF(N178="zákl. přenesená",J178,0)</f>
        <v>0</v>
      </c>
      <c r="BH178" s="216">
        <f>IF(N178="sníž. přenesená",J178,0)</f>
        <v>0</v>
      </c>
      <c r="BI178" s="216">
        <f>IF(N178="nulová",J178,0)</f>
        <v>0</v>
      </c>
      <c r="BJ178" s="25" t="s">
        <v>25</v>
      </c>
      <c r="BK178" s="216">
        <f>ROUND(I178*H178,2)</f>
        <v>0</v>
      </c>
      <c r="BL178" s="25" t="s">
        <v>190</v>
      </c>
      <c r="BM178" s="25" t="s">
        <v>3288</v>
      </c>
    </row>
    <row r="179" spans="2:47" s="1" customFormat="1" ht="27">
      <c r="B179" s="43"/>
      <c r="C179" s="65"/>
      <c r="D179" s="219" t="s">
        <v>276</v>
      </c>
      <c r="E179" s="65"/>
      <c r="F179" s="250" t="s">
        <v>3289</v>
      </c>
      <c r="G179" s="65"/>
      <c r="H179" s="65"/>
      <c r="I179" s="174"/>
      <c r="J179" s="65"/>
      <c r="K179" s="65"/>
      <c r="L179" s="63"/>
      <c r="M179" s="251"/>
      <c r="N179" s="44"/>
      <c r="O179" s="44"/>
      <c r="P179" s="44"/>
      <c r="Q179" s="44"/>
      <c r="R179" s="44"/>
      <c r="S179" s="44"/>
      <c r="T179" s="80"/>
      <c r="AT179" s="25" t="s">
        <v>276</v>
      </c>
      <c r="AU179" s="25" t="s">
        <v>90</v>
      </c>
    </row>
    <row r="180" spans="2:65" s="1" customFormat="1" ht="16.5" customHeight="1">
      <c r="B180" s="43"/>
      <c r="C180" s="205" t="s">
        <v>514</v>
      </c>
      <c r="D180" s="205" t="s">
        <v>185</v>
      </c>
      <c r="E180" s="206" t="s">
        <v>3290</v>
      </c>
      <c r="F180" s="207" t="s">
        <v>3291</v>
      </c>
      <c r="G180" s="208" t="s">
        <v>1093</v>
      </c>
      <c r="H180" s="209">
        <v>1</v>
      </c>
      <c r="I180" s="210"/>
      <c r="J180" s="211">
        <f>ROUND(I180*H180,2)</f>
        <v>0</v>
      </c>
      <c r="K180" s="207" t="s">
        <v>38</v>
      </c>
      <c r="L180" s="63"/>
      <c r="M180" s="212" t="s">
        <v>38</v>
      </c>
      <c r="N180" s="213" t="s">
        <v>53</v>
      </c>
      <c r="O180" s="44"/>
      <c r="P180" s="214">
        <f>O180*H180</f>
        <v>0</v>
      </c>
      <c r="Q180" s="214">
        <v>0</v>
      </c>
      <c r="R180" s="214">
        <f>Q180*H180</f>
        <v>0</v>
      </c>
      <c r="S180" s="214">
        <v>0</v>
      </c>
      <c r="T180" s="215">
        <f>S180*H180</f>
        <v>0</v>
      </c>
      <c r="AR180" s="25" t="s">
        <v>190</v>
      </c>
      <c r="AT180" s="25" t="s">
        <v>185</v>
      </c>
      <c r="AU180" s="25" t="s">
        <v>90</v>
      </c>
      <c r="AY180" s="25" t="s">
        <v>183</v>
      </c>
      <c r="BE180" s="216">
        <f>IF(N180="základní",J180,0)</f>
        <v>0</v>
      </c>
      <c r="BF180" s="216">
        <f>IF(N180="snížená",J180,0)</f>
        <v>0</v>
      </c>
      <c r="BG180" s="216">
        <f>IF(N180="zákl. přenesená",J180,0)</f>
        <v>0</v>
      </c>
      <c r="BH180" s="216">
        <f>IF(N180="sníž. přenesená",J180,0)</f>
        <v>0</v>
      </c>
      <c r="BI180" s="216">
        <f>IF(N180="nulová",J180,0)</f>
        <v>0</v>
      </c>
      <c r="BJ180" s="25" t="s">
        <v>25</v>
      </c>
      <c r="BK180" s="216">
        <f>ROUND(I180*H180,2)</f>
        <v>0</v>
      </c>
      <c r="BL180" s="25" t="s">
        <v>190</v>
      </c>
      <c r="BM180" s="25" t="s">
        <v>3292</v>
      </c>
    </row>
    <row r="181" spans="2:63" s="11" customFormat="1" ht="29.85" customHeight="1">
      <c r="B181" s="189"/>
      <c r="C181" s="190"/>
      <c r="D181" s="191" t="s">
        <v>81</v>
      </c>
      <c r="E181" s="203" t="s">
        <v>2093</v>
      </c>
      <c r="F181" s="203" t="s">
        <v>3162</v>
      </c>
      <c r="G181" s="190"/>
      <c r="H181" s="190"/>
      <c r="I181" s="193"/>
      <c r="J181" s="204">
        <f>BK181</f>
        <v>0</v>
      </c>
      <c r="K181" s="190"/>
      <c r="L181" s="195"/>
      <c r="M181" s="196"/>
      <c r="N181" s="197"/>
      <c r="O181" s="197"/>
      <c r="P181" s="198">
        <v>0</v>
      </c>
      <c r="Q181" s="197"/>
      <c r="R181" s="198">
        <v>0</v>
      </c>
      <c r="S181" s="197"/>
      <c r="T181" s="199">
        <v>0</v>
      </c>
      <c r="AR181" s="200" t="s">
        <v>25</v>
      </c>
      <c r="AT181" s="201" t="s">
        <v>81</v>
      </c>
      <c r="AU181" s="201" t="s">
        <v>25</v>
      </c>
      <c r="AY181" s="200" t="s">
        <v>183</v>
      </c>
      <c r="BK181" s="202">
        <v>0</v>
      </c>
    </row>
    <row r="182" spans="2:63" s="11" customFormat="1" ht="19.9" customHeight="1">
      <c r="B182" s="189"/>
      <c r="C182" s="190"/>
      <c r="D182" s="191" t="s">
        <v>81</v>
      </c>
      <c r="E182" s="203" t="s">
        <v>2095</v>
      </c>
      <c r="F182" s="203" t="s">
        <v>3163</v>
      </c>
      <c r="G182" s="190"/>
      <c r="H182" s="190"/>
      <c r="I182" s="193"/>
      <c r="J182" s="204">
        <f>BK182</f>
        <v>0</v>
      </c>
      <c r="K182" s="190"/>
      <c r="L182" s="195"/>
      <c r="M182" s="196"/>
      <c r="N182" s="197"/>
      <c r="O182" s="197"/>
      <c r="P182" s="198">
        <f>SUM(P183:P195)</f>
        <v>0</v>
      </c>
      <c r="Q182" s="197"/>
      <c r="R182" s="198">
        <f>SUM(R183:R195)</f>
        <v>0</v>
      </c>
      <c r="S182" s="197"/>
      <c r="T182" s="199">
        <f>SUM(T183:T195)</f>
        <v>0</v>
      </c>
      <c r="AR182" s="200" t="s">
        <v>25</v>
      </c>
      <c r="AT182" s="201" t="s">
        <v>81</v>
      </c>
      <c r="AU182" s="201" t="s">
        <v>25</v>
      </c>
      <c r="AY182" s="200" t="s">
        <v>183</v>
      </c>
      <c r="BK182" s="202">
        <f>SUM(BK183:BK195)</f>
        <v>0</v>
      </c>
    </row>
    <row r="183" spans="2:65" s="1" customFormat="1" ht="16.5" customHeight="1">
      <c r="B183" s="43"/>
      <c r="C183" s="205" t="s">
        <v>520</v>
      </c>
      <c r="D183" s="205" t="s">
        <v>185</v>
      </c>
      <c r="E183" s="206" t="s">
        <v>3293</v>
      </c>
      <c r="F183" s="207" t="s">
        <v>3294</v>
      </c>
      <c r="G183" s="208" t="s">
        <v>313</v>
      </c>
      <c r="H183" s="209">
        <v>5</v>
      </c>
      <c r="I183" s="210"/>
      <c r="J183" s="211">
        <f aca="true" t="shared" si="30" ref="J183:J195">ROUND(I183*H183,2)</f>
        <v>0</v>
      </c>
      <c r="K183" s="207" t="s">
        <v>38</v>
      </c>
      <c r="L183" s="63"/>
      <c r="M183" s="212" t="s">
        <v>38</v>
      </c>
      <c r="N183" s="213" t="s">
        <v>53</v>
      </c>
      <c r="O183" s="44"/>
      <c r="P183" s="214">
        <f aca="true" t="shared" si="31" ref="P183:P195">O183*H183</f>
        <v>0</v>
      </c>
      <c r="Q183" s="214">
        <v>0</v>
      </c>
      <c r="R183" s="214">
        <f aca="true" t="shared" si="32" ref="R183:R195">Q183*H183</f>
        <v>0</v>
      </c>
      <c r="S183" s="214">
        <v>0</v>
      </c>
      <c r="T183" s="215">
        <f aca="true" t="shared" si="33" ref="T183:T195">S183*H183</f>
        <v>0</v>
      </c>
      <c r="AR183" s="25" t="s">
        <v>190</v>
      </c>
      <c r="AT183" s="25" t="s">
        <v>185</v>
      </c>
      <c r="AU183" s="25" t="s">
        <v>90</v>
      </c>
      <c r="AY183" s="25" t="s">
        <v>183</v>
      </c>
      <c r="BE183" s="216">
        <f aca="true" t="shared" si="34" ref="BE183:BE195">IF(N183="základní",J183,0)</f>
        <v>0</v>
      </c>
      <c r="BF183" s="216">
        <f aca="true" t="shared" si="35" ref="BF183:BF195">IF(N183="snížená",J183,0)</f>
        <v>0</v>
      </c>
      <c r="BG183" s="216">
        <f aca="true" t="shared" si="36" ref="BG183:BG195">IF(N183="zákl. přenesená",J183,0)</f>
        <v>0</v>
      </c>
      <c r="BH183" s="216">
        <f aca="true" t="shared" si="37" ref="BH183:BH195">IF(N183="sníž. přenesená",J183,0)</f>
        <v>0</v>
      </c>
      <c r="BI183" s="216">
        <f aca="true" t="shared" si="38" ref="BI183:BI195">IF(N183="nulová",J183,0)</f>
        <v>0</v>
      </c>
      <c r="BJ183" s="25" t="s">
        <v>25</v>
      </c>
      <c r="BK183" s="216">
        <f aca="true" t="shared" si="39" ref="BK183:BK195">ROUND(I183*H183,2)</f>
        <v>0</v>
      </c>
      <c r="BL183" s="25" t="s">
        <v>190</v>
      </c>
      <c r="BM183" s="25" t="s">
        <v>3295</v>
      </c>
    </row>
    <row r="184" spans="2:65" s="1" customFormat="1" ht="16.5" customHeight="1">
      <c r="B184" s="43"/>
      <c r="C184" s="205" t="s">
        <v>524</v>
      </c>
      <c r="D184" s="205" t="s">
        <v>185</v>
      </c>
      <c r="E184" s="206" t="s">
        <v>3293</v>
      </c>
      <c r="F184" s="207" t="s">
        <v>3294</v>
      </c>
      <c r="G184" s="208" t="s">
        <v>313</v>
      </c>
      <c r="H184" s="209">
        <v>1</v>
      </c>
      <c r="I184" s="210"/>
      <c r="J184" s="211">
        <f t="shared" si="30"/>
        <v>0</v>
      </c>
      <c r="K184" s="207" t="s">
        <v>38</v>
      </c>
      <c r="L184" s="63"/>
      <c r="M184" s="212" t="s">
        <v>38</v>
      </c>
      <c r="N184" s="213" t="s">
        <v>53</v>
      </c>
      <c r="O184" s="44"/>
      <c r="P184" s="214">
        <f t="shared" si="31"/>
        <v>0</v>
      </c>
      <c r="Q184" s="214">
        <v>0</v>
      </c>
      <c r="R184" s="214">
        <f t="shared" si="32"/>
        <v>0</v>
      </c>
      <c r="S184" s="214">
        <v>0</v>
      </c>
      <c r="T184" s="215">
        <f t="shared" si="33"/>
        <v>0</v>
      </c>
      <c r="AR184" s="25" t="s">
        <v>190</v>
      </c>
      <c r="AT184" s="25" t="s">
        <v>185</v>
      </c>
      <c r="AU184" s="25" t="s">
        <v>90</v>
      </c>
      <c r="AY184" s="25" t="s">
        <v>183</v>
      </c>
      <c r="BE184" s="216">
        <f t="shared" si="34"/>
        <v>0</v>
      </c>
      <c r="BF184" s="216">
        <f t="shared" si="35"/>
        <v>0</v>
      </c>
      <c r="BG184" s="216">
        <f t="shared" si="36"/>
        <v>0</v>
      </c>
      <c r="BH184" s="216">
        <f t="shared" si="37"/>
        <v>0</v>
      </c>
      <c r="BI184" s="216">
        <f t="shared" si="38"/>
        <v>0</v>
      </c>
      <c r="BJ184" s="25" t="s">
        <v>25</v>
      </c>
      <c r="BK184" s="216">
        <f t="shared" si="39"/>
        <v>0</v>
      </c>
      <c r="BL184" s="25" t="s">
        <v>190</v>
      </c>
      <c r="BM184" s="25" t="s">
        <v>3296</v>
      </c>
    </row>
    <row r="185" spans="2:65" s="1" customFormat="1" ht="16.5" customHeight="1">
      <c r="B185" s="43"/>
      <c r="C185" s="205" t="s">
        <v>529</v>
      </c>
      <c r="D185" s="205" t="s">
        <v>185</v>
      </c>
      <c r="E185" s="206" t="s">
        <v>3297</v>
      </c>
      <c r="F185" s="207" t="s">
        <v>3294</v>
      </c>
      <c r="G185" s="208" t="s">
        <v>313</v>
      </c>
      <c r="H185" s="209">
        <v>1</v>
      </c>
      <c r="I185" s="210"/>
      <c r="J185" s="211">
        <f t="shared" si="30"/>
        <v>0</v>
      </c>
      <c r="K185" s="207" t="s">
        <v>38</v>
      </c>
      <c r="L185" s="63"/>
      <c r="M185" s="212" t="s">
        <v>38</v>
      </c>
      <c r="N185" s="213" t="s">
        <v>53</v>
      </c>
      <c r="O185" s="44"/>
      <c r="P185" s="214">
        <f t="shared" si="31"/>
        <v>0</v>
      </c>
      <c r="Q185" s="214">
        <v>0</v>
      </c>
      <c r="R185" s="214">
        <f t="shared" si="32"/>
        <v>0</v>
      </c>
      <c r="S185" s="214">
        <v>0</v>
      </c>
      <c r="T185" s="215">
        <f t="shared" si="33"/>
        <v>0</v>
      </c>
      <c r="AR185" s="25" t="s">
        <v>190</v>
      </c>
      <c r="AT185" s="25" t="s">
        <v>185</v>
      </c>
      <c r="AU185" s="25" t="s">
        <v>90</v>
      </c>
      <c r="AY185" s="25" t="s">
        <v>183</v>
      </c>
      <c r="BE185" s="216">
        <f t="shared" si="34"/>
        <v>0</v>
      </c>
      <c r="BF185" s="216">
        <f t="shared" si="35"/>
        <v>0</v>
      </c>
      <c r="BG185" s="216">
        <f t="shared" si="36"/>
        <v>0</v>
      </c>
      <c r="BH185" s="216">
        <f t="shared" si="37"/>
        <v>0</v>
      </c>
      <c r="BI185" s="216">
        <f t="shared" si="38"/>
        <v>0</v>
      </c>
      <c r="BJ185" s="25" t="s">
        <v>25</v>
      </c>
      <c r="BK185" s="216">
        <f t="shared" si="39"/>
        <v>0</v>
      </c>
      <c r="BL185" s="25" t="s">
        <v>190</v>
      </c>
      <c r="BM185" s="25" t="s">
        <v>3298</v>
      </c>
    </row>
    <row r="186" spans="2:65" s="1" customFormat="1" ht="16.5" customHeight="1">
      <c r="B186" s="43"/>
      <c r="C186" s="205" t="s">
        <v>534</v>
      </c>
      <c r="D186" s="205" t="s">
        <v>185</v>
      </c>
      <c r="E186" s="206" t="s">
        <v>3299</v>
      </c>
      <c r="F186" s="207" t="s">
        <v>3300</v>
      </c>
      <c r="G186" s="208" t="s">
        <v>490</v>
      </c>
      <c r="H186" s="209">
        <v>1</v>
      </c>
      <c r="I186" s="210"/>
      <c r="J186" s="211">
        <f t="shared" si="30"/>
        <v>0</v>
      </c>
      <c r="K186" s="207" t="s">
        <v>38</v>
      </c>
      <c r="L186" s="63"/>
      <c r="M186" s="212" t="s">
        <v>38</v>
      </c>
      <c r="N186" s="213" t="s">
        <v>53</v>
      </c>
      <c r="O186" s="44"/>
      <c r="P186" s="214">
        <f t="shared" si="31"/>
        <v>0</v>
      </c>
      <c r="Q186" s="214">
        <v>0</v>
      </c>
      <c r="R186" s="214">
        <f t="shared" si="32"/>
        <v>0</v>
      </c>
      <c r="S186" s="214">
        <v>0</v>
      </c>
      <c r="T186" s="215">
        <f t="shared" si="33"/>
        <v>0</v>
      </c>
      <c r="AR186" s="25" t="s">
        <v>190</v>
      </c>
      <c r="AT186" s="25" t="s">
        <v>185</v>
      </c>
      <c r="AU186" s="25" t="s">
        <v>90</v>
      </c>
      <c r="AY186" s="25" t="s">
        <v>183</v>
      </c>
      <c r="BE186" s="216">
        <f t="shared" si="34"/>
        <v>0</v>
      </c>
      <c r="BF186" s="216">
        <f t="shared" si="35"/>
        <v>0</v>
      </c>
      <c r="BG186" s="216">
        <f t="shared" si="36"/>
        <v>0</v>
      </c>
      <c r="BH186" s="216">
        <f t="shared" si="37"/>
        <v>0</v>
      </c>
      <c r="BI186" s="216">
        <f t="shared" si="38"/>
        <v>0</v>
      </c>
      <c r="BJ186" s="25" t="s">
        <v>25</v>
      </c>
      <c r="BK186" s="216">
        <f t="shared" si="39"/>
        <v>0</v>
      </c>
      <c r="BL186" s="25" t="s">
        <v>190</v>
      </c>
      <c r="BM186" s="25" t="s">
        <v>3301</v>
      </c>
    </row>
    <row r="187" spans="2:65" s="1" customFormat="1" ht="16.5" customHeight="1">
      <c r="B187" s="43"/>
      <c r="C187" s="205" t="s">
        <v>538</v>
      </c>
      <c r="D187" s="205" t="s">
        <v>185</v>
      </c>
      <c r="E187" s="206" t="s">
        <v>3302</v>
      </c>
      <c r="F187" s="207" t="s">
        <v>3303</v>
      </c>
      <c r="G187" s="208" t="s">
        <v>490</v>
      </c>
      <c r="H187" s="209">
        <v>7</v>
      </c>
      <c r="I187" s="210"/>
      <c r="J187" s="211">
        <f t="shared" si="30"/>
        <v>0</v>
      </c>
      <c r="K187" s="207" t="s">
        <v>38</v>
      </c>
      <c r="L187" s="63"/>
      <c r="M187" s="212" t="s">
        <v>38</v>
      </c>
      <c r="N187" s="213" t="s">
        <v>53</v>
      </c>
      <c r="O187" s="44"/>
      <c r="P187" s="214">
        <f t="shared" si="31"/>
        <v>0</v>
      </c>
      <c r="Q187" s="214">
        <v>0</v>
      </c>
      <c r="R187" s="214">
        <f t="shared" si="32"/>
        <v>0</v>
      </c>
      <c r="S187" s="214">
        <v>0</v>
      </c>
      <c r="T187" s="215">
        <f t="shared" si="33"/>
        <v>0</v>
      </c>
      <c r="AR187" s="25" t="s">
        <v>190</v>
      </c>
      <c r="AT187" s="25" t="s">
        <v>185</v>
      </c>
      <c r="AU187" s="25" t="s">
        <v>90</v>
      </c>
      <c r="AY187" s="25" t="s">
        <v>183</v>
      </c>
      <c r="BE187" s="216">
        <f t="shared" si="34"/>
        <v>0</v>
      </c>
      <c r="BF187" s="216">
        <f t="shared" si="35"/>
        <v>0</v>
      </c>
      <c r="BG187" s="216">
        <f t="shared" si="36"/>
        <v>0</v>
      </c>
      <c r="BH187" s="216">
        <f t="shared" si="37"/>
        <v>0</v>
      </c>
      <c r="BI187" s="216">
        <f t="shared" si="38"/>
        <v>0</v>
      </c>
      <c r="BJ187" s="25" t="s">
        <v>25</v>
      </c>
      <c r="BK187" s="216">
        <f t="shared" si="39"/>
        <v>0</v>
      </c>
      <c r="BL187" s="25" t="s">
        <v>190</v>
      </c>
      <c r="BM187" s="25" t="s">
        <v>3304</v>
      </c>
    </row>
    <row r="188" spans="2:65" s="1" customFormat="1" ht="16.5" customHeight="1">
      <c r="B188" s="43"/>
      <c r="C188" s="205" t="s">
        <v>543</v>
      </c>
      <c r="D188" s="205" t="s">
        <v>185</v>
      </c>
      <c r="E188" s="206" t="s">
        <v>3305</v>
      </c>
      <c r="F188" s="207" t="s">
        <v>3306</v>
      </c>
      <c r="G188" s="208" t="s">
        <v>490</v>
      </c>
      <c r="H188" s="209">
        <v>2</v>
      </c>
      <c r="I188" s="210"/>
      <c r="J188" s="211">
        <f t="shared" si="30"/>
        <v>0</v>
      </c>
      <c r="K188" s="207" t="s">
        <v>38</v>
      </c>
      <c r="L188" s="63"/>
      <c r="M188" s="212" t="s">
        <v>38</v>
      </c>
      <c r="N188" s="213" t="s">
        <v>53</v>
      </c>
      <c r="O188" s="44"/>
      <c r="P188" s="214">
        <f t="shared" si="31"/>
        <v>0</v>
      </c>
      <c r="Q188" s="214">
        <v>0</v>
      </c>
      <c r="R188" s="214">
        <f t="shared" si="32"/>
        <v>0</v>
      </c>
      <c r="S188" s="214">
        <v>0</v>
      </c>
      <c r="T188" s="215">
        <f t="shared" si="33"/>
        <v>0</v>
      </c>
      <c r="AR188" s="25" t="s">
        <v>190</v>
      </c>
      <c r="AT188" s="25" t="s">
        <v>185</v>
      </c>
      <c r="AU188" s="25" t="s">
        <v>90</v>
      </c>
      <c r="AY188" s="25" t="s">
        <v>183</v>
      </c>
      <c r="BE188" s="216">
        <f t="shared" si="34"/>
        <v>0</v>
      </c>
      <c r="BF188" s="216">
        <f t="shared" si="35"/>
        <v>0</v>
      </c>
      <c r="BG188" s="216">
        <f t="shared" si="36"/>
        <v>0</v>
      </c>
      <c r="BH188" s="216">
        <f t="shared" si="37"/>
        <v>0</v>
      </c>
      <c r="BI188" s="216">
        <f t="shared" si="38"/>
        <v>0</v>
      </c>
      <c r="BJ188" s="25" t="s">
        <v>25</v>
      </c>
      <c r="BK188" s="216">
        <f t="shared" si="39"/>
        <v>0</v>
      </c>
      <c r="BL188" s="25" t="s">
        <v>190</v>
      </c>
      <c r="BM188" s="25" t="s">
        <v>3307</v>
      </c>
    </row>
    <row r="189" spans="2:65" s="1" customFormat="1" ht="16.5" customHeight="1">
      <c r="B189" s="43"/>
      <c r="C189" s="205" t="s">
        <v>547</v>
      </c>
      <c r="D189" s="205" t="s">
        <v>185</v>
      </c>
      <c r="E189" s="206" t="s">
        <v>2996</v>
      </c>
      <c r="F189" s="207" t="s">
        <v>2997</v>
      </c>
      <c r="G189" s="208" t="s">
        <v>490</v>
      </c>
      <c r="H189" s="209">
        <v>7</v>
      </c>
      <c r="I189" s="210"/>
      <c r="J189" s="211">
        <f t="shared" si="30"/>
        <v>0</v>
      </c>
      <c r="K189" s="207" t="s">
        <v>38</v>
      </c>
      <c r="L189" s="63"/>
      <c r="M189" s="212" t="s">
        <v>38</v>
      </c>
      <c r="N189" s="213" t="s">
        <v>53</v>
      </c>
      <c r="O189" s="44"/>
      <c r="P189" s="214">
        <f t="shared" si="31"/>
        <v>0</v>
      </c>
      <c r="Q189" s="214">
        <v>0</v>
      </c>
      <c r="R189" s="214">
        <f t="shared" si="32"/>
        <v>0</v>
      </c>
      <c r="S189" s="214">
        <v>0</v>
      </c>
      <c r="T189" s="215">
        <f t="shared" si="33"/>
        <v>0</v>
      </c>
      <c r="AR189" s="25" t="s">
        <v>190</v>
      </c>
      <c r="AT189" s="25" t="s">
        <v>185</v>
      </c>
      <c r="AU189" s="25" t="s">
        <v>90</v>
      </c>
      <c r="AY189" s="25" t="s">
        <v>183</v>
      </c>
      <c r="BE189" s="216">
        <f t="shared" si="34"/>
        <v>0</v>
      </c>
      <c r="BF189" s="216">
        <f t="shared" si="35"/>
        <v>0</v>
      </c>
      <c r="BG189" s="216">
        <f t="shared" si="36"/>
        <v>0</v>
      </c>
      <c r="BH189" s="216">
        <f t="shared" si="37"/>
        <v>0</v>
      </c>
      <c r="BI189" s="216">
        <f t="shared" si="38"/>
        <v>0</v>
      </c>
      <c r="BJ189" s="25" t="s">
        <v>25</v>
      </c>
      <c r="BK189" s="216">
        <f t="shared" si="39"/>
        <v>0</v>
      </c>
      <c r="BL189" s="25" t="s">
        <v>190</v>
      </c>
      <c r="BM189" s="25" t="s">
        <v>3308</v>
      </c>
    </row>
    <row r="190" spans="2:65" s="1" customFormat="1" ht="16.5" customHeight="1">
      <c r="B190" s="43"/>
      <c r="C190" s="205" t="s">
        <v>553</v>
      </c>
      <c r="D190" s="205" t="s">
        <v>185</v>
      </c>
      <c r="E190" s="206" t="s">
        <v>3309</v>
      </c>
      <c r="F190" s="207" t="s">
        <v>3310</v>
      </c>
      <c r="G190" s="208" t="s">
        <v>490</v>
      </c>
      <c r="H190" s="209">
        <v>2</v>
      </c>
      <c r="I190" s="210"/>
      <c r="J190" s="211">
        <f t="shared" si="30"/>
        <v>0</v>
      </c>
      <c r="K190" s="207" t="s">
        <v>38</v>
      </c>
      <c r="L190" s="63"/>
      <c r="M190" s="212" t="s">
        <v>38</v>
      </c>
      <c r="N190" s="213" t="s">
        <v>53</v>
      </c>
      <c r="O190" s="44"/>
      <c r="P190" s="214">
        <f t="shared" si="31"/>
        <v>0</v>
      </c>
      <c r="Q190" s="214">
        <v>0</v>
      </c>
      <c r="R190" s="214">
        <f t="shared" si="32"/>
        <v>0</v>
      </c>
      <c r="S190" s="214">
        <v>0</v>
      </c>
      <c r="T190" s="215">
        <f t="shared" si="33"/>
        <v>0</v>
      </c>
      <c r="AR190" s="25" t="s">
        <v>190</v>
      </c>
      <c r="AT190" s="25" t="s">
        <v>185</v>
      </c>
      <c r="AU190" s="25" t="s">
        <v>90</v>
      </c>
      <c r="AY190" s="25" t="s">
        <v>183</v>
      </c>
      <c r="BE190" s="216">
        <f t="shared" si="34"/>
        <v>0</v>
      </c>
      <c r="BF190" s="216">
        <f t="shared" si="35"/>
        <v>0</v>
      </c>
      <c r="BG190" s="216">
        <f t="shared" si="36"/>
        <v>0</v>
      </c>
      <c r="BH190" s="216">
        <f t="shared" si="37"/>
        <v>0</v>
      </c>
      <c r="BI190" s="216">
        <f t="shared" si="38"/>
        <v>0</v>
      </c>
      <c r="BJ190" s="25" t="s">
        <v>25</v>
      </c>
      <c r="BK190" s="216">
        <f t="shared" si="39"/>
        <v>0</v>
      </c>
      <c r="BL190" s="25" t="s">
        <v>190</v>
      </c>
      <c r="BM190" s="25" t="s">
        <v>3311</v>
      </c>
    </row>
    <row r="191" spans="2:65" s="1" customFormat="1" ht="16.5" customHeight="1">
      <c r="B191" s="43"/>
      <c r="C191" s="205" t="s">
        <v>557</v>
      </c>
      <c r="D191" s="205" t="s">
        <v>185</v>
      </c>
      <c r="E191" s="206" t="s">
        <v>3293</v>
      </c>
      <c r="F191" s="207" t="s">
        <v>3294</v>
      </c>
      <c r="G191" s="208" t="s">
        <v>313</v>
      </c>
      <c r="H191" s="209">
        <v>450</v>
      </c>
      <c r="I191" s="210"/>
      <c r="J191" s="211">
        <f t="shared" si="30"/>
        <v>0</v>
      </c>
      <c r="K191" s="207" t="s">
        <v>38</v>
      </c>
      <c r="L191" s="63"/>
      <c r="M191" s="212" t="s">
        <v>38</v>
      </c>
      <c r="N191" s="213" t="s">
        <v>53</v>
      </c>
      <c r="O191" s="44"/>
      <c r="P191" s="214">
        <f t="shared" si="31"/>
        <v>0</v>
      </c>
      <c r="Q191" s="214">
        <v>0</v>
      </c>
      <c r="R191" s="214">
        <f t="shared" si="32"/>
        <v>0</v>
      </c>
      <c r="S191" s="214">
        <v>0</v>
      </c>
      <c r="T191" s="215">
        <f t="shared" si="33"/>
        <v>0</v>
      </c>
      <c r="AR191" s="25" t="s">
        <v>190</v>
      </c>
      <c r="AT191" s="25" t="s">
        <v>185</v>
      </c>
      <c r="AU191" s="25" t="s">
        <v>90</v>
      </c>
      <c r="AY191" s="25" t="s">
        <v>183</v>
      </c>
      <c r="BE191" s="216">
        <f t="shared" si="34"/>
        <v>0</v>
      </c>
      <c r="BF191" s="216">
        <f t="shared" si="35"/>
        <v>0</v>
      </c>
      <c r="BG191" s="216">
        <f t="shared" si="36"/>
        <v>0</v>
      </c>
      <c r="BH191" s="216">
        <f t="shared" si="37"/>
        <v>0</v>
      </c>
      <c r="BI191" s="216">
        <f t="shared" si="38"/>
        <v>0</v>
      </c>
      <c r="BJ191" s="25" t="s">
        <v>25</v>
      </c>
      <c r="BK191" s="216">
        <f t="shared" si="39"/>
        <v>0</v>
      </c>
      <c r="BL191" s="25" t="s">
        <v>190</v>
      </c>
      <c r="BM191" s="25" t="s">
        <v>3312</v>
      </c>
    </row>
    <row r="192" spans="2:65" s="1" customFormat="1" ht="16.5" customHeight="1">
      <c r="B192" s="43"/>
      <c r="C192" s="205" t="s">
        <v>561</v>
      </c>
      <c r="D192" s="205" t="s">
        <v>185</v>
      </c>
      <c r="E192" s="206" t="s">
        <v>3313</v>
      </c>
      <c r="F192" s="207" t="s">
        <v>3314</v>
      </c>
      <c r="G192" s="208" t="s">
        <v>490</v>
      </c>
      <c r="H192" s="209">
        <v>16</v>
      </c>
      <c r="I192" s="210"/>
      <c r="J192" s="211">
        <f t="shared" si="30"/>
        <v>0</v>
      </c>
      <c r="K192" s="207" t="s">
        <v>38</v>
      </c>
      <c r="L192" s="63"/>
      <c r="M192" s="212" t="s">
        <v>38</v>
      </c>
      <c r="N192" s="213" t="s">
        <v>53</v>
      </c>
      <c r="O192" s="44"/>
      <c r="P192" s="214">
        <f t="shared" si="31"/>
        <v>0</v>
      </c>
      <c r="Q192" s="214">
        <v>0</v>
      </c>
      <c r="R192" s="214">
        <f t="shared" si="32"/>
        <v>0</v>
      </c>
      <c r="S192" s="214">
        <v>0</v>
      </c>
      <c r="T192" s="215">
        <f t="shared" si="33"/>
        <v>0</v>
      </c>
      <c r="AR192" s="25" t="s">
        <v>190</v>
      </c>
      <c r="AT192" s="25" t="s">
        <v>185</v>
      </c>
      <c r="AU192" s="25" t="s">
        <v>90</v>
      </c>
      <c r="AY192" s="25" t="s">
        <v>183</v>
      </c>
      <c r="BE192" s="216">
        <f t="shared" si="34"/>
        <v>0</v>
      </c>
      <c r="BF192" s="216">
        <f t="shared" si="35"/>
        <v>0</v>
      </c>
      <c r="BG192" s="216">
        <f t="shared" si="36"/>
        <v>0</v>
      </c>
      <c r="BH192" s="216">
        <f t="shared" si="37"/>
        <v>0</v>
      </c>
      <c r="BI192" s="216">
        <f t="shared" si="38"/>
        <v>0</v>
      </c>
      <c r="BJ192" s="25" t="s">
        <v>25</v>
      </c>
      <c r="BK192" s="216">
        <f t="shared" si="39"/>
        <v>0</v>
      </c>
      <c r="BL192" s="25" t="s">
        <v>190</v>
      </c>
      <c r="BM192" s="25" t="s">
        <v>3315</v>
      </c>
    </row>
    <row r="193" spans="2:65" s="1" customFormat="1" ht="16.5" customHeight="1">
      <c r="B193" s="43"/>
      <c r="C193" s="205" t="s">
        <v>566</v>
      </c>
      <c r="D193" s="205" t="s">
        <v>185</v>
      </c>
      <c r="E193" s="206" t="s">
        <v>3316</v>
      </c>
      <c r="F193" s="207" t="s">
        <v>3317</v>
      </c>
      <c r="G193" s="208" t="s">
        <v>313</v>
      </c>
      <c r="H193" s="209">
        <v>32</v>
      </c>
      <c r="I193" s="210"/>
      <c r="J193" s="211">
        <f t="shared" si="30"/>
        <v>0</v>
      </c>
      <c r="K193" s="207" t="s">
        <v>38</v>
      </c>
      <c r="L193" s="63"/>
      <c r="M193" s="212" t="s">
        <v>38</v>
      </c>
      <c r="N193" s="213" t="s">
        <v>53</v>
      </c>
      <c r="O193" s="44"/>
      <c r="P193" s="214">
        <f t="shared" si="31"/>
        <v>0</v>
      </c>
      <c r="Q193" s="214">
        <v>0</v>
      </c>
      <c r="R193" s="214">
        <f t="shared" si="32"/>
        <v>0</v>
      </c>
      <c r="S193" s="214">
        <v>0</v>
      </c>
      <c r="T193" s="215">
        <f t="shared" si="33"/>
        <v>0</v>
      </c>
      <c r="AR193" s="25" t="s">
        <v>190</v>
      </c>
      <c r="AT193" s="25" t="s">
        <v>185</v>
      </c>
      <c r="AU193" s="25" t="s">
        <v>90</v>
      </c>
      <c r="AY193" s="25" t="s">
        <v>183</v>
      </c>
      <c r="BE193" s="216">
        <f t="shared" si="34"/>
        <v>0</v>
      </c>
      <c r="BF193" s="216">
        <f t="shared" si="35"/>
        <v>0</v>
      </c>
      <c r="BG193" s="216">
        <f t="shared" si="36"/>
        <v>0</v>
      </c>
      <c r="BH193" s="216">
        <f t="shared" si="37"/>
        <v>0</v>
      </c>
      <c r="BI193" s="216">
        <f t="shared" si="38"/>
        <v>0</v>
      </c>
      <c r="BJ193" s="25" t="s">
        <v>25</v>
      </c>
      <c r="BK193" s="216">
        <f t="shared" si="39"/>
        <v>0</v>
      </c>
      <c r="BL193" s="25" t="s">
        <v>190</v>
      </c>
      <c r="BM193" s="25" t="s">
        <v>3318</v>
      </c>
    </row>
    <row r="194" spans="2:65" s="1" customFormat="1" ht="16.5" customHeight="1">
      <c r="B194" s="43"/>
      <c r="C194" s="205" t="s">
        <v>572</v>
      </c>
      <c r="D194" s="205" t="s">
        <v>185</v>
      </c>
      <c r="E194" s="206" t="s">
        <v>3319</v>
      </c>
      <c r="F194" s="207" t="s">
        <v>3320</v>
      </c>
      <c r="G194" s="208" t="s">
        <v>490</v>
      </c>
      <c r="H194" s="209">
        <v>1</v>
      </c>
      <c r="I194" s="210"/>
      <c r="J194" s="211">
        <f t="shared" si="30"/>
        <v>0</v>
      </c>
      <c r="K194" s="207" t="s">
        <v>38</v>
      </c>
      <c r="L194" s="63"/>
      <c r="M194" s="212" t="s">
        <v>38</v>
      </c>
      <c r="N194" s="213" t="s">
        <v>53</v>
      </c>
      <c r="O194" s="44"/>
      <c r="P194" s="214">
        <f t="shared" si="31"/>
        <v>0</v>
      </c>
      <c r="Q194" s="214">
        <v>0</v>
      </c>
      <c r="R194" s="214">
        <f t="shared" si="32"/>
        <v>0</v>
      </c>
      <c r="S194" s="214">
        <v>0</v>
      </c>
      <c r="T194" s="215">
        <f t="shared" si="33"/>
        <v>0</v>
      </c>
      <c r="AR194" s="25" t="s">
        <v>190</v>
      </c>
      <c r="AT194" s="25" t="s">
        <v>185</v>
      </c>
      <c r="AU194" s="25" t="s">
        <v>90</v>
      </c>
      <c r="AY194" s="25" t="s">
        <v>183</v>
      </c>
      <c r="BE194" s="216">
        <f t="shared" si="34"/>
        <v>0</v>
      </c>
      <c r="BF194" s="216">
        <f t="shared" si="35"/>
        <v>0</v>
      </c>
      <c r="BG194" s="216">
        <f t="shared" si="36"/>
        <v>0</v>
      </c>
      <c r="BH194" s="216">
        <f t="shared" si="37"/>
        <v>0</v>
      </c>
      <c r="BI194" s="216">
        <f t="shared" si="38"/>
        <v>0</v>
      </c>
      <c r="BJ194" s="25" t="s">
        <v>25</v>
      </c>
      <c r="BK194" s="216">
        <f t="shared" si="39"/>
        <v>0</v>
      </c>
      <c r="BL194" s="25" t="s">
        <v>190</v>
      </c>
      <c r="BM194" s="25" t="s">
        <v>3321</v>
      </c>
    </row>
    <row r="195" spans="2:65" s="1" customFormat="1" ht="16.5" customHeight="1">
      <c r="B195" s="43"/>
      <c r="C195" s="205" t="s">
        <v>578</v>
      </c>
      <c r="D195" s="205" t="s">
        <v>185</v>
      </c>
      <c r="E195" s="206" t="s">
        <v>3322</v>
      </c>
      <c r="F195" s="207" t="s">
        <v>3323</v>
      </c>
      <c r="G195" s="208" t="s">
        <v>490</v>
      </c>
      <c r="H195" s="209">
        <v>1</v>
      </c>
      <c r="I195" s="210"/>
      <c r="J195" s="211">
        <f t="shared" si="30"/>
        <v>0</v>
      </c>
      <c r="K195" s="207" t="s">
        <v>38</v>
      </c>
      <c r="L195" s="63"/>
      <c r="M195" s="212" t="s">
        <v>38</v>
      </c>
      <c r="N195" s="213" t="s">
        <v>53</v>
      </c>
      <c r="O195" s="44"/>
      <c r="P195" s="214">
        <f t="shared" si="31"/>
        <v>0</v>
      </c>
      <c r="Q195" s="214">
        <v>0</v>
      </c>
      <c r="R195" s="214">
        <f t="shared" si="32"/>
        <v>0</v>
      </c>
      <c r="S195" s="214">
        <v>0</v>
      </c>
      <c r="T195" s="215">
        <f t="shared" si="33"/>
        <v>0</v>
      </c>
      <c r="AR195" s="25" t="s">
        <v>190</v>
      </c>
      <c r="AT195" s="25" t="s">
        <v>185</v>
      </c>
      <c r="AU195" s="25" t="s">
        <v>90</v>
      </c>
      <c r="AY195" s="25" t="s">
        <v>183</v>
      </c>
      <c r="BE195" s="216">
        <f t="shared" si="34"/>
        <v>0</v>
      </c>
      <c r="BF195" s="216">
        <f t="shared" si="35"/>
        <v>0</v>
      </c>
      <c r="BG195" s="216">
        <f t="shared" si="36"/>
        <v>0</v>
      </c>
      <c r="BH195" s="216">
        <f t="shared" si="37"/>
        <v>0</v>
      </c>
      <c r="BI195" s="216">
        <f t="shared" si="38"/>
        <v>0</v>
      </c>
      <c r="BJ195" s="25" t="s">
        <v>25</v>
      </c>
      <c r="BK195" s="216">
        <f t="shared" si="39"/>
        <v>0</v>
      </c>
      <c r="BL195" s="25" t="s">
        <v>190</v>
      </c>
      <c r="BM195" s="25" t="s">
        <v>3324</v>
      </c>
    </row>
    <row r="196" spans="2:63" s="11" customFormat="1" ht="29.85" customHeight="1">
      <c r="B196" s="189"/>
      <c r="C196" s="190"/>
      <c r="D196" s="191" t="s">
        <v>81</v>
      </c>
      <c r="E196" s="203" t="s">
        <v>2093</v>
      </c>
      <c r="F196" s="203" t="s">
        <v>3162</v>
      </c>
      <c r="G196" s="190"/>
      <c r="H196" s="190"/>
      <c r="I196" s="193"/>
      <c r="J196" s="204">
        <f>BK196</f>
        <v>0</v>
      </c>
      <c r="K196" s="190"/>
      <c r="L196" s="195"/>
      <c r="M196" s="196"/>
      <c r="N196" s="197"/>
      <c r="O196" s="197"/>
      <c r="P196" s="198">
        <v>0</v>
      </c>
      <c r="Q196" s="197"/>
      <c r="R196" s="198">
        <v>0</v>
      </c>
      <c r="S196" s="197"/>
      <c r="T196" s="199">
        <v>0</v>
      </c>
      <c r="AR196" s="200" t="s">
        <v>25</v>
      </c>
      <c r="AT196" s="201" t="s">
        <v>81</v>
      </c>
      <c r="AU196" s="201" t="s">
        <v>25</v>
      </c>
      <c r="AY196" s="200" t="s">
        <v>183</v>
      </c>
      <c r="BK196" s="202">
        <v>0</v>
      </c>
    </row>
    <row r="197" spans="2:63" s="11" customFormat="1" ht="19.9" customHeight="1">
      <c r="B197" s="189"/>
      <c r="C197" s="190"/>
      <c r="D197" s="191" t="s">
        <v>81</v>
      </c>
      <c r="E197" s="203" t="s">
        <v>2097</v>
      </c>
      <c r="F197" s="203" t="s">
        <v>3198</v>
      </c>
      <c r="G197" s="190"/>
      <c r="H197" s="190"/>
      <c r="I197" s="193"/>
      <c r="J197" s="204">
        <f>BK197</f>
        <v>0</v>
      </c>
      <c r="K197" s="190"/>
      <c r="L197" s="195"/>
      <c r="M197" s="196"/>
      <c r="N197" s="197"/>
      <c r="O197" s="197"/>
      <c r="P197" s="198">
        <f>SUM(P198:P199)</f>
        <v>0</v>
      </c>
      <c r="Q197" s="197"/>
      <c r="R197" s="198">
        <f>SUM(R198:R199)</f>
        <v>0</v>
      </c>
      <c r="S197" s="197"/>
      <c r="T197" s="199">
        <f>SUM(T198:T199)</f>
        <v>0</v>
      </c>
      <c r="AR197" s="200" t="s">
        <v>25</v>
      </c>
      <c r="AT197" s="201" t="s">
        <v>81</v>
      </c>
      <c r="AU197" s="201" t="s">
        <v>25</v>
      </c>
      <c r="AY197" s="200" t="s">
        <v>183</v>
      </c>
      <c r="BK197" s="202">
        <f>SUM(BK198:BK199)</f>
        <v>0</v>
      </c>
    </row>
    <row r="198" spans="2:65" s="1" customFormat="1" ht="16.5" customHeight="1">
      <c r="B198" s="43"/>
      <c r="C198" s="205" t="s">
        <v>584</v>
      </c>
      <c r="D198" s="205" t="s">
        <v>185</v>
      </c>
      <c r="E198" s="206" t="s">
        <v>3325</v>
      </c>
      <c r="F198" s="207" t="s">
        <v>3326</v>
      </c>
      <c r="G198" s="208" t="s">
        <v>490</v>
      </c>
      <c r="H198" s="209">
        <v>2</v>
      </c>
      <c r="I198" s="210"/>
      <c r="J198" s="211">
        <f>ROUND(I198*H198,2)</f>
        <v>0</v>
      </c>
      <c r="K198" s="207" t="s">
        <v>38</v>
      </c>
      <c r="L198" s="63"/>
      <c r="M198" s="212" t="s">
        <v>38</v>
      </c>
      <c r="N198" s="213" t="s">
        <v>53</v>
      </c>
      <c r="O198" s="44"/>
      <c r="P198" s="214">
        <f>O198*H198</f>
        <v>0</v>
      </c>
      <c r="Q198" s="214">
        <v>0</v>
      </c>
      <c r="R198" s="214">
        <f>Q198*H198</f>
        <v>0</v>
      </c>
      <c r="S198" s="214">
        <v>0</v>
      </c>
      <c r="T198" s="215">
        <f>S198*H198</f>
        <v>0</v>
      </c>
      <c r="AR198" s="25" t="s">
        <v>190</v>
      </c>
      <c r="AT198" s="25" t="s">
        <v>185</v>
      </c>
      <c r="AU198" s="25" t="s">
        <v>90</v>
      </c>
      <c r="AY198" s="25" t="s">
        <v>183</v>
      </c>
      <c r="BE198" s="216">
        <f>IF(N198="základní",J198,0)</f>
        <v>0</v>
      </c>
      <c r="BF198" s="216">
        <f>IF(N198="snížená",J198,0)</f>
        <v>0</v>
      </c>
      <c r="BG198" s="216">
        <f>IF(N198="zákl. přenesená",J198,0)</f>
        <v>0</v>
      </c>
      <c r="BH198" s="216">
        <f>IF(N198="sníž. přenesená",J198,0)</f>
        <v>0</v>
      </c>
      <c r="BI198" s="216">
        <f>IF(N198="nulová",J198,0)</f>
        <v>0</v>
      </c>
      <c r="BJ198" s="25" t="s">
        <v>25</v>
      </c>
      <c r="BK198" s="216">
        <f>ROUND(I198*H198,2)</f>
        <v>0</v>
      </c>
      <c r="BL198" s="25" t="s">
        <v>190</v>
      </c>
      <c r="BM198" s="25" t="s">
        <v>3327</v>
      </c>
    </row>
    <row r="199" spans="2:65" s="1" customFormat="1" ht="16.5" customHeight="1">
      <c r="B199" s="43"/>
      <c r="C199" s="205" t="s">
        <v>589</v>
      </c>
      <c r="D199" s="205" t="s">
        <v>185</v>
      </c>
      <c r="E199" s="206" t="s">
        <v>3328</v>
      </c>
      <c r="F199" s="207" t="s">
        <v>3329</v>
      </c>
      <c r="G199" s="208" t="s">
        <v>313</v>
      </c>
      <c r="H199" s="209">
        <v>40</v>
      </c>
      <c r="I199" s="210"/>
      <c r="J199" s="211">
        <f>ROUND(I199*H199,2)</f>
        <v>0</v>
      </c>
      <c r="K199" s="207" t="s">
        <v>38</v>
      </c>
      <c r="L199" s="63"/>
      <c r="M199" s="212" t="s">
        <v>38</v>
      </c>
      <c r="N199" s="213" t="s">
        <v>53</v>
      </c>
      <c r="O199" s="44"/>
      <c r="P199" s="214">
        <f>O199*H199</f>
        <v>0</v>
      </c>
      <c r="Q199" s="214">
        <v>0</v>
      </c>
      <c r="R199" s="214">
        <f>Q199*H199</f>
        <v>0</v>
      </c>
      <c r="S199" s="214">
        <v>0</v>
      </c>
      <c r="T199" s="215">
        <f>S199*H199</f>
        <v>0</v>
      </c>
      <c r="AR199" s="25" t="s">
        <v>190</v>
      </c>
      <c r="AT199" s="25" t="s">
        <v>185</v>
      </c>
      <c r="AU199" s="25" t="s">
        <v>90</v>
      </c>
      <c r="AY199" s="25" t="s">
        <v>183</v>
      </c>
      <c r="BE199" s="216">
        <f>IF(N199="základní",J199,0)</f>
        <v>0</v>
      </c>
      <c r="BF199" s="216">
        <f>IF(N199="snížená",J199,0)</f>
        <v>0</v>
      </c>
      <c r="BG199" s="216">
        <f>IF(N199="zákl. přenesená",J199,0)</f>
        <v>0</v>
      </c>
      <c r="BH199" s="216">
        <f>IF(N199="sníž. přenesená",J199,0)</f>
        <v>0</v>
      </c>
      <c r="BI199" s="216">
        <f>IF(N199="nulová",J199,0)</f>
        <v>0</v>
      </c>
      <c r="BJ199" s="25" t="s">
        <v>25</v>
      </c>
      <c r="BK199" s="216">
        <f>ROUND(I199*H199,2)</f>
        <v>0</v>
      </c>
      <c r="BL199" s="25" t="s">
        <v>190</v>
      </c>
      <c r="BM199" s="25" t="s">
        <v>3330</v>
      </c>
    </row>
    <row r="200" spans="2:63" s="11" customFormat="1" ht="29.85" customHeight="1">
      <c r="B200" s="189"/>
      <c r="C200" s="190"/>
      <c r="D200" s="191" t="s">
        <v>81</v>
      </c>
      <c r="E200" s="203" t="s">
        <v>2093</v>
      </c>
      <c r="F200" s="203" t="s">
        <v>3162</v>
      </c>
      <c r="G200" s="190"/>
      <c r="H200" s="190"/>
      <c r="I200" s="193"/>
      <c r="J200" s="204">
        <f>BK200</f>
        <v>0</v>
      </c>
      <c r="K200" s="190"/>
      <c r="L200" s="195"/>
      <c r="M200" s="196"/>
      <c r="N200" s="197"/>
      <c r="O200" s="197"/>
      <c r="P200" s="198">
        <v>0</v>
      </c>
      <c r="Q200" s="197"/>
      <c r="R200" s="198">
        <v>0</v>
      </c>
      <c r="S200" s="197"/>
      <c r="T200" s="199">
        <v>0</v>
      </c>
      <c r="AR200" s="200" t="s">
        <v>25</v>
      </c>
      <c r="AT200" s="201" t="s">
        <v>81</v>
      </c>
      <c r="AU200" s="201" t="s">
        <v>25</v>
      </c>
      <c r="AY200" s="200" t="s">
        <v>183</v>
      </c>
      <c r="BK200" s="202">
        <v>0</v>
      </c>
    </row>
    <row r="201" spans="2:63" s="11" customFormat="1" ht="19.9" customHeight="1">
      <c r="B201" s="189"/>
      <c r="C201" s="190"/>
      <c r="D201" s="191" t="s">
        <v>81</v>
      </c>
      <c r="E201" s="203" t="s">
        <v>2099</v>
      </c>
      <c r="F201" s="203" t="s">
        <v>88</v>
      </c>
      <c r="G201" s="190"/>
      <c r="H201" s="190"/>
      <c r="I201" s="193"/>
      <c r="J201" s="204">
        <f>BK201</f>
        <v>0</v>
      </c>
      <c r="K201" s="190"/>
      <c r="L201" s="195"/>
      <c r="M201" s="196"/>
      <c r="N201" s="197"/>
      <c r="O201" s="197"/>
      <c r="P201" s="198">
        <f>SUM(P202:P217)</f>
        <v>0</v>
      </c>
      <c r="Q201" s="197"/>
      <c r="R201" s="198">
        <f>SUM(R202:R217)</f>
        <v>0</v>
      </c>
      <c r="S201" s="197"/>
      <c r="T201" s="199">
        <f>SUM(T202:T217)</f>
        <v>0</v>
      </c>
      <c r="AR201" s="200" t="s">
        <v>25</v>
      </c>
      <c r="AT201" s="201" t="s">
        <v>81</v>
      </c>
      <c r="AU201" s="201" t="s">
        <v>25</v>
      </c>
      <c r="AY201" s="200" t="s">
        <v>183</v>
      </c>
      <c r="BK201" s="202">
        <f>SUM(BK202:BK217)</f>
        <v>0</v>
      </c>
    </row>
    <row r="202" spans="2:65" s="1" customFormat="1" ht="16.5" customHeight="1">
      <c r="B202" s="43"/>
      <c r="C202" s="205" t="s">
        <v>595</v>
      </c>
      <c r="D202" s="205" t="s">
        <v>185</v>
      </c>
      <c r="E202" s="206" t="s">
        <v>3331</v>
      </c>
      <c r="F202" s="207" t="s">
        <v>3332</v>
      </c>
      <c r="G202" s="208" t="s">
        <v>490</v>
      </c>
      <c r="H202" s="209">
        <v>1</v>
      </c>
      <c r="I202" s="210"/>
      <c r="J202" s="211">
        <f aca="true" t="shared" si="40" ref="J202:J217">ROUND(I202*H202,2)</f>
        <v>0</v>
      </c>
      <c r="K202" s="207" t="s">
        <v>38</v>
      </c>
      <c r="L202" s="63"/>
      <c r="M202" s="212" t="s">
        <v>38</v>
      </c>
      <c r="N202" s="213" t="s">
        <v>53</v>
      </c>
      <c r="O202" s="44"/>
      <c r="P202" s="214">
        <f aca="true" t="shared" si="41" ref="P202:P217">O202*H202</f>
        <v>0</v>
      </c>
      <c r="Q202" s="214">
        <v>0</v>
      </c>
      <c r="R202" s="214">
        <f aca="true" t="shared" si="42" ref="R202:R217">Q202*H202</f>
        <v>0</v>
      </c>
      <c r="S202" s="214">
        <v>0</v>
      </c>
      <c r="T202" s="215">
        <f aca="true" t="shared" si="43" ref="T202:T217">S202*H202</f>
        <v>0</v>
      </c>
      <c r="AR202" s="25" t="s">
        <v>190</v>
      </c>
      <c r="AT202" s="25" t="s">
        <v>185</v>
      </c>
      <c r="AU202" s="25" t="s">
        <v>90</v>
      </c>
      <c r="AY202" s="25" t="s">
        <v>183</v>
      </c>
      <c r="BE202" s="216">
        <f aca="true" t="shared" si="44" ref="BE202:BE217">IF(N202="základní",J202,0)</f>
        <v>0</v>
      </c>
      <c r="BF202" s="216">
        <f aca="true" t="shared" si="45" ref="BF202:BF217">IF(N202="snížená",J202,0)</f>
        <v>0</v>
      </c>
      <c r="BG202" s="216">
        <f aca="true" t="shared" si="46" ref="BG202:BG217">IF(N202="zákl. přenesená",J202,0)</f>
        <v>0</v>
      </c>
      <c r="BH202" s="216">
        <f aca="true" t="shared" si="47" ref="BH202:BH217">IF(N202="sníž. přenesená",J202,0)</f>
        <v>0</v>
      </c>
      <c r="BI202" s="216">
        <f aca="true" t="shared" si="48" ref="BI202:BI217">IF(N202="nulová",J202,0)</f>
        <v>0</v>
      </c>
      <c r="BJ202" s="25" t="s">
        <v>25</v>
      </c>
      <c r="BK202" s="216">
        <f aca="true" t="shared" si="49" ref="BK202:BK217">ROUND(I202*H202,2)</f>
        <v>0</v>
      </c>
      <c r="BL202" s="25" t="s">
        <v>190</v>
      </c>
      <c r="BM202" s="25" t="s">
        <v>3333</v>
      </c>
    </row>
    <row r="203" spans="2:65" s="1" customFormat="1" ht="16.5" customHeight="1">
      <c r="B203" s="43"/>
      <c r="C203" s="205" t="s">
        <v>599</v>
      </c>
      <c r="D203" s="205" t="s">
        <v>185</v>
      </c>
      <c r="E203" s="206" t="s">
        <v>3334</v>
      </c>
      <c r="F203" s="207" t="s">
        <v>3335</v>
      </c>
      <c r="G203" s="208" t="s">
        <v>490</v>
      </c>
      <c r="H203" s="209">
        <v>1</v>
      </c>
      <c r="I203" s="210"/>
      <c r="J203" s="211">
        <f t="shared" si="40"/>
        <v>0</v>
      </c>
      <c r="K203" s="207" t="s">
        <v>38</v>
      </c>
      <c r="L203" s="63"/>
      <c r="M203" s="212" t="s">
        <v>38</v>
      </c>
      <c r="N203" s="213" t="s">
        <v>53</v>
      </c>
      <c r="O203" s="44"/>
      <c r="P203" s="214">
        <f t="shared" si="41"/>
        <v>0</v>
      </c>
      <c r="Q203" s="214">
        <v>0</v>
      </c>
      <c r="R203" s="214">
        <f t="shared" si="42"/>
        <v>0</v>
      </c>
      <c r="S203" s="214">
        <v>0</v>
      </c>
      <c r="T203" s="215">
        <f t="shared" si="43"/>
        <v>0</v>
      </c>
      <c r="AR203" s="25" t="s">
        <v>190</v>
      </c>
      <c r="AT203" s="25" t="s">
        <v>185</v>
      </c>
      <c r="AU203" s="25" t="s">
        <v>90</v>
      </c>
      <c r="AY203" s="25" t="s">
        <v>183</v>
      </c>
      <c r="BE203" s="216">
        <f t="shared" si="44"/>
        <v>0</v>
      </c>
      <c r="BF203" s="216">
        <f t="shared" si="45"/>
        <v>0</v>
      </c>
      <c r="BG203" s="216">
        <f t="shared" si="46"/>
        <v>0</v>
      </c>
      <c r="BH203" s="216">
        <f t="shared" si="47"/>
        <v>0</v>
      </c>
      <c r="BI203" s="216">
        <f t="shared" si="48"/>
        <v>0</v>
      </c>
      <c r="BJ203" s="25" t="s">
        <v>25</v>
      </c>
      <c r="BK203" s="216">
        <f t="shared" si="49"/>
        <v>0</v>
      </c>
      <c r="BL203" s="25" t="s">
        <v>190</v>
      </c>
      <c r="BM203" s="25" t="s">
        <v>3336</v>
      </c>
    </row>
    <row r="204" spans="2:65" s="1" customFormat="1" ht="16.5" customHeight="1">
      <c r="B204" s="43"/>
      <c r="C204" s="205" t="s">
        <v>605</v>
      </c>
      <c r="D204" s="205" t="s">
        <v>185</v>
      </c>
      <c r="E204" s="206" t="s">
        <v>3074</v>
      </c>
      <c r="F204" s="207" t="s">
        <v>3337</v>
      </c>
      <c r="G204" s="208" t="s">
        <v>490</v>
      </c>
      <c r="H204" s="209">
        <v>2</v>
      </c>
      <c r="I204" s="210"/>
      <c r="J204" s="211">
        <f t="shared" si="40"/>
        <v>0</v>
      </c>
      <c r="K204" s="207" t="s">
        <v>38</v>
      </c>
      <c r="L204" s="63"/>
      <c r="M204" s="212" t="s">
        <v>38</v>
      </c>
      <c r="N204" s="213" t="s">
        <v>53</v>
      </c>
      <c r="O204" s="44"/>
      <c r="P204" s="214">
        <f t="shared" si="41"/>
        <v>0</v>
      </c>
      <c r="Q204" s="214">
        <v>0</v>
      </c>
      <c r="R204" s="214">
        <f t="shared" si="42"/>
        <v>0</v>
      </c>
      <c r="S204" s="214">
        <v>0</v>
      </c>
      <c r="T204" s="215">
        <f t="shared" si="43"/>
        <v>0</v>
      </c>
      <c r="AR204" s="25" t="s">
        <v>190</v>
      </c>
      <c r="AT204" s="25" t="s">
        <v>185</v>
      </c>
      <c r="AU204" s="25" t="s">
        <v>90</v>
      </c>
      <c r="AY204" s="25" t="s">
        <v>183</v>
      </c>
      <c r="BE204" s="216">
        <f t="shared" si="44"/>
        <v>0</v>
      </c>
      <c r="BF204" s="216">
        <f t="shared" si="45"/>
        <v>0</v>
      </c>
      <c r="BG204" s="216">
        <f t="shared" si="46"/>
        <v>0</v>
      </c>
      <c r="BH204" s="216">
        <f t="shared" si="47"/>
        <v>0</v>
      </c>
      <c r="BI204" s="216">
        <f t="shared" si="48"/>
        <v>0</v>
      </c>
      <c r="BJ204" s="25" t="s">
        <v>25</v>
      </c>
      <c r="BK204" s="216">
        <f t="shared" si="49"/>
        <v>0</v>
      </c>
      <c r="BL204" s="25" t="s">
        <v>190</v>
      </c>
      <c r="BM204" s="25" t="s">
        <v>3338</v>
      </c>
    </row>
    <row r="205" spans="2:65" s="1" customFormat="1" ht="16.5" customHeight="1">
      <c r="B205" s="43"/>
      <c r="C205" s="205" t="s">
        <v>610</v>
      </c>
      <c r="D205" s="205" t="s">
        <v>185</v>
      </c>
      <c r="E205" s="206" t="s">
        <v>3339</v>
      </c>
      <c r="F205" s="207" t="s">
        <v>3340</v>
      </c>
      <c r="G205" s="208" t="s">
        <v>490</v>
      </c>
      <c r="H205" s="209">
        <v>1</v>
      </c>
      <c r="I205" s="210"/>
      <c r="J205" s="211">
        <f t="shared" si="40"/>
        <v>0</v>
      </c>
      <c r="K205" s="207" t="s">
        <v>38</v>
      </c>
      <c r="L205" s="63"/>
      <c r="M205" s="212" t="s">
        <v>38</v>
      </c>
      <c r="N205" s="213" t="s">
        <v>53</v>
      </c>
      <c r="O205" s="44"/>
      <c r="P205" s="214">
        <f t="shared" si="41"/>
        <v>0</v>
      </c>
      <c r="Q205" s="214">
        <v>0</v>
      </c>
      <c r="R205" s="214">
        <f t="shared" si="42"/>
        <v>0</v>
      </c>
      <c r="S205" s="214">
        <v>0</v>
      </c>
      <c r="T205" s="215">
        <f t="shared" si="43"/>
        <v>0</v>
      </c>
      <c r="AR205" s="25" t="s">
        <v>190</v>
      </c>
      <c r="AT205" s="25" t="s">
        <v>185</v>
      </c>
      <c r="AU205" s="25" t="s">
        <v>90</v>
      </c>
      <c r="AY205" s="25" t="s">
        <v>183</v>
      </c>
      <c r="BE205" s="216">
        <f t="shared" si="44"/>
        <v>0</v>
      </c>
      <c r="BF205" s="216">
        <f t="shared" si="45"/>
        <v>0</v>
      </c>
      <c r="BG205" s="216">
        <f t="shared" si="46"/>
        <v>0</v>
      </c>
      <c r="BH205" s="216">
        <f t="shared" si="47"/>
        <v>0</v>
      </c>
      <c r="BI205" s="216">
        <f t="shared" si="48"/>
        <v>0</v>
      </c>
      <c r="BJ205" s="25" t="s">
        <v>25</v>
      </c>
      <c r="BK205" s="216">
        <f t="shared" si="49"/>
        <v>0</v>
      </c>
      <c r="BL205" s="25" t="s">
        <v>190</v>
      </c>
      <c r="BM205" s="25" t="s">
        <v>3341</v>
      </c>
    </row>
    <row r="206" spans="2:65" s="1" customFormat="1" ht="16.5" customHeight="1">
      <c r="B206" s="43"/>
      <c r="C206" s="205" t="s">
        <v>629</v>
      </c>
      <c r="D206" s="205" t="s">
        <v>185</v>
      </c>
      <c r="E206" s="206" t="s">
        <v>3342</v>
      </c>
      <c r="F206" s="207" t="s">
        <v>3343</v>
      </c>
      <c r="G206" s="208" t="s">
        <v>490</v>
      </c>
      <c r="H206" s="209">
        <v>1</v>
      </c>
      <c r="I206" s="210"/>
      <c r="J206" s="211">
        <f t="shared" si="40"/>
        <v>0</v>
      </c>
      <c r="K206" s="207" t="s">
        <v>38</v>
      </c>
      <c r="L206" s="63"/>
      <c r="M206" s="212" t="s">
        <v>38</v>
      </c>
      <c r="N206" s="213" t="s">
        <v>53</v>
      </c>
      <c r="O206" s="44"/>
      <c r="P206" s="214">
        <f t="shared" si="41"/>
        <v>0</v>
      </c>
      <c r="Q206" s="214">
        <v>0</v>
      </c>
      <c r="R206" s="214">
        <f t="shared" si="42"/>
        <v>0</v>
      </c>
      <c r="S206" s="214">
        <v>0</v>
      </c>
      <c r="T206" s="215">
        <f t="shared" si="43"/>
        <v>0</v>
      </c>
      <c r="AR206" s="25" t="s">
        <v>190</v>
      </c>
      <c r="AT206" s="25" t="s">
        <v>185</v>
      </c>
      <c r="AU206" s="25" t="s">
        <v>90</v>
      </c>
      <c r="AY206" s="25" t="s">
        <v>183</v>
      </c>
      <c r="BE206" s="216">
        <f t="shared" si="44"/>
        <v>0</v>
      </c>
      <c r="BF206" s="216">
        <f t="shared" si="45"/>
        <v>0</v>
      </c>
      <c r="BG206" s="216">
        <f t="shared" si="46"/>
        <v>0</v>
      </c>
      <c r="BH206" s="216">
        <f t="shared" si="47"/>
        <v>0</v>
      </c>
      <c r="BI206" s="216">
        <f t="shared" si="48"/>
        <v>0</v>
      </c>
      <c r="BJ206" s="25" t="s">
        <v>25</v>
      </c>
      <c r="BK206" s="216">
        <f t="shared" si="49"/>
        <v>0</v>
      </c>
      <c r="BL206" s="25" t="s">
        <v>190</v>
      </c>
      <c r="BM206" s="25" t="s">
        <v>3344</v>
      </c>
    </row>
    <row r="207" spans="2:65" s="1" customFormat="1" ht="16.5" customHeight="1">
      <c r="B207" s="43"/>
      <c r="C207" s="205" t="s">
        <v>635</v>
      </c>
      <c r="D207" s="205" t="s">
        <v>185</v>
      </c>
      <c r="E207" s="206" t="s">
        <v>3345</v>
      </c>
      <c r="F207" s="207" t="s">
        <v>3346</v>
      </c>
      <c r="G207" s="208" t="s">
        <v>490</v>
      </c>
      <c r="H207" s="209">
        <v>1</v>
      </c>
      <c r="I207" s="210"/>
      <c r="J207" s="211">
        <f t="shared" si="40"/>
        <v>0</v>
      </c>
      <c r="K207" s="207" t="s">
        <v>38</v>
      </c>
      <c r="L207" s="63"/>
      <c r="M207" s="212" t="s">
        <v>38</v>
      </c>
      <c r="N207" s="213" t="s">
        <v>53</v>
      </c>
      <c r="O207" s="44"/>
      <c r="P207" s="214">
        <f t="shared" si="41"/>
        <v>0</v>
      </c>
      <c r="Q207" s="214">
        <v>0</v>
      </c>
      <c r="R207" s="214">
        <f t="shared" si="42"/>
        <v>0</v>
      </c>
      <c r="S207" s="214">
        <v>0</v>
      </c>
      <c r="T207" s="215">
        <f t="shared" si="43"/>
        <v>0</v>
      </c>
      <c r="AR207" s="25" t="s">
        <v>190</v>
      </c>
      <c r="AT207" s="25" t="s">
        <v>185</v>
      </c>
      <c r="AU207" s="25" t="s">
        <v>90</v>
      </c>
      <c r="AY207" s="25" t="s">
        <v>183</v>
      </c>
      <c r="BE207" s="216">
        <f t="shared" si="44"/>
        <v>0</v>
      </c>
      <c r="BF207" s="216">
        <f t="shared" si="45"/>
        <v>0</v>
      </c>
      <c r="BG207" s="216">
        <f t="shared" si="46"/>
        <v>0</v>
      </c>
      <c r="BH207" s="216">
        <f t="shared" si="47"/>
        <v>0</v>
      </c>
      <c r="BI207" s="216">
        <f t="shared" si="48"/>
        <v>0</v>
      </c>
      <c r="BJ207" s="25" t="s">
        <v>25</v>
      </c>
      <c r="BK207" s="216">
        <f t="shared" si="49"/>
        <v>0</v>
      </c>
      <c r="BL207" s="25" t="s">
        <v>190</v>
      </c>
      <c r="BM207" s="25" t="s">
        <v>3347</v>
      </c>
    </row>
    <row r="208" spans="2:65" s="1" customFormat="1" ht="16.5" customHeight="1">
      <c r="B208" s="43"/>
      <c r="C208" s="205" t="s">
        <v>639</v>
      </c>
      <c r="D208" s="205" t="s">
        <v>185</v>
      </c>
      <c r="E208" s="206" t="s">
        <v>3348</v>
      </c>
      <c r="F208" s="207" t="s">
        <v>3349</v>
      </c>
      <c r="G208" s="208" t="s">
        <v>490</v>
      </c>
      <c r="H208" s="209">
        <v>1</v>
      </c>
      <c r="I208" s="210"/>
      <c r="J208" s="211">
        <f t="shared" si="40"/>
        <v>0</v>
      </c>
      <c r="K208" s="207" t="s">
        <v>38</v>
      </c>
      <c r="L208" s="63"/>
      <c r="M208" s="212" t="s">
        <v>38</v>
      </c>
      <c r="N208" s="213" t="s">
        <v>53</v>
      </c>
      <c r="O208" s="44"/>
      <c r="P208" s="214">
        <f t="shared" si="41"/>
        <v>0</v>
      </c>
      <c r="Q208" s="214">
        <v>0</v>
      </c>
      <c r="R208" s="214">
        <f t="shared" si="42"/>
        <v>0</v>
      </c>
      <c r="S208" s="214">
        <v>0</v>
      </c>
      <c r="T208" s="215">
        <f t="shared" si="43"/>
        <v>0</v>
      </c>
      <c r="AR208" s="25" t="s">
        <v>190</v>
      </c>
      <c r="AT208" s="25" t="s">
        <v>185</v>
      </c>
      <c r="AU208" s="25" t="s">
        <v>90</v>
      </c>
      <c r="AY208" s="25" t="s">
        <v>183</v>
      </c>
      <c r="BE208" s="216">
        <f t="shared" si="44"/>
        <v>0</v>
      </c>
      <c r="BF208" s="216">
        <f t="shared" si="45"/>
        <v>0</v>
      </c>
      <c r="BG208" s="216">
        <f t="shared" si="46"/>
        <v>0</v>
      </c>
      <c r="BH208" s="216">
        <f t="shared" si="47"/>
        <v>0</v>
      </c>
      <c r="BI208" s="216">
        <f t="shared" si="48"/>
        <v>0</v>
      </c>
      <c r="BJ208" s="25" t="s">
        <v>25</v>
      </c>
      <c r="BK208" s="216">
        <f t="shared" si="49"/>
        <v>0</v>
      </c>
      <c r="BL208" s="25" t="s">
        <v>190</v>
      </c>
      <c r="BM208" s="25" t="s">
        <v>3350</v>
      </c>
    </row>
    <row r="209" spans="2:65" s="1" customFormat="1" ht="16.5" customHeight="1">
      <c r="B209" s="43"/>
      <c r="C209" s="205" t="s">
        <v>650</v>
      </c>
      <c r="D209" s="205" t="s">
        <v>185</v>
      </c>
      <c r="E209" s="206" t="s">
        <v>3351</v>
      </c>
      <c r="F209" s="207" t="s">
        <v>3352</v>
      </c>
      <c r="G209" s="208" t="s">
        <v>490</v>
      </c>
      <c r="H209" s="209">
        <v>13</v>
      </c>
      <c r="I209" s="210"/>
      <c r="J209" s="211">
        <f t="shared" si="40"/>
        <v>0</v>
      </c>
      <c r="K209" s="207" t="s">
        <v>38</v>
      </c>
      <c r="L209" s="63"/>
      <c r="M209" s="212" t="s">
        <v>38</v>
      </c>
      <c r="N209" s="213" t="s">
        <v>53</v>
      </c>
      <c r="O209" s="44"/>
      <c r="P209" s="214">
        <f t="shared" si="41"/>
        <v>0</v>
      </c>
      <c r="Q209" s="214">
        <v>0</v>
      </c>
      <c r="R209" s="214">
        <f t="shared" si="42"/>
        <v>0</v>
      </c>
      <c r="S209" s="214">
        <v>0</v>
      </c>
      <c r="T209" s="215">
        <f t="shared" si="43"/>
        <v>0</v>
      </c>
      <c r="AR209" s="25" t="s">
        <v>190</v>
      </c>
      <c r="AT209" s="25" t="s">
        <v>185</v>
      </c>
      <c r="AU209" s="25" t="s">
        <v>90</v>
      </c>
      <c r="AY209" s="25" t="s">
        <v>183</v>
      </c>
      <c r="BE209" s="216">
        <f t="shared" si="44"/>
        <v>0</v>
      </c>
      <c r="BF209" s="216">
        <f t="shared" si="45"/>
        <v>0</v>
      </c>
      <c r="BG209" s="216">
        <f t="shared" si="46"/>
        <v>0</v>
      </c>
      <c r="BH209" s="216">
        <f t="shared" si="47"/>
        <v>0</v>
      </c>
      <c r="BI209" s="216">
        <f t="shared" si="48"/>
        <v>0</v>
      </c>
      <c r="BJ209" s="25" t="s">
        <v>25</v>
      </c>
      <c r="BK209" s="216">
        <f t="shared" si="49"/>
        <v>0</v>
      </c>
      <c r="BL209" s="25" t="s">
        <v>190</v>
      </c>
      <c r="BM209" s="25" t="s">
        <v>3353</v>
      </c>
    </row>
    <row r="210" spans="2:65" s="1" customFormat="1" ht="16.5" customHeight="1">
      <c r="B210" s="43"/>
      <c r="C210" s="205" t="s">
        <v>656</v>
      </c>
      <c r="D210" s="205" t="s">
        <v>185</v>
      </c>
      <c r="E210" s="206" t="s">
        <v>3354</v>
      </c>
      <c r="F210" s="207" t="s">
        <v>3355</v>
      </c>
      <c r="G210" s="208" t="s">
        <v>490</v>
      </c>
      <c r="H210" s="209">
        <v>13</v>
      </c>
      <c r="I210" s="210"/>
      <c r="J210" s="211">
        <f t="shared" si="40"/>
        <v>0</v>
      </c>
      <c r="K210" s="207" t="s">
        <v>38</v>
      </c>
      <c r="L210" s="63"/>
      <c r="M210" s="212" t="s">
        <v>38</v>
      </c>
      <c r="N210" s="213" t="s">
        <v>53</v>
      </c>
      <c r="O210" s="44"/>
      <c r="P210" s="214">
        <f t="shared" si="41"/>
        <v>0</v>
      </c>
      <c r="Q210" s="214">
        <v>0</v>
      </c>
      <c r="R210" s="214">
        <f t="shared" si="42"/>
        <v>0</v>
      </c>
      <c r="S210" s="214">
        <v>0</v>
      </c>
      <c r="T210" s="215">
        <f t="shared" si="43"/>
        <v>0</v>
      </c>
      <c r="AR210" s="25" t="s">
        <v>190</v>
      </c>
      <c r="AT210" s="25" t="s">
        <v>185</v>
      </c>
      <c r="AU210" s="25" t="s">
        <v>90</v>
      </c>
      <c r="AY210" s="25" t="s">
        <v>183</v>
      </c>
      <c r="BE210" s="216">
        <f t="shared" si="44"/>
        <v>0</v>
      </c>
      <c r="BF210" s="216">
        <f t="shared" si="45"/>
        <v>0</v>
      </c>
      <c r="BG210" s="216">
        <f t="shared" si="46"/>
        <v>0</v>
      </c>
      <c r="BH210" s="216">
        <f t="shared" si="47"/>
        <v>0</v>
      </c>
      <c r="BI210" s="216">
        <f t="shared" si="48"/>
        <v>0</v>
      </c>
      <c r="BJ210" s="25" t="s">
        <v>25</v>
      </c>
      <c r="BK210" s="216">
        <f t="shared" si="49"/>
        <v>0</v>
      </c>
      <c r="BL210" s="25" t="s">
        <v>190</v>
      </c>
      <c r="BM210" s="25" t="s">
        <v>3356</v>
      </c>
    </row>
    <row r="211" spans="2:65" s="1" customFormat="1" ht="16.5" customHeight="1">
      <c r="B211" s="43"/>
      <c r="C211" s="205" t="s">
        <v>660</v>
      </c>
      <c r="D211" s="205" t="s">
        <v>185</v>
      </c>
      <c r="E211" s="206" t="s">
        <v>3357</v>
      </c>
      <c r="F211" s="207" t="s">
        <v>3358</v>
      </c>
      <c r="G211" s="208" t="s">
        <v>490</v>
      </c>
      <c r="H211" s="209">
        <v>1</v>
      </c>
      <c r="I211" s="210"/>
      <c r="J211" s="211">
        <f t="shared" si="40"/>
        <v>0</v>
      </c>
      <c r="K211" s="207" t="s">
        <v>38</v>
      </c>
      <c r="L211" s="63"/>
      <c r="M211" s="212" t="s">
        <v>38</v>
      </c>
      <c r="N211" s="213" t="s">
        <v>53</v>
      </c>
      <c r="O211" s="44"/>
      <c r="P211" s="214">
        <f t="shared" si="41"/>
        <v>0</v>
      </c>
      <c r="Q211" s="214">
        <v>0</v>
      </c>
      <c r="R211" s="214">
        <f t="shared" si="42"/>
        <v>0</v>
      </c>
      <c r="S211" s="214">
        <v>0</v>
      </c>
      <c r="T211" s="215">
        <f t="shared" si="43"/>
        <v>0</v>
      </c>
      <c r="AR211" s="25" t="s">
        <v>190</v>
      </c>
      <c r="AT211" s="25" t="s">
        <v>185</v>
      </c>
      <c r="AU211" s="25" t="s">
        <v>90</v>
      </c>
      <c r="AY211" s="25" t="s">
        <v>183</v>
      </c>
      <c r="BE211" s="216">
        <f t="shared" si="44"/>
        <v>0</v>
      </c>
      <c r="BF211" s="216">
        <f t="shared" si="45"/>
        <v>0</v>
      </c>
      <c r="BG211" s="216">
        <f t="shared" si="46"/>
        <v>0</v>
      </c>
      <c r="BH211" s="216">
        <f t="shared" si="47"/>
        <v>0</v>
      </c>
      <c r="BI211" s="216">
        <f t="shared" si="48"/>
        <v>0</v>
      </c>
      <c r="BJ211" s="25" t="s">
        <v>25</v>
      </c>
      <c r="BK211" s="216">
        <f t="shared" si="49"/>
        <v>0</v>
      </c>
      <c r="BL211" s="25" t="s">
        <v>190</v>
      </c>
      <c r="BM211" s="25" t="s">
        <v>3359</v>
      </c>
    </row>
    <row r="212" spans="2:65" s="1" customFormat="1" ht="16.5" customHeight="1">
      <c r="B212" s="43"/>
      <c r="C212" s="205" t="s">
        <v>664</v>
      </c>
      <c r="D212" s="205" t="s">
        <v>185</v>
      </c>
      <c r="E212" s="206" t="s">
        <v>3360</v>
      </c>
      <c r="F212" s="207" t="s">
        <v>3361</v>
      </c>
      <c r="G212" s="208" t="s">
        <v>1093</v>
      </c>
      <c r="H212" s="209">
        <v>1</v>
      </c>
      <c r="I212" s="210"/>
      <c r="J212" s="211">
        <f t="shared" si="40"/>
        <v>0</v>
      </c>
      <c r="K212" s="207" t="s">
        <v>38</v>
      </c>
      <c r="L212" s="63"/>
      <c r="M212" s="212" t="s">
        <v>38</v>
      </c>
      <c r="N212" s="213" t="s">
        <v>53</v>
      </c>
      <c r="O212" s="44"/>
      <c r="P212" s="214">
        <f t="shared" si="41"/>
        <v>0</v>
      </c>
      <c r="Q212" s="214">
        <v>0</v>
      </c>
      <c r="R212" s="214">
        <f t="shared" si="42"/>
        <v>0</v>
      </c>
      <c r="S212" s="214">
        <v>0</v>
      </c>
      <c r="T212" s="215">
        <f t="shared" si="43"/>
        <v>0</v>
      </c>
      <c r="AR212" s="25" t="s">
        <v>190</v>
      </c>
      <c r="AT212" s="25" t="s">
        <v>185</v>
      </c>
      <c r="AU212" s="25" t="s">
        <v>90</v>
      </c>
      <c r="AY212" s="25" t="s">
        <v>183</v>
      </c>
      <c r="BE212" s="216">
        <f t="shared" si="44"/>
        <v>0</v>
      </c>
      <c r="BF212" s="216">
        <f t="shared" si="45"/>
        <v>0</v>
      </c>
      <c r="BG212" s="216">
        <f t="shared" si="46"/>
        <v>0</v>
      </c>
      <c r="BH212" s="216">
        <f t="shared" si="47"/>
        <v>0</v>
      </c>
      <c r="BI212" s="216">
        <f t="shared" si="48"/>
        <v>0</v>
      </c>
      <c r="BJ212" s="25" t="s">
        <v>25</v>
      </c>
      <c r="BK212" s="216">
        <f t="shared" si="49"/>
        <v>0</v>
      </c>
      <c r="BL212" s="25" t="s">
        <v>190</v>
      </c>
      <c r="BM212" s="25" t="s">
        <v>3362</v>
      </c>
    </row>
    <row r="213" spans="2:65" s="1" customFormat="1" ht="16.5" customHeight="1">
      <c r="B213" s="43"/>
      <c r="C213" s="252" t="s">
        <v>668</v>
      </c>
      <c r="D213" s="252" t="s">
        <v>272</v>
      </c>
      <c r="E213" s="253" t="s">
        <v>3363</v>
      </c>
      <c r="F213" s="254" t="s">
        <v>3364</v>
      </c>
      <c r="G213" s="255" t="s">
        <v>490</v>
      </c>
      <c r="H213" s="256">
        <v>1</v>
      </c>
      <c r="I213" s="257"/>
      <c r="J213" s="258">
        <f t="shared" si="40"/>
        <v>0</v>
      </c>
      <c r="K213" s="254" t="s">
        <v>38</v>
      </c>
      <c r="L213" s="259"/>
      <c r="M213" s="260" t="s">
        <v>38</v>
      </c>
      <c r="N213" s="261" t="s">
        <v>53</v>
      </c>
      <c r="O213" s="44"/>
      <c r="P213" s="214">
        <f t="shared" si="41"/>
        <v>0</v>
      </c>
      <c r="Q213" s="214">
        <v>0</v>
      </c>
      <c r="R213" s="214">
        <f t="shared" si="42"/>
        <v>0</v>
      </c>
      <c r="S213" s="214">
        <v>0</v>
      </c>
      <c r="T213" s="215">
        <f t="shared" si="43"/>
        <v>0</v>
      </c>
      <c r="AR213" s="25" t="s">
        <v>231</v>
      </c>
      <c r="AT213" s="25" t="s">
        <v>272</v>
      </c>
      <c r="AU213" s="25" t="s">
        <v>90</v>
      </c>
      <c r="AY213" s="25" t="s">
        <v>183</v>
      </c>
      <c r="BE213" s="216">
        <f t="shared" si="44"/>
        <v>0</v>
      </c>
      <c r="BF213" s="216">
        <f t="shared" si="45"/>
        <v>0</v>
      </c>
      <c r="BG213" s="216">
        <f t="shared" si="46"/>
        <v>0</v>
      </c>
      <c r="BH213" s="216">
        <f t="shared" si="47"/>
        <v>0</v>
      </c>
      <c r="BI213" s="216">
        <f t="shared" si="48"/>
        <v>0</v>
      </c>
      <c r="BJ213" s="25" t="s">
        <v>25</v>
      </c>
      <c r="BK213" s="216">
        <f t="shared" si="49"/>
        <v>0</v>
      </c>
      <c r="BL213" s="25" t="s">
        <v>190</v>
      </c>
      <c r="BM213" s="25" t="s">
        <v>3365</v>
      </c>
    </row>
    <row r="214" spans="2:65" s="1" customFormat="1" ht="16.5" customHeight="1">
      <c r="B214" s="43"/>
      <c r="C214" s="252" t="s">
        <v>672</v>
      </c>
      <c r="D214" s="252" t="s">
        <v>272</v>
      </c>
      <c r="E214" s="253" t="s">
        <v>3366</v>
      </c>
      <c r="F214" s="254" t="s">
        <v>3367</v>
      </c>
      <c r="G214" s="255" t="s">
        <v>313</v>
      </c>
      <c r="H214" s="256">
        <v>240</v>
      </c>
      <c r="I214" s="257"/>
      <c r="J214" s="258">
        <f t="shared" si="40"/>
        <v>0</v>
      </c>
      <c r="K214" s="254" t="s">
        <v>38</v>
      </c>
      <c r="L214" s="259"/>
      <c r="M214" s="260" t="s">
        <v>38</v>
      </c>
      <c r="N214" s="261" t="s">
        <v>53</v>
      </c>
      <c r="O214" s="44"/>
      <c r="P214" s="214">
        <f t="shared" si="41"/>
        <v>0</v>
      </c>
      <c r="Q214" s="214">
        <v>0</v>
      </c>
      <c r="R214" s="214">
        <f t="shared" si="42"/>
        <v>0</v>
      </c>
      <c r="S214" s="214">
        <v>0</v>
      </c>
      <c r="T214" s="215">
        <f t="shared" si="43"/>
        <v>0</v>
      </c>
      <c r="AR214" s="25" t="s">
        <v>231</v>
      </c>
      <c r="AT214" s="25" t="s">
        <v>272</v>
      </c>
      <c r="AU214" s="25" t="s">
        <v>90</v>
      </c>
      <c r="AY214" s="25" t="s">
        <v>183</v>
      </c>
      <c r="BE214" s="216">
        <f t="shared" si="44"/>
        <v>0</v>
      </c>
      <c r="BF214" s="216">
        <f t="shared" si="45"/>
        <v>0</v>
      </c>
      <c r="BG214" s="216">
        <f t="shared" si="46"/>
        <v>0</v>
      </c>
      <c r="BH214" s="216">
        <f t="shared" si="47"/>
        <v>0</v>
      </c>
      <c r="BI214" s="216">
        <f t="shared" si="48"/>
        <v>0</v>
      </c>
      <c r="BJ214" s="25" t="s">
        <v>25</v>
      </c>
      <c r="BK214" s="216">
        <f t="shared" si="49"/>
        <v>0</v>
      </c>
      <c r="BL214" s="25" t="s">
        <v>190</v>
      </c>
      <c r="BM214" s="25" t="s">
        <v>3368</v>
      </c>
    </row>
    <row r="215" spans="2:65" s="1" customFormat="1" ht="16.5" customHeight="1">
      <c r="B215" s="43"/>
      <c r="C215" s="252" t="s">
        <v>679</v>
      </c>
      <c r="D215" s="252" t="s">
        <v>272</v>
      </c>
      <c r="E215" s="253" t="s">
        <v>3366</v>
      </c>
      <c r="F215" s="254" t="s">
        <v>3367</v>
      </c>
      <c r="G215" s="255" t="s">
        <v>313</v>
      </c>
      <c r="H215" s="256">
        <v>400</v>
      </c>
      <c r="I215" s="257"/>
      <c r="J215" s="258">
        <f t="shared" si="40"/>
        <v>0</v>
      </c>
      <c r="K215" s="254" t="s">
        <v>38</v>
      </c>
      <c r="L215" s="259"/>
      <c r="M215" s="260" t="s">
        <v>38</v>
      </c>
      <c r="N215" s="261" t="s">
        <v>53</v>
      </c>
      <c r="O215" s="44"/>
      <c r="P215" s="214">
        <f t="shared" si="41"/>
        <v>0</v>
      </c>
      <c r="Q215" s="214">
        <v>0</v>
      </c>
      <c r="R215" s="214">
        <f t="shared" si="42"/>
        <v>0</v>
      </c>
      <c r="S215" s="214">
        <v>0</v>
      </c>
      <c r="T215" s="215">
        <f t="shared" si="43"/>
        <v>0</v>
      </c>
      <c r="AR215" s="25" t="s">
        <v>231</v>
      </c>
      <c r="AT215" s="25" t="s">
        <v>272</v>
      </c>
      <c r="AU215" s="25" t="s">
        <v>90</v>
      </c>
      <c r="AY215" s="25" t="s">
        <v>183</v>
      </c>
      <c r="BE215" s="216">
        <f t="shared" si="44"/>
        <v>0</v>
      </c>
      <c r="BF215" s="216">
        <f t="shared" si="45"/>
        <v>0</v>
      </c>
      <c r="BG215" s="216">
        <f t="shared" si="46"/>
        <v>0</v>
      </c>
      <c r="BH215" s="216">
        <f t="shared" si="47"/>
        <v>0</v>
      </c>
      <c r="BI215" s="216">
        <f t="shared" si="48"/>
        <v>0</v>
      </c>
      <c r="BJ215" s="25" t="s">
        <v>25</v>
      </c>
      <c r="BK215" s="216">
        <f t="shared" si="49"/>
        <v>0</v>
      </c>
      <c r="BL215" s="25" t="s">
        <v>190</v>
      </c>
      <c r="BM215" s="25" t="s">
        <v>3369</v>
      </c>
    </row>
    <row r="216" spans="2:65" s="1" customFormat="1" ht="16.5" customHeight="1">
      <c r="B216" s="43"/>
      <c r="C216" s="205" t="s">
        <v>683</v>
      </c>
      <c r="D216" s="205" t="s">
        <v>185</v>
      </c>
      <c r="E216" s="206" t="s">
        <v>3370</v>
      </c>
      <c r="F216" s="207" t="s">
        <v>3371</v>
      </c>
      <c r="G216" s="208" t="s">
        <v>490</v>
      </c>
      <c r="H216" s="209">
        <v>1</v>
      </c>
      <c r="I216" s="210"/>
      <c r="J216" s="211">
        <f t="shared" si="40"/>
        <v>0</v>
      </c>
      <c r="K216" s="207" t="s">
        <v>38</v>
      </c>
      <c r="L216" s="63"/>
      <c r="M216" s="212" t="s">
        <v>38</v>
      </c>
      <c r="N216" s="213" t="s">
        <v>53</v>
      </c>
      <c r="O216" s="44"/>
      <c r="P216" s="214">
        <f t="shared" si="41"/>
        <v>0</v>
      </c>
      <c r="Q216" s="214">
        <v>0</v>
      </c>
      <c r="R216" s="214">
        <f t="shared" si="42"/>
        <v>0</v>
      </c>
      <c r="S216" s="214">
        <v>0</v>
      </c>
      <c r="T216" s="215">
        <f t="shared" si="43"/>
        <v>0</v>
      </c>
      <c r="AR216" s="25" t="s">
        <v>190</v>
      </c>
      <c r="AT216" s="25" t="s">
        <v>185</v>
      </c>
      <c r="AU216" s="25" t="s">
        <v>90</v>
      </c>
      <c r="AY216" s="25" t="s">
        <v>183</v>
      </c>
      <c r="BE216" s="216">
        <f t="shared" si="44"/>
        <v>0</v>
      </c>
      <c r="BF216" s="216">
        <f t="shared" si="45"/>
        <v>0</v>
      </c>
      <c r="BG216" s="216">
        <f t="shared" si="46"/>
        <v>0</v>
      </c>
      <c r="BH216" s="216">
        <f t="shared" si="47"/>
        <v>0</v>
      </c>
      <c r="BI216" s="216">
        <f t="shared" si="48"/>
        <v>0</v>
      </c>
      <c r="BJ216" s="25" t="s">
        <v>25</v>
      </c>
      <c r="BK216" s="216">
        <f t="shared" si="49"/>
        <v>0</v>
      </c>
      <c r="BL216" s="25" t="s">
        <v>190</v>
      </c>
      <c r="BM216" s="25" t="s">
        <v>3372</v>
      </c>
    </row>
    <row r="217" spans="2:65" s="1" customFormat="1" ht="16.5" customHeight="1">
      <c r="B217" s="43"/>
      <c r="C217" s="252" t="s">
        <v>687</v>
      </c>
      <c r="D217" s="252" t="s">
        <v>272</v>
      </c>
      <c r="E217" s="253" t="s">
        <v>3305</v>
      </c>
      <c r="F217" s="254" t="s">
        <v>3306</v>
      </c>
      <c r="G217" s="255" t="s">
        <v>490</v>
      </c>
      <c r="H217" s="256">
        <v>5</v>
      </c>
      <c r="I217" s="257"/>
      <c r="J217" s="258">
        <f t="shared" si="40"/>
        <v>0</v>
      </c>
      <c r="K217" s="254" t="s">
        <v>38</v>
      </c>
      <c r="L217" s="259"/>
      <c r="M217" s="260" t="s">
        <v>38</v>
      </c>
      <c r="N217" s="261" t="s">
        <v>53</v>
      </c>
      <c r="O217" s="44"/>
      <c r="P217" s="214">
        <f t="shared" si="41"/>
        <v>0</v>
      </c>
      <c r="Q217" s="214">
        <v>0</v>
      </c>
      <c r="R217" s="214">
        <f t="shared" si="42"/>
        <v>0</v>
      </c>
      <c r="S217" s="214">
        <v>0</v>
      </c>
      <c r="T217" s="215">
        <f t="shared" si="43"/>
        <v>0</v>
      </c>
      <c r="AR217" s="25" t="s">
        <v>231</v>
      </c>
      <c r="AT217" s="25" t="s">
        <v>272</v>
      </c>
      <c r="AU217" s="25" t="s">
        <v>90</v>
      </c>
      <c r="AY217" s="25" t="s">
        <v>183</v>
      </c>
      <c r="BE217" s="216">
        <f t="shared" si="44"/>
        <v>0</v>
      </c>
      <c r="BF217" s="216">
        <f t="shared" si="45"/>
        <v>0</v>
      </c>
      <c r="BG217" s="216">
        <f t="shared" si="46"/>
        <v>0</v>
      </c>
      <c r="BH217" s="216">
        <f t="shared" si="47"/>
        <v>0</v>
      </c>
      <c r="BI217" s="216">
        <f t="shared" si="48"/>
        <v>0</v>
      </c>
      <c r="BJ217" s="25" t="s">
        <v>25</v>
      </c>
      <c r="BK217" s="216">
        <f t="shared" si="49"/>
        <v>0</v>
      </c>
      <c r="BL217" s="25" t="s">
        <v>190</v>
      </c>
      <c r="BM217" s="25" t="s">
        <v>3373</v>
      </c>
    </row>
    <row r="218" spans="2:63" s="11" customFormat="1" ht="29.85" customHeight="1">
      <c r="B218" s="189"/>
      <c r="C218" s="190"/>
      <c r="D218" s="191" t="s">
        <v>81</v>
      </c>
      <c r="E218" s="203" t="s">
        <v>2093</v>
      </c>
      <c r="F218" s="203" t="s">
        <v>3162</v>
      </c>
      <c r="G218" s="190"/>
      <c r="H218" s="190"/>
      <c r="I218" s="193"/>
      <c r="J218" s="204">
        <f>BK218</f>
        <v>0</v>
      </c>
      <c r="K218" s="190"/>
      <c r="L218" s="195"/>
      <c r="M218" s="196"/>
      <c r="N218" s="197"/>
      <c r="O218" s="197"/>
      <c r="P218" s="198">
        <v>0</v>
      </c>
      <c r="Q218" s="197"/>
      <c r="R218" s="198">
        <v>0</v>
      </c>
      <c r="S218" s="197"/>
      <c r="T218" s="199">
        <v>0</v>
      </c>
      <c r="AR218" s="200" t="s">
        <v>25</v>
      </c>
      <c r="AT218" s="201" t="s">
        <v>81</v>
      </c>
      <c r="AU218" s="201" t="s">
        <v>25</v>
      </c>
      <c r="AY218" s="200" t="s">
        <v>183</v>
      </c>
      <c r="BK218" s="202">
        <v>0</v>
      </c>
    </row>
    <row r="219" spans="2:63" s="11" customFormat="1" ht="24.95" customHeight="1">
      <c r="B219" s="189"/>
      <c r="C219" s="190"/>
      <c r="D219" s="191" t="s">
        <v>81</v>
      </c>
      <c r="E219" s="192" t="s">
        <v>2089</v>
      </c>
      <c r="F219" s="192" t="s">
        <v>38</v>
      </c>
      <c r="G219" s="190"/>
      <c r="H219" s="190"/>
      <c r="I219" s="193"/>
      <c r="J219" s="194">
        <f>BK219</f>
        <v>0</v>
      </c>
      <c r="K219" s="190"/>
      <c r="L219" s="195"/>
      <c r="M219" s="196"/>
      <c r="N219" s="197"/>
      <c r="O219" s="197"/>
      <c r="P219" s="198">
        <f>P220+SUM(P221:P223)+P227+P228+P230+P231+P233</f>
        <v>0</v>
      </c>
      <c r="Q219" s="197"/>
      <c r="R219" s="198">
        <f>R220+SUM(R221:R223)+R227+R228+R230+R231+R233</f>
        <v>0</v>
      </c>
      <c r="S219" s="197"/>
      <c r="T219" s="199">
        <f>T220+SUM(T221:T223)+T227+T228+T230+T231+T233</f>
        <v>0</v>
      </c>
      <c r="AR219" s="200" t="s">
        <v>25</v>
      </c>
      <c r="AT219" s="201" t="s">
        <v>81</v>
      </c>
      <c r="AU219" s="201" t="s">
        <v>82</v>
      </c>
      <c r="AY219" s="200" t="s">
        <v>183</v>
      </c>
      <c r="BK219" s="202">
        <f>BK220+SUM(BK221:BK223)+BK227+BK228+BK230+BK231+BK233</f>
        <v>0</v>
      </c>
    </row>
    <row r="220" spans="2:65" s="1" customFormat="1" ht="16.5" customHeight="1">
      <c r="B220" s="43"/>
      <c r="C220" s="205" t="s">
        <v>691</v>
      </c>
      <c r="D220" s="205" t="s">
        <v>185</v>
      </c>
      <c r="E220" s="206" t="s">
        <v>3374</v>
      </c>
      <c r="F220" s="207" t="s">
        <v>3375</v>
      </c>
      <c r="G220" s="208" t="s">
        <v>490</v>
      </c>
      <c r="H220" s="209">
        <v>15</v>
      </c>
      <c r="I220" s="210"/>
      <c r="J220" s="211">
        <f>ROUND(I220*H220,2)</f>
        <v>0</v>
      </c>
      <c r="K220" s="207" t="s">
        <v>38</v>
      </c>
      <c r="L220" s="63"/>
      <c r="M220" s="212" t="s">
        <v>38</v>
      </c>
      <c r="N220" s="213" t="s">
        <v>53</v>
      </c>
      <c r="O220" s="44"/>
      <c r="P220" s="214">
        <f>O220*H220</f>
        <v>0</v>
      </c>
      <c r="Q220" s="214">
        <v>0</v>
      </c>
      <c r="R220" s="214">
        <f>Q220*H220</f>
        <v>0</v>
      </c>
      <c r="S220" s="214">
        <v>0</v>
      </c>
      <c r="T220" s="215">
        <f>S220*H220</f>
        <v>0</v>
      </c>
      <c r="AR220" s="25" t="s">
        <v>190</v>
      </c>
      <c r="AT220" s="25" t="s">
        <v>185</v>
      </c>
      <c r="AU220" s="25" t="s">
        <v>25</v>
      </c>
      <c r="AY220" s="25" t="s">
        <v>183</v>
      </c>
      <c r="BE220" s="216">
        <f>IF(N220="základní",J220,0)</f>
        <v>0</v>
      </c>
      <c r="BF220" s="216">
        <f>IF(N220="snížená",J220,0)</f>
        <v>0</v>
      </c>
      <c r="BG220" s="216">
        <f>IF(N220="zákl. přenesená",J220,0)</f>
        <v>0</v>
      </c>
      <c r="BH220" s="216">
        <f>IF(N220="sníž. přenesená",J220,0)</f>
        <v>0</v>
      </c>
      <c r="BI220" s="216">
        <f>IF(N220="nulová",J220,0)</f>
        <v>0</v>
      </c>
      <c r="BJ220" s="25" t="s">
        <v>25</v>
      </c>
      <c r="BK220" s="216">
        <f>ROUND(I220*H220,2)</f>
        <v>0</v>
      </c>
      <c r="BL220" s="25" t="s">
        <v>190</v>
      </c>
      <c r="BM220" s="25" t="s">
        <v>3376</v>
      </c>
    </row>
    <row r="221" spans="2:65" s="1" customFormat="1" ht="16.5" customHeight="1">
      <c r="B221" s="43"/>
      <c r="C221" s="205" t="s">
        <v>697</v>
      </c>
      <c r="D221" s="205" t="s">
        <v>185</v>
      </c>
      <c r="E221" s="206" t="s">
        <v>3377</v>
      </c>
      <c r="F221" s="207" t="s">
        <v>3378</v>
      </c>
      <c r="G221" s="208" t="s">
        <v>313</v>
      </c>
      <c r="H221" s="209">
        <v>150</v>
      </c>
      <c r="I221" s="210"/>
      <c r="J221" s="211">
        <f>ROUND(I221*H221,2)</f>
        <v>0</v>
      </c>
      <c r="K221" s="207" t="s">
        <v>38</v>
      </c>
      <c r="L221" s="63"/>
      <c r="M221" s="212" t="s">
        <v>38</v>
      </c>
      <c r="N221" s="213" t="s">
        <v>53</v>
      </c>
      <c r="O221" s="44"/>
      <c r="P221" s="214">
        <f>O221*H221</f>
        <v>0</v>
      </c>
      <c r="Q221" s="214">
        <v>0</v>
      </c>
      <c r="R221" s="214">
        <f>Q221*H221</f>
        <v>0</v>
      </c>
      <c r="S221" s="214">
        <v>0</v>
      </c>
      <c r="T221" s="215">
        <f>S221*H221</f>
        <v>0</v>
      </c>
      <c r="AR221" s="25" t="s">
        <v>190</v>
      </c>
      <c r="AT221" s="25" t="s">
        <v>185</v>
      </c>
      <c r="AU221" s="25" t="s">
        <v>25</v>
      </c>
      <c r="AY221" s="25" t="s">
        <v>183</v>
      </c>
      <c r="BE221" s="216">
        <f>IF(N221="základní",J221,0)</f>
        <v>0</v>
      </c>
      <c r="BF221" s="216">
        <f>IF(N221="snížená",J221,0)</f>
        <v>0</v>
      </c>
      <c r="BG221" s="216">
        <f>IF(N221="zákl. přenesená",J221,0)</f>
        <v>0</v>
      </c>
      <c r="BH221" s="216">
        <f>IF(N221="sníž. přenesená",J221,0)</f>
        <v>0</v>
      </c>
      <c r="BI221" s="216">
        <f>IF(N221="nulová",J221,0)</f>
        <v>0</v>
      </c>
      <c r="BJ221" s="25" t="s">
        <v>25</v>
      </c>
      <c r="BK221" s="216">
        <f>ROUND(I221*H221,2)</f>
        <v>0</v>
      </c>
      <c r="BL221" s="25" t="s">
        <v>190</v>
      </c>
      <c r="BM221" s="25" t="s">
        <v>3379</v>
      </c>
    </row>
    <row r="222" spans="2:65" s="1" customFormat="1" ht="16.5" customHeight="1">
      <c r="B222" s="43"/>
      <c r="C222" s="205" t="s">
        <v>702</v>
      </c>
      <c r="D222" s="205" t="s">
        <v>185</v>
      </c>
      <c r="E222" s="206" t="s">
        <v>3116</v>
      </c>
      <c r="F222" s="207" t="s">
        <v>3117</v>
      </c>
      <c r="G222" s="208" t="s">
        <v>313</v>
      </c>
      <c r="H222" s="209">
        <v>150</v>
      </c>
      <c r="I222" s="210"/>
      <c r="J222" s="211">
        <f>ROUND(I222*H222,2)</f>
        <v>0</v>
      </c>
      <c r="K222" s="207" t="s">
        <v>38</v>
      </c>
      <c r="L222" s="63"/>
      <c r="M222" s="212" t="s">
        <v>38</v>
      </c>
      <c r="N222" s="213" t="s">
        <v>53</v>
      </c>
      <c r="O222" s="44"/>
      <c r="P222" s="214">
        <f>O222*H222</f>
        <v>0</v>
      </c>
      <c r="Q222" s="214">
        <v>0</v>
      </c>
      <c r="R222" s="214">
        <f>Q222*H222</f>
        <v>0</v>
      </c>
      <c r="S222" s="214">
        <v>0</v>
      </c>
      <c r="T222" s="215">
        <f>S222*H222</f>
        <v>0</v>
      </c>
      <c r="AR222" s="25" t="s">
        <v>190</v>
      </c>
      <c r="AT222" s="25" t="s">
        <v>185</v>
      </c>
      <c r="AU222" s="25" t="s">
        <v>25</v>
      </c>
      <c r="AY222" s="25" t="s">
        <v>183</v>
      </c>
      <c r="BE222" s="216">
        <f>IF(N222="základní",J222,0)</f>
        <v>0</v>
      </c>
      <c r="BF222" s="216">
        <f>IF(N222="snížená",J222,0)</f>
        <v>0</v>
      </c>
      <c r="BG222" s="216">
        <f>IF(N222="zákl. přenesená",J222,0)</f>
        <v>0</v>
      </c>
      <c r="BH222" s="216">
        <f>IF(N222="sníž. přenesená",J222,0)</f>
        <v>0</v>
      </c>
      <c r="BI222" s="216">
        <f>IF(N222="nulová",J222,0)</f>
        <v>0</v>
      </c>
      <c r="BJ222" s="25" t="s">
        <v>25</v>
      </c>
      <c r="BK222" s="216">
        <f>ROUND(I222*H222,2)</f>
        <v>0</v>
      </c>
      <c r="BL222" s="25" t="s">
        <v>190</v>
      </c>
      <c r="BM222" s="25" t="s">
        <v>3380</v>
      </c>
    </row>
    <row r="223" spans="2:63" s="11" customFormat="1" ht="29.85" customHeight="1">
      <c r="B223" s="189"/>
      <c r="C223" s="190"/>
      <c r="D223" s="191" t="s">
        <v>81</v>
      </c>
      <c r="E223" s="203" t="s">
        <v>2091</v>
      </c>
      <c r="F223" s="203" t="s">
        <v>2944</v>
      </c>
      <c r="G223" s="190"/>
      <c r="H223" s="190"/>
      <c r="I223" s="193"/>
      <c r="J223" s="204">
        <f>BK223</f>
        <v>0</v>
      </c>
      <c r="K223" s="190"/>
      <c r="L223" s="195"/>
      <c r="M223" s="196"/>
      <c r="N223" s="197"/>
      <c r="O223" s="197"/>
      <c r="P223" s="198">
        <f>SUM(P224:P226)</f>
        <v>0</v>
      </c>
      <c r="Q223" s="197"/>
      <c r="R223" s="198">
        <f>SUM(R224:R226)</f>
        <v>0</v>
      </c>
      <c r="S223" s="197"/>
      <c r="T223" s="199">
        <f>SUM(T224:T226)</f>
        <v>0</v>
      </c>
      <c r="AR223" s="200" t="s">
        <v>25</v>
      </c>
      <c r="AT223" s="201" t="s">
        <v>81</v>
      </c>
      <c r="AU223" s="201" t="s">
        <v>25</v>
      </c>
      <c r="AY223" s="200" t="s">
        <v>183</v>
      </c>
      <c r="BK223" s="202">
        <f>SUM(BK224:BK226)</f>
        <v>0</v>
      </c>
    </row>
    <row r="224" spans="2:65" s="1" customFormat="1" ht="16.5" customHeight="1">
      <c r="B224" s="43"/>
      <c r="C224" s="205" t="s">
        <v>707</v>
      </c>
      <c r="D224" s="205" t="s">
        <v>185</v>
      </c>
      <c r="E224" s="206" t="s">
        <v>3089</v>
      </c>
      <c r="F224" s="207" t="s">
        <v>3090</v>
      </c>
      <c r="G224" s="208" t="s">
        <v>490</v>
      </c>
      <c r="H224" s="209">
        <v>81</v>
      </c>
      <c r="I224" s="210"/>
      <c r="J224" s="211">
        <f>ROUND(I224*H224,2)</f>
        <v>0</v>
      </c>
      <c r="K224" s="207" t="s">
        <v>38</v>
      </c>
      <c r="L224" s="63"/>
      <c r="M224" s="212" t="s">
        <v>38</v>
      </c>
      <c r="N224" s="213" t="s">
        <v>53</v>
      </c>
      <c r="O224" s="44"/>
      <c r="P224" s="214">
        <f>O224*H224</f>
        <v>0</v>
      </c>
      <c r="Q224" s="214">
        <v>0</v>
      </c>
      <c r="R224" s="214">
        <f>Q224*H224</f>
        <v>0</v>
      </c>
      <c r="S224" s="214">
        <v>0</v>
      </c>
      <c r="T224" s="215">
        <f>S224*H224</f>
        <v>0</v>
      </c>
      <c r="AR224" s="25" t="s">
        <v>190</v>
      </c>
      <c r="AT224" s="25" t="s">
        <v>185</v>
      </c>
      <c r="AU224" s="25" t="s">
        <v>90</v>
      </c>
      <c r="AY224" s="25" t="s">
        <v>183</v>
      </c>
      <c r="BE224" s="216">
        <f>IF(N224="základní",J224,0)</f>
        <v>0</v>
      </c>
      <c r="BF224" s="216">
        <f>IF(N224="snížená",J224,0)</f>
        <v>0</v>
      </c>
      <c r="BG224" s="216">
        <f>IF(N224="zákl. přenesená",J224,0)</f>
        <v>0</v>
      </c>
      <c r="BH224" s="216">
        <f>IF(N224="sníž. přenesená",J224,0)</f>
        <v>0</v>
      </c>
      <c r="BI224" s="216">
        <f>IF(N224="nulová",J224,0)</f>
        <v>0</v>
      </c>
      <c r="BJ224" s="25" t="s">
        <v>25</v>
      </c>
      <c r="BK224" s="216">
        <f>ROUND(I224*H224,2)</f>
        <v>0</v>
      </c>
      <c r="BL224" s="25" t="s">
        <v>190</v>
      </c>
      <c r="BM224" s="25" t="s">
        <v>3381</v>
      </c>
    </row>
    <row r="225" spans="2:65" s="1" customFormat="1" ht="16.5" customHeight="1">
      <c r="B225" s="43"/>
      <c r="C225" s="205" t="s">
        <v>712</v>
      </c>
      <c r="D225" s="205" t="s">
        <v>185</v>
      </c>
      <c r="E225" s="206" t="s">
        <v>3382</v>
      </c>
      <c r="F225" s="207" t="s">
        <v>3383</v>
      </c>
      <c r="G225" s="208" t="s">
        <v>490</v>
      </c>
      <c r="H225" s="209">
        <v>9</v>
      </c>
      <c r="I225" s="210"/>
      <c r="J225" s="211">
        <f>ROUND(I225*H225,2)</f>
        <v>0</v>
      </c>
      <c r="K225" s="207" t="s">
        <v>38</v>
      </c>
      <c r="L225" s="63"/>
      <c r="M225" s="212" t="s">
        <v>38</v>
      </c>
      <c r="N225" s="213" t="s">
        <v>53</v>
      </c>
      <c r="O225" s="44"/>
      <c r="P225" s="214">
        <f>O225*H225</f>
        <v>0</v>
      </c>
      <c r="Q225" s="214">
        <v>0</v>
      </c>
      <c r="R225" s="214">
        <f>Q225*H225</f>
        <v>0</v>
      </c>
      <c r="S225" s="214">
        <v>0</v>
      </c>
      <c r="T225" s="215">
        <f>S225*H225</f>
        <v>0</v>
      </c>
      <c r="AR225" s="25" t="s">
        <v>190</v>
      </c>
      <c r="AT225" s="25" t="s">
        <v>185</v>
      </c>
      <c r="AU225" s="25" t="s">
        <v>90</v>
      </c>
      <c r="AY225" s="25" t="s">
        <v>183</v>
      </c>
      <c r="BE225" s="216">
        <f>IF(N225="základní",J225,0)</f>
        <v>0</v>
      </c>
      <c r="BF225" s="216">
        <f>IF(N225="snížená",J225,0)</f>
        <v>0</v>
      </c>
      <c r="BG225" s="216">
        <f>IF(N225="zákl. přenesená",J225,0)</f>
        <v>0</v>
      </c>
      <c r="BH225" s="216">
        <f>IF(N225="sníž. přenesená",J225,0)</f>
        <v>0</v>
      </c>
      <c r="BI225" s="216">
        <f>IF(N225="nulová",J225,0)</f>
        <v>0</v>
      </c>
      <c r="BJ225" s="25" t="s">
        <v>25</v>
      </c>
      <c r="BK225" s="216">
        <f>ROUND(I225*H225,2)</f>
        <v>0</v>
      </c>
      <c r="BL225" s="25" t="s">
        <v>190</v>
      </c>
      <c r="BM225" s="25" t="s">
        <v>3384</v>
      </c>
    </row>
    <row r="226" spans="2:65" s="1" customFormat="1" ht="16.5" customHeight="1">
      <c r="B226" s="43"/>
      <c r="C226" s="205" t="s">
        <v>718</v>
      </c>
      <c r="D226" s="205" t="s">
        <v>185</v>
      </c>
      <c r="E226" s="206" t="s">
        <v>3385</v>
      </c>
      <c r="F226" s="207" t="s">
        <v>3386</v>
      </c>
      <c r="G226" s="208" t="s">
        <v>490</v>
      </c>
      <c r="H226" s="209">
        <v>1</v>
      </c>
      <c r="I226" s="210"/>
      <c r="J226" s="211">
        <f>ROUND(I226*H226,2)</f>
        <v>0</v>
      </c>
      <c r="K226" s="207" t="s">
        <v>38</v>
      </c>
      <c r="L226" s="63"/>
      <c r="M226" s="212" t="s">
        <v>38</v>
      </c>
      <c r="N226" s="213" t="s">
        <v>53</v>
      </c>
      <c r="O226" s="44"/>
      <c r="P226" s="214">
        <f>O226*H226</f>
        <v>0</v>
      </c>
      <c r="Q226" s="214">
        <v>0</v>
      </c>
      <c r="R226" s="214">
        <f>Q226*H226</f>
        <v>0</v>
      </c>
      <c r="S226" s="214">
        <v>0</v>
      </c>
      <c r="T226" s="215">
        <f>S226*H226</f>
        <v>0</v>
      </c>
      <c r="AR226" s="25" t="s">
        <v>190</v>
      </c>
      <c r="AT226" s="25" t="s">
        <v>185</v>
      </c>
      <c r="AU226" s="25" t="s">
        <v>90</v>
      </c>
      <c r="AY226" s="25" t="s">
        <v>183</v>
      </c>
      <c r="BE226" s="216">
        <f>IF(N226="základní",J226,0)</f>
        <v>0</v>
      </c>
      <c r="BF226" s="216">
        <f>IF(N226="snížená",J226,0)</f>
        <v>0</v>
      </c>
      <c r="BG226" s="216">
        <f>IF(N226="zákl. přenesená",J226,0)</f>
        <v>0</v>
      </c>
      <c r="BH226" s="216">
        <f>IF(N226="sníž. přenesená",J226,0)</f>
        <v>0</v>
      </c>
      <c r="BI226" s="216">
        <f>IF(N226="nulová",J226,0)</f>
        <v>0</v>
      </c>
      <c r="BJ226" s="25" t="s">
        <v>25</v>
      </c>
      <c r="BK226" s="216">
        <f>ROUND(I226*H226,2)</f>
        <v>0</v>
      </c>
      <c r="BL226" s="25" t="s">
        <v>190</v>
      </c>
      <c r="BM226" s="25" t="s">
        <v>3387</v>
      </c>
    </row>
    <row r="227" spans="2:63" s="11" customFormat="1" ht="29.85" customHeight="1">
      <c r="B227" s="189"/>
      <c r="C227" s="190"/>
      <c r="D227" s="191" t="s">
        <v>81</v>
      </c>
      <c r="E227" s="203" t="s">
        <v>2093</v>
      </c>
      <c r="F227" s="203" t="s">
        <v>3162</v>
      </c>
      <c r="G227" s="190"/>
      <c r="H227" s="190"/>
      <c r="I227" s="193"/>
      <c r="J227" s="204">
        <f>BK227</f>
        <v>0</v>
      </c>
      <c r="K227" s="190"/>
      <c r="L227" s="195"/>
      <c r="M227" s="196"/>
      <c r="N227" s="197"/>
      <c r="O227" s="197"/>
      <c r="P227" s="198">
        <v>0</v>
      </c>
      <c r="Q227" s="197"/>
      <c r="R227" s="198">
        <v>0</v>
      </c>
      <c r="S227" s="197"/>
      <c r="T227" s="199">
        <v>0</v>
      </c>
      <c r="AR227" s="200" t="s">
        <v>25</v>
      </c>
      <c r="AT227" s="201" t="s">
        <v>81</v>
      </c>
      <c r="AU227" s="201" t="s">
        <v>25</v>
      </c>
      <c r="AY227" s="200" t="s">
        <v>183</v>
      </c>
      <c r="BK227" s="202">
        <v>0</v>
      </c>
    </row>
    <row r="228" spans="2:63" s="11" customFormat="1" ht="19.9" customHeight="1">
      <c r="B228" s="189"/>
      <c r="C228" s="190"/>
      <c r="D228" s="191" t="s">
        <v>81</v>
      </c>
      <c r="E228" s="203" t="s">
        <v>2095</v>
      </c>
      <c r="F228" s="203" t="s">
        <v>3163</v>
      </c>
      <c r="G228" s="190"/>
      <c r="H228" s="190"/>
      <c r="I228" s="193"/>
      <c r="J228" s="204">
        <f>BK228</f>
        <v>0</v>
      </c>
      <c r="K228" s="190"/>
      <c r="L228" s="195"/>
      <c r="M228" s="196"/>
      <c r="N228" s="197"/>
      <c r="O228" s="197"/>
      <c r="P228" s="198">
        <f>P229</f>
        <v>0</v>
      </c>
      <c r="Q228" s="197"/>
      <c r="R228" s="198">
        <f>R229</f>
        <v>0</v>
      </c>
      <c r="S228" s="197"/>
      <c r="T228" s="199">
        <f>T229</f>
        <v>0</v>
      </c>
      <c r="AR228" s="200" t="s">
        <v>25</v>
      </c>
      <c r="AT228" s="201" t="s">
        <v>81</v>
      </c>
      <c r="AU228" s="201" t="s">
        <v>25</v>
      </c>
      <c r="AY228" s="200" t="s">
        <v>183</v>
      </c>
      <c r="BK228" s="202">
        <f>BK229</f>
        <v>0</v>
      </c>
    </row>
    <row r="229" spans="2:65" s="1" customFormat="1" ht="16.5" customHeight="1">
      <c r="B229" s="43"/>
      <c r="C229" s="205" t="s">
        <v>724</v>
      </c>
      <c r="D229" s="205" t="s">
        <v>185</v>
      </c>
      <c r="E229" s="206" t="s">
        <v>3388</v>
      </c>
      <c r="F229" s="207" t="s">
        <v>3389</v>
      </c>
      <c r="G229" s="208" t="s">
        <v>490</v>
      </c>
      <c r="H229" s="209">
        <v>2</v>
      </c>
      <c r="I229" s="210"/>
      <c r="J229" s="211">
        <f>ROUND(I229*H229,2)</f>
        <v>0</v>
      </c>
      <c r="K229" s="207" t="s">
        <v>38</v>
      </c>
      <c r="L229" s="63"/>
      <c r="M229" s="212" t="s">
        <v>38</v>
      </c>
      <c r="N229" s="213" t="s">
        <v>53</v>
      </c>
      <c r="O229" s="44"/>
      <c r="P229" s="214">
        <f>O229*H229</f>
        <v>0</v>
      </c>
      <c r="Q229" s="214">
        <v>0</v>
      </c>
      <c r="R229" s="214">
        <f>Q229*H229</f>
        <v>0</v>
      </c>
      <c r="S229" s="214">
        <v>0</v>
      </c>
      <c r="T229" s="215">
        <f>S229*H229</f>
        <v>0</v>
      </c>
      <c r="AR229" s="25" t="s">
        <v>190</v>
      </c>
      <c r="AT229" s="25" t="s">
        <v>185</v>
      </c>
      <c r="AU229" s="25" t="s">
        <v>90</v>
      </c>
      <c r="AY229" s="25" t="s">
        <v>183</v>
      </c>
      <c r="BE229" s="216">
        <f>IF(N229="základní",J229,0)</f>
        <v>0</v>
      </c>
      <c r="BF229" s="216">
        <f>IF(N229="snížená",J229,0)</f>
        <v>0</v>
      </c>
      <c r="BG229" s="216">
        <f>IF(N229="zákl. přenesená",J229,0)</f>
        <v>0</v>
      </c>
      <c r="BH229" s="216">
        <f>IF(N229="sníž. přenesená",J229,0)</f>
        <v>0</v>
      </c>
      <c r="BI229" s="216">
        <f>IF(N229="nulová",J229,0)</f>
        <v>0</v>
      </c>
      <c r="BJ229" s="25" t="s">
        <v>25</v>
      </c>
      <c r="BK229" s="216">
        <f>ROUND(I229*H229,2)</f>
        <v>0</v>
      </c>
      <c r="BL229" s="25" t="s">
        <v>190</v>
      </c>
      <c r="BM229" s="25" t="s">
        <v>3390</v>
      </c>
    </row>
    <row r="230" spans="2:63" s="11" customFormat="1" ht="29.85" customHeight="1">
      <c r="B230" s="189"/>
      <c r="C230" s="190"/>
      <c r="D230" s="191" t="s">
        <v>81</v>
      </c>
      <c r="E230" s="203" t="s">
        <v>2093</v>
      </c>
      <c r="F230" s="203" t="s">
        <v>3162</v>
      </c>
      <c r="G230" s="190"/>
      <c r="H230" s="190"/>
      <c r="I230" s="193"/>
      <c r="J230" s="204">
        <f>BK230</f>
        <v>0</v>
      </c>
      <c r="K230" s="190"/>
      <c r="L230" s="195"/>
      <c r="M230" s="196"/>
      <c r="N230" s="197"/>
      <c r="O230" s="197"/>
      <c r="P230" s="198">
        <v>0</v>
      </c>
      <c r="Q230" s="197"/>
      <c r="R230" s="198">
        <v>0</v>
      </c>
      <c r="S230" s="197"/>
      <c r="T230" s="199">
        <v>0</v>
      </c>
      <c r="AR230" s="200" t="s">
        <v>25</v>
      </c>
      <c r="AT230" s="201" t="s">
        <v>81</v>
      </c>
      <c r="AU230" s="201" t="s">
        <v>25</v>
      </c>
      <c r="AY230" s="200" t="s">
        <v>183</v>
      </c>
      <c r="BK230" s="202">
        <v>0</v>
      </c>
    </row>
    <row r="231" spans="2:63" s="11" customFormat="1" ht="19.9" customHeight="1">
      <c r="B231" s="189"/>
      <c r="C231" s="190"/>
      <c r="D231" s="191" t="s">
        <v>81</v>
      </c>
      <c r="E231" s="203" t="s">
        <v>2099</v>
      </c>
      <c r="F231" s="203" t="s">
        <v>88</v>
      </c>
      <c r="G231" s="190"/>
      <c r="H231" s="190"/>
      <c r="I231" s="193"/>
      <c r="J231" s="204">
        <f>BK231</f>
        <v>0</v>
      </c>
      <c r="K231" s="190"/>
      <c r="L231" s="195"/>
      <c r="M231" s="196"/>
      <c r="N231" s="197"/>
      <c r="O231" s="197"/>
      <c r="P231" s="198">
        <f>P232</f>
        <v>0</v>
      </c>
      <c r="Q231" s="197"/>
      <c r="R231" s="198">
        <f>R232</f>
        <v>0</v>
      </c>
      <c r="S231" s="197"/>
      <c r="T231" s="199">
        <f>T232</f>
        <v>0</v>
      </c>
      <c r="AR231" s="200" t="s">
        <v>25</v>
      </c>
      <c r="AT231" s="201" t="s">
        <v>81</v>
      </c>
      <c r="AU231" s="201" t="s">
        <v>25</v>
      </c>
      <c r="AY231" s="200" t="s">
        <v>183</v>
      </c>
      <c r="BK231" s="202">
        <f>BK232</f>
        <v>0</v>
      </c>
    </row>
    <row r="232" spans="2:65" s="1" customFormat="1" ht="16.5" customHeight="1">
      <c r="B232" s="43"/>
      <c r="C232" s="205" t="s">
        <v>729</v>
      </c>
      <c r="D232" s="205" t="s">
        <v>185</v>
      </c>
      <c r="E232" s="206" t="s">
        <v>3391</v>
      </c>
      <c r="F232" s="207" t="s">
        <v>3392</v>
      </c>
      <c r="G232" s="208" t="s">
        <v>490</v>
      </c>
      <c r="H232" s="209">
        <v>1</v>
      </c>
      <c r="I232" s="210"/>
      <c r="J232" s="211">
        <f>ROUND(I232*H232,2)</f>
        <v>0</v>
      </c>
      <c r="K232" s="207" t="s">
        <v>38</v>
      </c>
      <c r="L232" s="63"/>
      <c r="M232" s="212" t="s">
        <v>38</v>
      </c>
      <c r="N232" s="213" t="s">
        <v>53</v>
      </c>
      <c r="O232" s="44"/>
      <c r="P232" s="214">
        <f>O232*H232</f>
        <v>0</v>
      </c>
      <c r="Q232" s="214">
        <v>0</v>
      </c>
      <c r="R232" s="214">
        <f>Q232*H232</f>
        <v>0</v>
      </c>
      <c r="S232" s="214">
        <v>0</v>
      </c>
      <c r="T232" s="215">
        <f>S232*H232</f>
        <v>0</v>
      </c>
      <c r="AR232" s="25" t="s">
        <v>190</v>
      </c>
      <c r="AT232" s="25" t="s">
        <v>185</v>
      </c>
      <c r="AU232" s="25" t="s">
        <v>90</v>
      </c>
      <c r="AY232" s="25" t="s">
        <v>183</v>
      </c>
      <c r="BE232" s="216">
        <f>IF(N232="základní",J232,0)</f>
        <v>0</v>
      </c>
      <c r="BF232" s="216">
        <f>IF(N232="snížená",J232,0)</f>
        <v>0</v>
      </c>
      <c r="BG232" s="216">
        <f>IF(N232="zákl. přenesená",J232,0)</f>
        <v>0</v>
      </c>
      <c r="BH232" s="216">
        <f>IF(N232="sníž. přenesená",J232,0)</f>
        <v>0</v>
      </c>
      <c r="BI232" s="216">
        <f>IF(N232="nulová",J232,0)</f>
        <v>0</v>
      </c>
      <c r="BJ232" s="25" t="s">
        <v>25</v>
      </c>
      <c r="BK232" s="216">
        <f>ROUND(I232*H232,2)</f>
        <v>0</v>
      </c>
      <c r="BL232" s="25" t="s">
        <v>190</v>
      </c>
      <c r="BM232" s="25" t="s">
        <v>3393</v>
      </c>
    </row>
    <row r="233" spans="2:63" s="11" customFormat="1" ht="29.85" customHeight="1">
      <c r="B233" s="189"/>
      <c r="C233" s="190"/>
      <c r="D233" s="191" t="s">
        <v>81</v>
      </c>
      <c r="E233" s="203" t="s">
        <v>2093</v>
      </c>
      <c r="F233" s="203" t="s">
        <v>3162</v>
      </c>
      <c r="G233" s="190"/>
      <c r="H233" s="190"/>
      <c r="I233" s="193"/>
      <c r="J233" s="204">
        <f>BK233</f>
        <v>0</v>
      </c>
      <c r="K233" s="190"/>
      <c r="L233" s="195"/>
      <c r="M233" s="284"/>
      <c r="N233" s="285"/>
      <c r="O233" s="285"/>
      <c r="P233" s="286">
        <v>0</v>
      </c>
      <c r="Q233" s="285"/>
      <c r="R233" s="286">
        <v>0</v>
      </c>
      <c r="S233" s="285"/>
      <c r="T233" s="287">
        <v>0</v>
      </c>
      <c r="AR233" s="200" t="s">
        <v>25</v>
      </c>
      <c r="AT233" s="201" t="s">
        <v>81</v>
      </c>
      <c r="AU233" s="201" t="s">
        <v>25</v>
      </c>
      <c r="AY233" s="200" t="s">
        <v>183</v>
      </c>
      <c r="BK233" s="202">
        <v>0</v>
      </c>
    </row>
    <row r="234" spans="2:12" s="1" customFormat="1" ht="6.95" customHeight="1">
      <c r="B234" s="58"/>
      <c r="C234" s="59"/>
      <c r="D234" s="59"/>
      <c r="E234" s="59"/>
      <c r="F234" s="59"/>
      <c r="G234" s="59"/>
      <c r="H234" s="59"/>
      <c r="I234" s="150"/>
      <c r="J234" s="59"/>
      <c r="K234" s="59"/>
      <c r="L234" s="63"/>
    </row>
  </sheetData>
  <sheetProtection algorithmName="SHA-512" hashValue="fIHVBZ/mtXJsgKy/FqRVjmtyCa+v9a8NlbUHxT1k39nD5WPQ/SR0+mYGGqgtKwZ8bHynWEHEDaMig52G1KHxyA==" saltValue="cYTuynFpxR7L39f4pNWPb9m6XApoQNKTTjy9mkHgWkM9qjSTNIvKcJuroXqbWSht6Gr60AWgwy6ixWkuKohkaA==" spinCount="100000" sheet="1" objects="1" scenarios="1" formatColumns="0" formatRows="0" autoFilter="0"/>
  <autoFilter ref="C112:K233"/>
  <mergeCells count="16">
    <mergeCell ref="L2:V2"/>
    <mergeCell ref="E99:H99"/>
    <mergeCell ref="E103:H103"/>
    <mergeCell ref="E101:H101"/>
    <mergeCell ref="E105:H10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1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126</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ht="16.5" customHeight="1">
      <c r="B9" s="29"/>
      <c r="C9" s="30"/>
      <c r="D9" s="30"/>
      <c r="E9" s="409" t="s">
        <v>138</v>
      </c>
      <c r="F9" s="369"/>
      <c r="G9" s="369"/>
      <c r="H9" s="369"/>
      <c r="I9" s="128"/>
      <c r="J9" s="30"/>
      <c r="K9" s="32"/>
    </row>
    <row r="10" spans="2:11" ht="13.5">
      <c r="B10" s="29"/>
      <c r="C10" s="30"/>
      <c r="D10" s="38" t="s">
        <v>139</v>
      </c>
      <c r="E10" s="30"/>
      <c r="F10" s="30"/>
      <c r="G10" s="30"/>
      <c r="H10" s="30"/>
      <c r="I10" s="128"/>
      <c r="J10" s="30"/>
      <c r="K10" s="32"/>
    </row>
    <row r="11" spans="2:11" s="1" customFormat="1" ht="16.5" customHeight="1">
      <c r="B11" s="43"/>
      <c r="C11" s="44"/>
      <c r="D11" s="44"/>
      <c r="E11" s="393" t="s">
        <v>1649</v>
      </c>
      <c r="F11" s="411"/>
      <c r="G11" s="411"/>
      <c r="H11" s="411"/>
      <c r="I11" s="129"/>
      <c r="J11" s="44"/>
      <c r="K11" s="47"/>
    </row>
    <row r="12" spans="2:11" s="1" customFormat="1" ht="13.5">
      <c r="B12" s="43"/>
      <c r="C12" s="44"/>
      <c r="D12" s="38" t="s">
        <v>1650</v>
      </c>
      <c r="E12" s="44"/>
      <c r="F12" s="44"/>
      <c r="G12" s="44"/>
      <c r="H12" s="44"/>
      <c r="I12" s="129"/>
      <c r="J12" s="44"/>
      <c r="K12" s="47"/>
    </row>
    <row r="13" spans="2:11" s="1" customFormat="1" ht="36.95" customHeight="1">
      <c r="B13" s="43"/>
      <c r="C13" s="44"/>
      <c r="D13" s="44"/>
      <c r="E13" s="412" t="s">
        <v>3394</v>
      </c>
      <c r="F13" s="411"/>
      <c r="G13" s="411"/>
      <c r="H13" s="411"/>
      <c r="I13" s="129"/>
      <c r="J13" s="44"/>
      <c r="K13" s="47"/>
    </row>
    <row r="14" spans="2:11" s="1" customFormat="1" ht="13.5">
      <c r="B14" s="43"/>
      <c r="C14" s="44"/>
      <c r="D14" s="44"/>
      <c r="E14" s="44"/>
      <c r="F14" s="44"/>
      <c r="G14" s="44"/>
      <c r="H14" s="44"/>
      <c r="I14" s="129"/>
      <c r="J14" s="44"/>
      <c r="K14" s="47"/>
    </row>
    <row r="15" spans="2:11" s="1" customFormat="1" ht="14.45" customHeight="1">
      <c r="B15" s="43"/>
      <c r="C15" s="44"/>
      <c r="D15" s="38" t="s">
        <v>21</v>
      </c>
      <c r="E15" s="44"/>
      <c r="F15" s="36" t="s">
        <v>22</v>
      </c>
      <c r="G15" s="44"/>
      <c r="H15" s="44"/>
      <c r="I15" s="130" t="s">
        <v>23</v>
      </c>
      <c r="J15" s="36" t="s">
        <v>38</v>
      </c>
      <c r="K15" s="47"/>
    </row>
    <row r="16" spans="2:11" s="1" customFormat="1" ht="14.45" customHeight="1">
      <c r="B16" s="43"/>
      <c r="C16" s="44"/>
      <c r="D16" s="38" t="s">
        <v>26</v>
      </c>
      <c r="E16" s="44"/>
      <c r="F16" s="36" t="s">
        <v>27</v>
      </c>
      <c r="G16" s="44"/>
      <c r="H16" s="44"/>
      <c r="I16" s="130" t="s">
        <v>28</v>
      </c>
      <c r="J16" s="131" t="str">
        <f>'Rekapitulace stavby'!AN8</f>
        <v>25. 1. 2018</v>
      </c>
      <c r="K16" s="47"/>
    </row>
    <row r="17" spans="2:11" s="1" customFormat="1" ht="10.9" customHeight="1">
      <c r="B17" s="43"/>
      <c r="C17" s="44"/>
      <c r="D17" s="44"/>
      <c r="E17" s="44"/>
      <c r="F17" s="44"/>
      <c r="G17" s="44"/>
      <c r="H17" s="44"/>
      <c r="I17" s="129"/>
      <c r="J17" s="44"/>
      <c r="K17" s="47"/>
    </row>
    <row r="18" spans="2:11" s="1" customFormat="1" ht="14.45" customHeight="1">
      <c r="B18" s="43"/>
      <c r="C18" s="44"/>
      <c r="D18" s="38" t="s">
        <v>36</v>
      </c>
      <c r="E18" s="44"/>
      <c r="F18" s="44"/>
      <c r="G18" s="44"/>
      <c r="H18" s="44"/>
      <c r="I18" s="130" t="s">
        <v>37</v>
      </c>
      <c r="J18" s="36" t="s">
        <v>38</v>
      </c>
      <c r="K18" s="47"/>
    </row>
    <row r="19" spans="2:11" s="1" customFormat="1" ht="18" customHeight="1">
      <c r="B19" s="43"/>
      <c r="C19" s="44"/>
      <c r="D19" s="44"/>
      <c r="E19" s="36" t="s">
        <v>39</v>
      </c>
      <c r="F19" s="44"/>
      <c r="G19" s="44"/>
      <c r="H19" s="44"/>
      <c r="I19" s="130" t="s">
        <v>40</v>
      </c>
      <c r="J19" s="36" t="s">
        <v>38</v>
      </c>
      <c r="K19" s="47"/>
    </row>
    <row r="20" spans="2:11" s="1" customFormat="1" ht="6.95" customHeight="1">
      <c r="B20" s="43"/>
      <c r="C20" s="44"/>
      <c r="D20" s="44"/>
      <c r="E20" s="44"/>
      <c r="F20" s="44"/>
      <c r="G20" s="44"/>
      <c r="H20" s="44"/>
      <c r="I20" s="129"/>
      <c r="J20" s="44"/>
      <c r="K20" s="47"/>
    </row>
    <row r="21" spans="2:11" s="1" customFormat="1" ht="14.45" customHeight="1">
      <c r="B21" s="43"/>
      <c r="C21" s="44"/>
      <c r="D21" s="38" t="s">
        <v>41</v>
      </c>
      <c r="E21" s="44"/>
      <c r="F21" s="44"/>
      <c r="G21" s="44"/>
      <c r="H21" s="44"/>
      <c r="I21" s="130" t="s">
        <v>37</v>
      </c>
      <c r="J21" s="36" t="str">
        <f>IF('Rekapitulace stavby'!AN13="Vyplň údaj","",IF('Rekapitulace stavby'!AN13="","",'Rekapitulace stavby'!AN13))</f>
        <v/>
      </c>
      <c r="K21" s="47"/>
    </row>
    <row r="22" spans="2:11" s="1" customFormat="1" ht="18" customHeight="1">
      <c r="B22" s="43"/>
      <c r="C22" s="44"/>
      <c r="D22" s="44"/>
      <c r="E22" s="36" t="str">
        <f>IF('Rekapitulace stavby'!E14="Vyplň údaj","",IF('Rekapitulace stavby'!E14="","",'Rekapitulace stavby'!E14))</f>
        <v/>
      </c>
      <c r="F22" s="44"/>
      <c r="G22" s="44"/>
      <c r="H22" s="44"/>
      <c r="I22" s="130" t="s">
        <v>40</v>
      </c>
      <c r="J22" s="36" t="str">
        <f>IF('Rekapitulace stavby'!AN14="Vyplň údaj","",IF('Rekapitulace stavby'!AN14="","",'Rekapitulace stavby'!AN14))</f>
        <v/>
      </c>
      <c r="K22" s="47"/>
    </row>
    <row r="23" spans="2:11" s="1" customFormat="1" ht="6.95" customHeight="1">
      <c r="B23" s="43"/>
      <c r="C23" s="44"/>
      <c r="D23" s="44"/>
      <c r="E23" s="44"/>
      <c r="F23" s="44"/>
      <c r="G23" s="44"/>
      <c r="H23" s="44"/>
      <c r="I23" s="129"/>
      <c r="J23" s="44"/>
      <c r="K23" s="47"/>
    </row>
    <row r="24" spans="2:11" s="1" customFormat="1" ht="14.45" customHeight="1">
      <c r="B24" s="43"/>
      <c r="C24" s="44"/>
      <c r="D24" s="38" t="s">
        <v>43</v>
      </c>
      <c r="E24" s="44"/>
      <c r="F24" s="44"/>
      <c r="G24" s="44"/>
      <c r="H24" s="44"/>
      <c r="I24" s="130" t="s">
        <v>37</v>
      </c>
      <c r="J24" s="36" t="s">
        <v>38</v>
      </c>
      <c r="K24" s="47"/>
    </row>
    <row r="25" spans="2:11" s="1" customFormat="1" ht="18" customHeight="1">
      <c r="B25" s="43"/>
      <c r="C25" s="44"/>
      <c r="D25" s="44"/>
      <c r="E25" s="36" t="s">
        <v>44</v>
      </c>
      <c r="F25" s="44"/>
      <c r="G25" s="44"/>
      <c r="H25" s="44"/>
      <c r="I25" s="130" t="s">
        <v>40</v>
      </c>
      <c r="J25" s="36" t="s">
        <v>38</v>
      </c>
      <c r="K25" s="47"/>
    </row>
    <row r="26" spans="2:11" s="1" customFormat="1" ht="6.95" customHeight="1">
      <c r="B26" s="43"/>
      <c r="C26" s="44"/>
      <c r="D26" s="44"/>
      <c r="E26" s="44"/>
      <c r="F26" s="44"/>
      <c r="G26" s="44"/>
      <c r="H26" s="44"/>
      <c r="I26" s="129"/>
      <c r="J26" s="44"/>
      <c r="K26" s="47"/>
    </row>
    <row r="27" spans="2:11" s="1" customFormat="1" ht="14.45" customHeight="1">
      <c r="B27" s="43"/>
      <c r="C27" s="44"/>
      <c r="D27" s="38" t="s">
        <v>46</v>
      </c>
      <c r="E27" s="44"/>
      <c r="F27" s="44"/>
      <c r="G27" s="44"/>
      <c r="H27" s="44"/>
      <c r="I27" s="129"/>
      <c r="J27" s="44"/>
      <c r="K27" s="47"/>
    </row>
    <row r="28" spans="2:11" s="7" customFormat="1" ht="213.75" customHeight="1">
      <c r="B28" s="132"/>
      <c r="C28" s="133"/>
      <c r="D28" s="133"/>
      <c r="E28" s="373" t="s">
        <v>1540</v>
      </c>
      <c r="F28" s="373"/>
      <c r="G28" s="373"/>
      <c r="H28" s="373"/>
      <c r="I28" s="134"/>
      <c r="J28" s="133"/>
      <c r="K28" s="135"/>
    </row>
    <row r="29" spans="2:11" s="1" customFormat="1" ht="6.95" customHeight="1">
      <c r="B29" s="43"/>
      <c r="C29" s="44"/>
      <c r="D29" s="44"/>
      <c r="E29" s="44"/>
      <c r="F29" s="44"/>
      <c r="G29" s="44"/>
      <c r="H29" s="44"/>
      <c r="I29" s="129"/>
      <c r="J29" s="44"/>
      <c r="K29" s="47"/>
    </row>
    <row r="30" spans="2:11" s="1" customFormat="1" ht="6.95" customHeight="1">
      <c r="B30" s="43"/>
      <c r="C30" s="44"/>
      <c r="D30" s="87"/>
      <c r="E30" s="87"/>
      <c r="F30" s="87"/>
      <c r="G30" s="87"/>
      <c r="H30" s="87"/>
      <c r="I30" s="136"/>
      <c r="J30" s="87"/>
      <c r="K30" s="137"/>
    </row>
    <row r="31" spans="2:11" s="1" customFormat="1" ht="25.35" customHeight="1">
      <c r="B31" s="43"/>
      <c r="C31" s="44"/>
      <c r="D31" s="138" t="s">
        <v>48</v>
      </c>
      <c r="E31" s="44"/>
      <c r="F31" s="44"/>
      <c r="G31" s="44"/>
      <c r="H31" s="44"/>
      <c r="I31" s="129"/>
      <c r="J31" s="139">
        <f>ROUND(J91,2)</f>
        <v>0</v>
      </c>
      <c r="K31" s="47"/>
    </row>
    <row r="32" spans="2:11" s="1" customFormat="1" ht="6.95" customHeight="1">
      <c r="B32" s="43"/>
      <c r="C32" s="44"/>
      <c r="D32" s="87"/>
      <c r="E32" s="87"/>
      <c r="F32" s="87"/>
      <c r="G32" s="87"/>
      <c r="H32" s="87"/>
      <c r="I32" s="136"/>
      <c r="J32" s="87"/>
      <c r="K32" s="137"/>
    </row>
    <row r="33" spans="2:11" s="1" customFormat="1" ht="14.45" customHeight="1">
      <c r="B33" s="43"/>
      <c r="C33" s="44"/>
      <c r="D33" s="44"/>
      <c r="E33" s="44"/>
      <c r="F33" s="48" t="s">
        <v>50</v>
      </c>
      <c r="G33" s="44"/>
      <c r="H33" s="44"/>
      <c r="I33" s="140" t="s">
        <v>49</v>
      </c>
      <c r="J33" s="48" t="s">
        <v>51</v>
      </c>
      <c r="K33" s="47"/>
    </row>
    <row r="34" spans="2:11" s="1" customFormat="1" ht="14.45" customHeight="1">
      <c r="B34" s="43"/>
      <c r="C34" s="44"/>
      <c r="D34" s="51" t="s">
        <v>52</v>
      </c>
      <c r="E34" s="51" t="s">
        <v>53</v>
      </c>
      <c r="F34" s="141">
        <f>ROUND(SUM(BE91:BE135),2)</f>
        <v>0</v>
      </c>
      <c r="G34" s="44"/>
      <c r="H34" s="44"/>
      <c r="I34" s="142">
        <v>0.21</v>
      </c>
      <c r="J34" s="141">
        <f>ROUND(ROUND((SUM(BE91:BE135)),2)*I34,2)</f>
        <v>0</v>
      </c>
      <c r="K34" s="47"/>
    </row>
    <row r="35" spans="2:11" s="1" customFormat="1" ht="14.45" customHeight="1">
      <c r="B35" s="43"/>
      <c r="C35" s="44"/>
      <c r="D35" s="44"/>
      <c r="E35" s="51" t="s">
        <v>54</v>
      </c>
      <c r="F35" s="141">
        <f>ROUND(SUM(BF91:BF135),2)</f>
        <v>0</v>
      </c>
      <c r="G35" s="44"/>
      <c r="H35" s="44"/>
      <c r="I35" s="142">
        <v>0.15</v>
      </c>
      <c r="J35" s="141">
        <f>ROUND(ROUND((SUM(BF91:BF135)),2)*I35,2)</f>
        <v>0</v>
      </c>
      <c r="K35" s="47"/>
    </row>
    <row r="36" spans="2:11" s="1" customFormat="1" ht="14.45" customHeight="1" hidden="1">
      <c r="B36" s="43"/>
      <c r="C36" s="44"/>
      <c r="D36" s="44"/>
      <c r="E36" s="51" t="s">
        <v>55</v>
      </c>
      <c r="F36" s="141">
        <f>ROUND(SUM(BG91:BG135),2)</f>
        <v>0</v>
      </c>
      <c r="G36" s="44"/>
      <c r="H36" s="44"/>
      <c r="I36" s="142">
        <v>0.21</v>
      </c>
      <c r="J36" s="141">
        <v>0</v>
      </c>
      <c r="K36" s="47"/>
    </row>
    <row r="37" spans="2:11" s="1" customFormat="1" ht="14.45" customHeight="1" hidden="1">
      <c r="B37" s="43"/>
      <c r="C37" s="44"/>
      <c r="D37" s="44"/>
      <c r="E37" s="51" t="s">
        <v>56</v>
      </c>
      <c r="F37" s="141">
        <f>ROUND(SUM(BH91:BH135),2)</f>
        <v>0</v>
      </c>
      <c r="G37" s="44"/>
      <c r="H37" s="44"/>
      <c r="I37" s="142">
        <v>0.15</v>
      </c>
      <c r="J37" s="141">
        <v>0</v>
      </c>
      <c r="K37" s="47"/>
    </row>
    <row r="38" spans="2:11" s="1" customFormat="1" ht="14.45" customHeight="1" hidden="1">
      <c r="B38" s="43"/>
      <c r="C38" s="44"/>
      <c r="D38" s="44"/>
      <c r="E38" s="51" t="s">
        <v>57</v>
      </c>
      <c r="F38" s="141">
        <f>ROUND(SUM(BI91:BI135),2)</f>
        <v>0</v>
      </c>
      <c r="G38" s="44"/>
      <c r="H38" s="44"/>
      <c r="I38" s="142">
        <v>0</v>
      </c>
      <c r="J38" s="141">
        <v>0</v>
      </c>
      <c r="K38" s="47"/>
    </row>
    <row r="39" spans="2:11" s="1" customFormat="1" ht="6.95" customHeight="1">
      <c r="B39" s="43"/>
      <c r="C39" s="44"/>
      <c r="D39" s="44"/>
      <c r="E39" s="44"/>
      <c r="F39" s="44"/>
      <c r="G39" s="44"/>
      <c r="H39" s="44"/>
      <c r="I39" s="129"/>
      <c r="J39" s="44"/>
      <c r="K39" s="47"/>
    </row>
    <row r="40" spans="2:11" s="1" customFormat="1" ht="25.35" customHeight="1">
      <c r="B40" s="43"/>
      <c r="C40" s="143"/>
      <c r="D40" s="144" t="s">
        <v>58</v>
      </c>
      <c r="E40" s="81"/>
      <c r="F40" s="81"/>
      <c r="G40" s="145" t="s">
        <v>59</v>
      </c>
      <c r="H40" s="146" t="s">
        <v>60</v>
      </c>
      <c r="I40" s="147"/>
      <c r="J40" s="148">
        <f>SUM(J31:J38)</f>
        <v>0</v>
      </c>
      <c r="K40" s="149"/>
    </row>
    <row r="41" spans="2:11" s="1" customFormat="1" ht="14.45" customHeight="1">
      <c r="B41" s="58"/>
      <c r="C41" s="59"/>
      <c r="D41" s="59"/>
      <c r="E41" s="59"/>
      <c r="F41" s="59"/>
      <c r="G41" s="59"/>
      <c r="H41" s="59"/>
      <c r="I41" s="150"/>
      <c r="J41" s="59"/>
      <c r="K41" s="60"/>
    </row>
    <row r="45" spans="2:11" s="1" customFormat="1" ht="6.95" customHeight="1">
      <c r="B45" s="151"/>
      <c r="C45" s="152"/>
      <c r="D45" s="152"/>
      <c r="E45" s="152"/>
      <c r="F45" s="152"/>
      <c r="G45" s="152"/>
      <c r="H45" s="152"/>
      <c r="I45" s="153"/>
      <c r="J45" s="152"/>
      <c r="K45" s="154"/>
    </row>
    <row r="46" spans="2:11" s="1" customFormat="1" ht="36.95" customHeight="1">
      <c r="B46" s="43"/>
      <c r="C46" s="31" t="s">
        <v>142</v>
      </c>
      <c r="D46" s="44"/>
      <c r="E46" s="44"/>
      <c r="F46" s="44"/>
      <c r="G46" s="44"/>
      <c r="H46" s="44"/>
      <c r="I46" s="129"/>
      <c r="J46" s="44"/>
      <c r="K46" s="47"/>
    </row>
    <row r="47" spans="2:11" s="1" customFormat="1" ht="6.95" customHeight="1">
      <c r="B47" s="43"/>
      <c r="C47" s="44"/>
      <c r="D47" s="44"/>
      <c r="E47" s="44"/>
      <c r="F47" s="44"/>
      <c r="G47" s="44"/>
      <c r="H47" s="44"/>
      <c r="I47" s="129"/>
      <c r="J47" s="44"/>
      <c r="K47" s="47"/>
    </row>
    <row r="48" spans="2:11" s="1" customFormat="1" ht="14.45" customHeight="1">
      <c r="B48" s="43"/>
      <c r="C48" s="38" t="s">
        <v>18</v>
      </c>
      <c r="D48" s="44"/>
      <c r="E48" s="44"/>
      <c r="F48" s="44"/>
      <c r="G48" s="44"/>
      <c r="H48" s="44"/>
      <c r="I48" s="129"/>
      <c r="J48" s="44"/>
      <c r="K48" s="47"/>
    </row>
    <row r="49" spans="2:11" s="1" customFormat="1" ht="16.5" customHeight="1">
      <c r="B49" s="43"/>
      <c r="C49" s="44"/>
      <c r="D49" s="44"/>
      <c r="E49" s="409" t="str">
        <f>E7</f>
        <v>Areál TJ Lokomotiva Cheb-I.etapa-Fáze I.B-Rekonstrukce haly s přístavbou šaten-Neuznatelné výdaje</v>
      </c>
      <c r="F49" s="410"/>
      <c r="G49" s="410"/>
      <c r="H49" s="410"/>
      <c r="I49" s="129"/>
      <c r="J49" s="44"/>
      <c r="K49" s="47"/>
    </row>
    <row r="50" spans="2:11" ht="13.5">
      <c r="B50" s="29"/>
      <c r="C50" s="38" t="s">
        <v>137</v>
      </c>
      <c r="D50" s="30"/>
      <c r="E50" s="30"/>
      <c r="F50" s="30"/>
      <c r="G50" s="30"/>
      <c r="H50" s="30"/>
      <c r="I50" s="128"/>
      <c r="J50" s="30"/>
      <c r="K50" s="32"/>
    </row>
    <row r="51" spans="2:11" ht="16.5" customHeight="1">
      <c r="B51" s="29"/>
      <c r="C51" s="30"/>
      <c r="D51" s="30"/>
      <c r="E51" s="409" t="s">
        <v>138</v>
      </c>
      <c r="F51" s="369"/>
      <c r="G51" s="369"/>
      <c r="H51" s="369"/>
      <c r="I51" s="128"/>
      <c r="J51" s="30"/>
      <c r="K51" s="32"/>
    </row>
    <row r="52" spans="2:11" ht="13.5">
      <c r="B52" s="29"/>
      <c r="C52" s="38" t="s">
        <v>139</v>
      </c>
      <c r="D52" s="30"/>
      <c r="E52" s="30"/>
      <c r="F52" s="30"/>
      <c r="G52" s="30"/>
      <c r="H52" s="30"/>
      <c r="I52" s="128"/>
      <c r="J52" s="30"/>
      <c r="K52" s="32"/>
    </row>
    <row r="53" spans="2:11" s="1" customFormat="1" ht="16.5" customHeight="1">
      <c r="B53" s="43"/>
      <c r="C53" s="44"/>
      <c r="D53" s="44"/>
      <c r="E53" s="393" t="s">
        <v>1649</v>
      </c>
      <c r="F53" s="411"/>
      <c r="G53" s="411"/>
      <c r="H53" s="411"/>
      <c r="I53" s="129"/>
      <c r="J53" s="44"/>
      <c r="K53" s="47"/>
    </row>
    <row r="54" spans="2:11" s="1" customFormat="1" ht="14.45" customHeight="1">
      <c r="B54" s="43"/>
      <c r="C54" s="38" t="s">
        <v>1650</v>
      </c>
      <c r="D54" s="44"/>
      <c r="E54" s="44"/>
      <c r="F54" s="44"/>
      <c r="G54" s="44"/>
      <c r="H54" s="44"/>
      <c r="I54" s="129"/>
      <c r="J54" s="44"/>
      <c r="K54" s="47"/>
    </row>
    <row r="55" spans="2:11" s="1" customFormat="1" ht="17.25" customHeight="1">
      <c r="B55" s="43"/>
      <c r="C55" s="44"/>
      <c r="D55" s="44"/>
      <c r="E55" s="412" t="str">
        <f>E13</f>
        <v>D.4.6 - Soupis prací Gastro vybavení HALA-NEUZNATELNÉ VÝDAJE</v>
      </c>
      <c r="F55" s="411"/>
      <c r="G55" s="411"/>
      <c r="H55" s="411"/>
      <c r="I55" s="129"/>
      <c r="J55" s="44"/>
      <c r="K55" s="47"/>
    </row>
    <row r="56" spans="2:11" s="1" customFormat="1" ht="6.95" customHeight="1">
      <c r="B56" s="43"/>
      <c r="C56" s="44"/>
      <c r="D56" s="44"/>
      <c r="E56" s="44"/>
      <c r="F56" s="44"/>
      <c r="G56" s="44"/>
      <c r="H56" s="44"/>
      <c r="I56" s="129"/>
      <c r="J56" s="44"/>
      <c r="K56" s="47"/>
    </row>
    <row r="57" spans="2:11" s="1" customFormat="1" ht="18" customHeight="1">
      <c r="B57" s="43"/>
      <c r="C57" s="38" t="s">
        <v>26</v>
      </c>
      <c r="D57" s="44"/>
      <c r="E57" s="44"/>
      <c r="F57" s="36" t="str">
        <f>F16</f>
        <v>Cheb</v>
      </c>
      <c r="G57" s="44"/>
      <c r="H57" s="44"/>
      <c r="I57" s="130" t="s">
        <v>28</v>
      </c>
      <c r="J57" s="131" t="str">
        <f>IF(J16="","",J16)</f>
        <v>25. 1. 2018</v>
      </c>
      <c r="K57" s="47"/>
    </row>
    <row r="58" spans="2:11" s="1" customFormat="1" ht="6.95" customHeight="1">
      <c r="B58" s="43"/>
      <c r="C58" s="44"/>
      <c r="D58" s="44"/>
      <c r="E58" s="44"/>
      <c r="F58" s="44"/>
      <c r="G58" s="44"/>
      <c r="H58" s="44"/>
      <c r="I58" s="129"/>
      <c r="J58" s="44"/>
      <c r="K58" s="47"/>
    </row>
    <row r="59" spans="2:11" s="1" customFormat="1" ht="13.5">
      <c r="B59" s="43"/>
      <c r="C59" s="38" t="s">
        <v>36</v>
      </c>
      <c r="D59" s="44"/>
      <c r="E59" s="44"/>
      <c r="F59" s="36" t="str">
        <f>E19</f>
        <v>Město Cheb, Nám. Krále Jiřího z Poděbrad 1/14 Cheb</v>
      </c>
      <c r="G59" s="44"/>
      <c r="H59" s="44"/>
      <c r="I59" s="130" t="s">
        <v>43</v>
      </c>
      <c r="J59" s="373" t="str">
        <f>E25</f>
        <v>Ing. J. Šedivec-Staving Ateliér, Školní 27, Plzeň</v>
      </c>
      <c r="K59" s="47"/>
    </row>
    <row r="60" spans="2:11" s="1" customFormat="1" ht="14.45" customHeight="1">
      <c r="B60" s="43"/>
      <c r="C60" s="38" t="s">
        <v>41</v>
      </c>
      <c r="D60" s="44"/>
      <c r="E60" s="44"/>
      <c r="F60" s="36" t="str">
        <f>IF(E22="","",E22)</f>
        <v/>
      </c>
      <c r="G60" s="44"/>
      <c r="H60" s="44"/>
      <c r="I60" s="129"/>
      <c r="J60" s="413"/>
      <c r="K60" s="47"/>
    </row>
    <row r="61" spans="2:11" s="1" customFormat="1" ht="10.35" customHeight="1">
      <c r="B61" s="43"/>
      <c r="C61" s="44"/>
      <c r="D61" s="44"/>
      <c r="E61" s="44"/>
      <c r="F61" s="44"/>
      <c r="G61" s="44"/>
      <c r="H61" s="44"/>
      <c r="I61" s="129"/>
      <c r="J61" s="44"/>
      <c r="K61" s="47"/>
    </row>
    <row r="62" spans="2:11" s="1" customFormat="1" ht="29.25" customHeight="1">
      <c r="B62" s="43"/>
      <c r="C62" s="155" t="s">
        <v>143</v>
      </c>
      <c r="D62" s="143"/>
      <c r="E62" s="143"/>
      <c r="F62" s="143"/>
      <c r="G62" s="143"/>
      <c r="H62" s="143"/>
      <c r="I62" s="156"/>
      <c r="J62" s="157" t="s">
        <v>144</v>
      </c>
      <c r="K62" s="158"/>
    </row>
    <row r="63" spans="2:11" s="1" customFormat="1" ht="10.35" customHeight="1">
      <c r="B63" s="43"/>
      <c r="C63" s="44"/>
      <c r="D63" s="44"/>
      <c r="E63" s="44"/>
      <c r="F63" s="44"/>
      <c r="G63" s="44"/>
      <c r="H63" s="44"/>
      <c r="I63" s="129"/>
      <c r="J63" s="44"/>
      <c r="K63" s="47"/>
    </row>
    <row r="64" spans="2:47" s="1" customFormat="1" ht="29.25" customHeight="1">
      <c r="B64" s="43"/>
      <c r="C64" s="159" t="s">
        <v>145</v>
      </c>
      <c r="D64" s="44"/>
      <c r="E64" s="44"/>
      <c r="F64" s="44"/>
      <c r="G64" s="44"/>
      <c r="H64" s="44"/>
      <c r="I64" s="129"/>
      <c r="J64" s="139">
        <f>J91</f>
        <v>0</v>
      </c>
      <c r="K64" s="47"/>
      <c r="AU64" s="25" t="s">
        <v>146</v>
      </c>
    </row>
    <row r="65" spans="2:11" s="8" customFormat="1" ht="24.95" customHeight="1">
      <c r="B65" s="160"/>
      <c r="C65" s="161"/>
      <c r="D65" s="162" t="s">
        <v>3395</v>
      </c>
      <c r="E65" s="163"/>
      <c r="F65" s="163"/>
      <c r="G65" s="163"/>
      <c r="H65" s="163"/>
      <c r="I65" s="164"/>
      <c r="J65" s="165">
        <f>J92</f>
        <v>0</v>
      </c>
      <c r="K65" s="166"/>
    </row>
    <row r="66" spans="2:11" s="8" customFormat="1" ht="24.95" customHeight="1">
      <c r="B66" s="160"/>
      <c r="C66" s="161"/>
      <c r="D66" s="162" t="s">
        <v>3396</v>
      </c>
      <c r="E66" s="163"/>
      <c r="F66" s="163"/>
      <c r="G66" s="163"/>
      <c r="H66" s="163"/>
      <c r="I66" s="164"/>
      <c r="J66" s="165">
        <f>J105</f>
        <v>0</v>
      </c>
      <c r="K66" s="166"/>
    </row>
    <row r="67" spans="2:11" s="8" customFormat="1" ht="24.95" customHeight="1">
      <c r="B67" s="160"/>
      <c r="C67" s="161"/>
      <c r="D67" s="162" t="s">
        <v>3397</v>
      </c>
      <c r="E67" s="163"/>
      <c r="F67" s="163"/>
      <c r="G67" s="163"/>
      <c r="H67" s="163"/>
      <c r="I67" s="164"/>
      <c r="J67" s="165">
        <f>J131</f>
        <v>0</v>
      </c>
      <c r="K67" s="166"/>
    </row>
    <row r="68" spans="2:11" s="1" customFormat="1" ht="21.75" customHeight="1">
      <c r="B68" s="43"/>
      <c r="C68" s="44"/>
      <c r="D68" s="44"/>
      <c r="E68" s="44"/>
      <c r="F68" s="44"/>
      <c r="G68" s="44"/>
      <c r="H68" s="44"/>
      <c r="I68" s="129"/>
      <c r="J68" s="44"/>
      <c r="K68" s="47"/>
    </row>
    <row r="69" spans="2:11" s="1" customFormat="1" ht="6.95" customHeight="1">
      <c r="B69" s="58"/>
      <c r="C69" s="59"/>
      <c r="D69" s="59"/>
      <c r="E69" s="59"/>
      <c r="F69" s="59"/>
      <c r="G69" s="59"/>
      <c r="H69" s="59"/>
      <c r="I69" s="150"/>
      <c r="J69" s="59"/>
      <c r="K69" s="60"/>
    </row>
    <row r="73" spans="2:12" s="1" customFormat="1" ht="6.95" customHeight="1">
      <c r="B73" s="61"/>
      <c r="C73" s="62"/>
      <c r="D73" s="62"/>
      <c r="E73" s="62"/>
      <c r="F73" s="62"/>
      <c r="G73" s="62"/>
      <c r="H73" s="62"/>
      <c r="I73" s="153"/>
      <c r="J73" s="62"/>
      <c r="K73" s="62"/>
      <c r="L73" s="63"/>
    </row>
    <row r="74" spans="2:12" s="1" customFormat="1" ht="36.95" customHeight="1">
      <c r="B74" s="43"/>
      <c r="C74" s="64" t="s">
        <v>167</v>
      </c>
      <c r="D74" s="65"/>
      <c r="E74" s="65"/>
      <c r="F74" s="65"/>
      <c r="G74" s="65"/>
      <c r="H74" s="65"/>
      <c r="I74" s="174"/>
      <c r="J74" s="65"/>
      <c r="K74" s="65"/>
      <c r="L74" s="63"/>
    </row>
    <row r="75" spans="2:12" s="1" customFormat="1" ht="6.95" customHeight="1">
      <c r="B75" s="43"/>
      <c r="C75" s="65"/>
      <c r="D75" s="65"/>
      <c r="E75" s="65"/>
      <c r="F75" s="65"/>
      <c r="G75" s="65"/>
      <c r="H75" s="65"/>
      <c r="I75" s="174"/>
      <c r="J75" s="65"/>
      <c r="K75" s="65"/>
      <c r="L75" s="63"/>
    </row>
    <row r="76" spans="2:12" s="1" customFormat="1" ht="14.45" customHeight="1">
      <c r="B76" s="43"/>
      <c r="C76" s="67" t="s">
        <v>18</v>
      </c>
      <c r="D76" s="65"/>
      <c r="E76" s="65"/>
      <c r="F76" s="65"/>
      <c r="G76" s="65"/>
      <c r="H76" s="65"/>
      <c r="I76" s="174"/>
      <c r="J76" s="65"/>
      <c r="K76" s="65"/>
      <c r="L76" s="63"/>
    </row>
    <row r="77" spans="2:12" s="1" customFormat="1" ht="16.5" customHeight="1">
      <c r="B77" s="43"/>
      <c r="C77" s="65"/>
      <c r="D77" s="65"/>
      <c r="E77" s="414" t="str">
        <f>E7</f>
        <v>Areál TJ Lokomotiva Cheb-I.etapa-Fáze I.B-Rekonstrukce haly s přístavbou šaten-Neuznatelné výdaje</v>
      </c>
      <c r="F77" s="415"/>
      <c r="G77" s="415"/>
      <c r="H77" s="415"/>
      <c r="I77" s="174"/>
      <c r="J77" s="65"/>
      <c r="K77" s="65"/>
      <c r="L77" s="63"/>
    </row>
    <row r="78" spans="2:12" ht="13.5">
      <c r="B78" s="29"/>
      <c r="C78" s="67" t="s">
        <v>137</v>
      </c>
      <c r="D78" s="175"/>
      <c r="E78" s="175"/>
      <c r="F78" s="175"/>
      <c r="G78" s="175"/>
      <c r="H78" s="175"/>
      <c r="J78" s="175"/>
      <c r="K78" s="175"/>
      <c r="L78" s="176"/>
    </row>
    <row r="79" spans="2:12" ht="16.5" customHeight="1">
      <c r="B79" s="29"/>
      <c r="C79" s="175"/>
      <c r="D79" s="175"/>
      <c r="E79" s="414" t="s">
        <v>138</v>
      </c>
      <c r="F79" s="419"/>
      <c r="G79" s="419"/>
      <c r="H79" s="419"/>
      <c r="J79" s="175"/>
      <c r="K79" s="175"/>
      <c r="L79" s="176"/>
    </row>
    <row r="80" spans="2:12" ht="13.5">
      <c r="B80" s="29"/>
      <c r="C80" s="67" t="s">
        <v>139</v>
      </c>
      <c r="D80" s="175"/>
      <c r="E80" s="175"/>
      <c r="F80" s="175"/>
      <c r="G80" s="175"/>
      <c r="H80" s="175"/>
      <c r="J80" s="175"/>
      <c r="K80" s="175"/>
      <c r="L80" s="176"/>
    </row>
    <row r="81" spans="2:12" s="1" customFormat="1" ht="16.5" customHeight="1">
      <c r="B81" s="43"/>
      <c r="C81" s="65"/>
      <c r="D81" s="65"/>
      <c r="E81" s="418" t="s">
        <v>1649</v>
      </c>
      <c r="F81" s="416"/>
      <c r="G81" s="416"/>
      <c r="H81" s="416"/>
      <c r="I81" s="174"/>
      <c r="J81" s="65"/>
      <c r="K81" s="65"/>
      <c r="L81" s="63"/>
    </row>
    <row r="82" spans="2:12" s="1" customFormat="1" ht="14.45" customHeight="1">
      <c r="B82" s="43"/>
      <c r="C82" s="67" t="s">
        <v>1650</v>
      </c>
      <c r="D82" s="65"/>
      <c r="E82" s="65"/>
      <c r="F82" s="65"/>
      <c r="G82" s="65"/>
      <c r="H82" s="65"/>
      <c r="I82" s="174"/>
      <c r="J82" s="65"/>
      <c r="K82" s="65"/>
      <c r="L82" s="63"/>
    </row>
    <row r="83" spans="2:12" s="1" customFormat="1" ht="17.25" customHeight="1">
      <c r="B83" s="43"/>
      <c r="C83" s="65"/>
      <c r="D83" s="65"/>
      <c r="E83" s="384" t="str">
        <f>E13</f>
        <v>D.4.6 - Soupis prací Gastro vybavení HALA-NEUZNATELNÉ VÝDAJE</v>
      </c>
      <c r="F83" s="416"/>
      <c r="G83" s="416"/>
      <c r="H83" s="416"/>
      <c r="I83" s="174"/>
      <c r="J83" s="65"/>
      <c r="K83" s="65"/>
      <c r="L83" s="63"/>
    </row>
    <row r="84" spans="2:12" s="1" customFormat="1" ht="6.95" customHeight="1">
      <c r="B84" s="43"/>
      <c r="C84" s="65"/>
      <c r="D84" s="65"/>
      <c r="E84" s="65"/>
      <c r="F84" s="65"/>
      <c r="G84" s="65"/>
      <c r="H84" s="65"/>
      <c r="I84" s="174"/>
      <c r="J84" s="65"/>
      <c r="K84" s="65"/>
      <c r="L84" s="63"/>
    </row>
    <row r="85" spans="2:12" s="1" customFormat="1" ht="18" customHeight="1">
      <c r="B85" s="43"/>
      <c r="C85" s="67" t="s">
        <v>26</v>
      </c>
      <c r="D85" s="65"/>
      <c r="E85" s="65"/>
      <c r="F85" s="177" t="str">
        <f>F16</f>
        <v>Cheb</v>
      </c>
      <c r="G85" s="65"/>
      <c r="H85" s="65"/>
      <c r="I85" s="178" t="s">
        <v>28</v>
      </c>
      <c r="J85" s="75" t="str">
        <f>IF(J16="","",J16)</f>
        <v>25. 1. 2018</v>
      </c>
      <c r="K85" s="65"/>
      <c r="L85" s="63"/>
    </row>
    <row r="86" spans="2:12" s="1" customFormat="1" ht="6.95" customHeight="1">
      <c r="B86" s="43"/>
      <c r="C86" s="65"/>
      <c r="D86" s="65"/>
      <c r="E86" s="65"/>
      <c r="F86" s="65"/>
      <c r="G86" s="65"/>
      <c r="H86" s="65"/>
      <c r="I86" s="174"/>
      <c r="J86" s="65"/>
      <c r="K86" s="65"/>
      <c r="L86" s="63"/>
    </row>
    <row r="87" spans="2:12" s="1" customFormat="1" ht="13.5">
      <c r="B87" s="43"/>
      <c r="C87" s="67" t="s">
        <v>36</v>
      </c>
      <c r="D87" s="65"/>
      <c r="E87" s="65"/>
      <c r="F87" s="177" t="str">
        <f>E19</f>
        <v>Město Cheb, Nám. Krále Jiřího z Poděbrad 1/14 Cheb</v>
      </c>
      <c r="G87" s="65"/>
      <c r="H87" s="65"/>
      <c r="I87" s="178" t="s">
        <v>43</v>
      </c>
      <c r="J87" s="177" t="str">
        <f>E25</f>
        <v>Ing. J. Šedivec-Staving Ateliér, Školní 27, Plzeň</v>
      </c>
      <c r="K87" s="65"/>
      <c r="L87" s="63"/>
    </row>
    <row r="88" spans="2:12" s="1" customFormat="1" ht="14.45" customHeight="1">
      <c r="B88" s="43"/>
      <c r="C88" s="67" t="s">
        <v>41</v>
      </c>
      <c r="D88" s="65"/>
      <c r="E88" s="65"/>
      <c r="F88" s="177" t="str">
        <f>IF(E22="","",E22)</f>
        <v/>
      </c>
      <c r="G88" s="65"/>
      <c r="H88" s="65"/>
      <c r="I88" s="174"/>
      <c r="J88" s="65"/>
      <c r="K88" s="65"/>
      <c r="L88" s="63"/>
    </row>
    <row r="89" spans="2:12" s="1" customFormat="1" ht="10.35" customHeight="1">
      <c r="B89" s="43"/>
      <c r="C89" s="65"/>
      <c r="D89" s="65"/>
      <c r="E89" s="65"/>
      <c r="F89" s="65"/>
      <c r="G89" s="65"/>
      <c r="H89" s="65"/>
      <c r="I89" s="174"/>
      <c r="J89" s="65"/>
      <c r="K89" s="65"/>
      <c r="L89" s="63"/>
    </row>
    <row r="90" spans="2:20" s="10" customFormat="1" ht="29.25" customHeight="1">
      <c r="B90" s="179"/>
      <c r="C90" s="180" t="s">
        <v>168</v>
      </c>
      <c r="D90" s="181" t="s">
        <v>67</v>
      </c>
      <c r="E90" s="181" t="s">
        <v>63</v>
      </c>
      <c r="F90" s="181" t="s">
        <v>169</v>
      </c>
      <c r="G90" s="181" t="s">
        <v>170</v>
      </c>
      <c r="H90" s="181" t="s">
        <v>171</v>
      </c>
      <c r="I90" s="182" t="s">
        <v>172</v>
      </c>
      <c r="J90" s="181" t="s">
        <v>144</v>
      </c>
      <c r="K90" s="183" t="s">
        <v>173</v>
      </c>
      <c r="L90" s="184"/>
      <c r="M90" s="83" t="s">
        <v>174</v>
      </c>
      <c r="N90" s="84" t="s">
        <v>52</v>
      </c>
      <c r="O90" s="84" t="s">
        <v>175</v>
      </c>
      <c r="P90" s="84" t="s">
        <v>176</v>
      </c>
      <c r="Q90" s="84" t="s">
        <v>177</v>
      </c>
      <c r="R90" s="84" t="s">
        <v>178</v>
      </c>
      <c r="S90" s="84" t="s">
        <v>179</v>
      </c>
      <c r="T90" s="85" t="s">
        <v>180</v>
      </c>
    </row>
    <row r="91" spans="2:63" s="1" customFormat="1" ht="29.25" customHeight="1">
      <c r="B91" s="43"/>
      <c r="C91" s="89" t="s">
        <v>145</v>
      </c>
      <c r="D91" s="65"/>
      <c r="E91" s="65"/>
      <c r="F91" s="65"/>
      <c r="G91" s="65"/>
      <c r="H91" s="65"/>
      <c r="I91" s="174"/>
      <c r="J91" s="185">
        <f>BK91</f>
        <v>0</v>
      </c>
      <c r="K91" s="65"/>
      <c r="L91" s="63"/>
      <c r="M91" s="86"/>
      <c r="N91" s="87"/>
      <c r="O91" s="87"/>
      <c r="P91" s="186">
        <f>P92+P105+P131</f>
        <v>0</v>
      </c>
      <c r="Q91" s="87"/>
      <c r="R91" s="186">
        <f>R92+R105+R131</f>
        <v>0</v>
      </c>
      <c r="S91" s="87"/>
      <c r="T91" s="187">
        <f>T92+T105+T131</f>
        <v>0</v>
      </c>
      <c r="AT91" s="25" t="s">
        <v>81</v>
      </c>
      <c r="AU91" s="25" t="s">
        <v>146</v>
      </c>
      <c r="BK91" s="188">
        <f>BK92+BK105+BK131</f>
        <v>0</v>
      </c>
    </row>
    <row r="92" spans="2:63" s="11" customFormat="1" ht="37.35" customHeight="1">
      <c r="B92" s="189"/>
      <c r="C92" s="190"/>
      <c r="D92" s="191" t="s">
        <v>81</v>
      </c>
      <c r="E92" s="192" t="s">
        <v>2089</v>
      </c>
      <c r="F92" s="192" t="s">
        <v>3398</v>
      </c>
      <c r="G92" s="190"/>
      <c r="H92" s="190"/>
      <c r="I92" s="193"/>
      <c r="J92" s="194">
        <f>BK92</f>
        <v>0</v>
      </c>
      <c r="K92" s="190"/>
      <c r="L92" s="195"/>
      <c r="M92" s="196"/>
      <c r="N92" s="197"/>
      <c r="O92" s="197"/>
      <c r="P92" s="198">
        <f>SUM(P93:P104)</f>
        <v>0</v>
      </c>
      <c r="Q92" s="197"/>
      <c r="R92" s="198">
        <f>SUM(R93:R104)</f>
        <v>0</v>
      </c>
      <c r="S92" s="197"/>
      <c r="T92" s="199">
        <f>SUM(T93:T104)</f>
        <v>0</v>
      </c>
      <c r="AR92" s="200" t="s">
        <v>25</v>
      </c>
      <c r="AT92" s="201" t="s">
        <v>81</v>
      </c>
      <c r="AU92" s="201" t="s">
        <v>82</v>
      </c>
      <c r="AY92" s="200" t="s">
        <v>183</v>
      </c>
      <c r="BK92" s="202">
        <f>SUM(BK93:BK104)</f>
        <v>0</v>
      </c>
    </row>
    <row r="93" spans="2:65" s="1" customFormat="1" ht="16.5" customHeight="1">
      <c r="B93" s="43"/>
      <c r="C93" s="252" t="s">
        <v>25</v>
      </c>
      <c r="D93" s="252" t="s">
        <v>272</v>
      </c>
      <c r="E93" s="253" t="s">
        <v>3399</v>
      </c>
      <c r="F93" s="254" t="s">
        <v>3400</v>
      </c>
      <c r="G93" s="255" t="s">
        <v>38</v>
      </c>
      <c r="H93" s="256">
        <v>1</v>
      </c>
      <c r="I93" s="257"/>
      <c r="J93" s="258">
        <f aca="true" t="shared" si="0" ref="J93:J104">ROUND(I93*H93,2)</f>
        <v>0</v>
      </c>
      <c r="K93" s="254" t="s">
        <v>38</v>
      </c>
      <c r="L93" s="259"/>
      <c r="M93" s="260" t="s">
        <v>38</v>
      </c>
      <c r="N93" s="261" t="s">
        <v>53</v>
      </c>
      <c r="O93" s="44"/>
      <c r="P93" s="214">
        <f aca="true" t="shared" si="1" ref="P93:P104">O93*H93</f>
        <v>0</v>
      </c>
      <c r="Q93" s="214">
        <v>0</v>
      </c>
      <c r="R93" s="214">
        <f aca="true" t="shared" si="2" ref="R93:R104">Q93*H93</f>
        <v>0</v>
      </c>
      <c r="S93" s="214">
        <v>0</v>
      </c>
      <c r="T93" s="215">
        <f aca="true" t="shared" si="3" ref="T93:T104">S93*H93</f>
        <v>0</v>
      </c>
      <c r="AR93" s="25" t="s">
        <v>231</v>
      </c>
      <c r="AT93" s="25" t="s">
        <v>272</v>
      </c>
      <c r="AU93" s="25" t="s">
        <v>25</v>
      </c>
      <c r="AY93" s="25" t="s">
        <v>183</v>
      </c>
      <c r="BE93" s="216">
        <f aca="true" t="shared" si="4" ref="BE93:BE104">IF(N93="základní",J93,0)</f>
        <v>0</v>
      </c>
      <c r="BF93" s="216">
        <f aca="true" t="shared" si="5" ref="BF93:BF104">IF(N93="snížená",J93,0)</f>
        <v>0</v>
      </c>
      <c r="BG93" s="216">
        <f aca="true" t="shared" si="6" ref="BG93:BG104">IF(N93="zákl. přenesená",J93,0)</f>
        <v>0</v>
      </c>
      <c r="BH93" s="216">
        <f aca="true" t="shared" si="7" ref="BH93:BH104">IF(N93="sníž. přenesená",J93,0)</f>
        <v>0</v>
      </c>
      <c r="BI93" s="216">
        <f aca="true" t="shared" si="8" ref="BI93:BI104">IF(N93="nulová",J93,0)</f>
        <v>0</v>
      </c>
      <c r="BJ93" s="25" t="s">
        <v>25</v>
      </c>
      <c r="BK93" s="216">
        <f aca="true" t="shared" si="9" ref="BK93:BK104">ROUND(I93*H93,2)</f>
        <v>0</v>
      </c>
      <c r="BL93" s="25" t="s">
        <v>190</v>
      </c>
      <c r="BM93" s="25" t="s">
        <v>3401</v>
      </c>
    </row>
    <row r="94" spans="2:65" s="1" customFormat="1" ht="16.5" customHeight="1">
      <c r="B94" s="43"/>
      <c r="C94" s="252" t="s">
        <v>90</v>
      </c>
      <c r="D94" s="252" t="s">
        <v>272</v>
      </c>
      <c r="E94" s="253" t="s">
        <v>3402</v>
      </c>
      <c r="F94" s="254" t="s">
        <v>3403</v>
      </c>
      <c r="G94" s="255" t="s">
        <v>38</v>
      </c>
      <c r="H94" s="256">
        <v>1</v>
      </c>
      <c r="I94" s="257"/>
      <c r="J94" s="258">
        <f t="shared" si="0"/>
        <v>0</v>
      </c>
      <c r="K94" s="254" t="s">
        <v>38</v>
      </c>
      <c r="L94" s="259"/>
      <c r="M94" s="260" t="s">
        <v>38</v>
      </c>
      <c r="N94" s="261" t="s">
        <v>53</v>
      </c>
      <c r="O94" s="44"/>
      <c r="P94" s="214">
        <f t="shared" si="1"/>
        <v>0</v>
      </c>
      <c r="Q94" s="214">
        <v>0</v>
      </c>
      <c r="R94" s="214">
        <f t="shared" si="2"/>
        <v>0</v>
      </c>
      <c r="S94" s="214">
        <v>0</v>
      </c>
      <c r="T94" s="215">
        <f t="shared" si="3"/>
        <v>0</v>
      </c>
      <c r="AR94" s="25" t="s">
        <v>231</v>
      </c>
      <c r="AT94" s="25" t="s">
        <v>272</v>
      </c>
      <c r="AU94" s="25" t="s">
        <v>25</v>
      </c>
      <c r="AY94" s="25" t="s">
        <v>183</v>
      </c>
      <c r="BE94" s="216">
        <f t="shared" si="4"/>
        <v>0</v>
      </c>
      <c r="BF94" s="216">
        <f t="shared" si="5"/>
        <v>0</v>
      </c>
      <c r="BG94" s="216">
        <f t="shared" si="6"/>
        <v>0</v>
      </c>
      <c r="BH94" s="216">
        <f t="shared" si="7"/>
        <v>0</v>
      </c>
      <c r="BI94" s="216">
        <f t="shared" si="8"/>
        <v>0</v>
      </c>
      <c r="BJ94" s="25" t="s">
        <v>25</v>
      </c>
      <c r="BK94" s="216">
        <f t="shared" si="9"/>
        <v>0</v>
      </c>
      <c r="BL94" s="25" t="s">
        <v>190</v>
      </c>
      <c r="BM94" s="25" t="s">
        <v>3404</v>
      </c>
    </row>
    <row r="95" spans="2:65" s="1" customFormat="1" ht="16.5" customHeight="1">
      <c r="B95" s="43"/>
      <c r="C95" s="252" t="s">
        <v>107</v>
      </c>
      <c r="D95" s="252" t="s">
        <v>272</v>
      </c>
      <c r="E95" s="253" t="s">
        <v>3405</v>
      </c>
      <c r="F95" s="254" t="s">
        <v>3406</v>
      </c>
      <c r="G95" s="255" t="s">
        <v>38</v>
      </c>
      <c r="H95" s="256">
        <v>1</v>
      </c>
      <c r="I95" s="257"/>
      <c r="J95" s="258">
        <f t="shared" si="0"/>
        <v>0</v>
      </c>
      <c r="K95" s="254" t="s">
        <v>38</v>
      </c>
      <c r="L95" s="259"/>
      <c r="M95" s="260" t="s">
        <v>38</v>
      </c>
      <c r="N95" s="261" t="s">
        <v>53</v>
      </c>
      <c r="O95" s="44"/>
      <c r="P95" s="214">
        <f t="shared" si="1"/>
        <v>0</v>
      </c>
      <c r="Q95" s="214">
        <v>0</v>
      </c>
      <c r="R95" s="214">
        <f t="shared" si="2"/>
        <v>0</v>
      </c>
      <c r="S95" s="214">
        <v>0</v>
      </c>
      <c r="T95" s="215">
        <f t="shared" si="3"/>
        <v>0</v>
      </c>
      <c r="AR95" s="25" t="s">
        <v>231</v>
      </c>
      <c r="AT95" s="25" t="s">
        <v>272</v>
      </c>
      <c r="AU95" s="25" t="s">
        <v>25</v>
      </c>
      <c r="AY95" s="25" t="s">
        <v>183</v>
      </c>
      <c r="BE95" s="216">
        <f t="shared" si="4"/>
        <v>0</v>
      </c>
      <c r="BF95" s="216">
        <f t="shared" si="5"/>
        <v>0</v>
      </c>
      <c r="BG95" s="216">
        <f t="shared" si="6"/>
        <v>0</v>
      </c>
      <c r="BH95" s="216">
        <f t="shared" si="7"/>
        <v>0</v>
      </c>
      <c r="BI95" s="216">
        <f t="shared" si="8"/>
        <v>0</v>
      </c>
      <c r="BJ95" s="25" t="s">
        <v>25</v>
      </c>
      <c r="BK95" s="216">
        <f t="shared" si="9"/>
        <v>0</v>
      </c>
      <c r="BL95" s="25" t="s">
        <v>190</v>
      </c>
      <c r="BM95" s="25" t="s">
        <v>3407</v>
      </c>
    </row>
    <row r="96" spans="2:65" s="1" customFormat="1" ht="16.5" customHeight="1">
      <c r="B96" s="43"/>
      <c r="C96" s="252" t="s">
        <v>190</v>
      </c>
      <c r="D96" s="252" t="s">
        <v>272</v>
      </c>
      <c r="E96" s="253" t="s">
        <v>3408</v>
      </c>
      <c r="F96" s="254" t="s">
        <v>3409</v>
      </c>
      <c r="G96" s="255" t="s">
        <v>38</v>
      </c>
      <c r="H96" s="256">
        <v>1</v>
      </c>
      <c r="I96" s="257"/>
      <c r="J96" s="258">
        <f t="shared" si="0"/>
        <v>0</v>
      </c>
      <c r="K96" s="254" t="s">
        <v>38</v>
      </c>
      <c r="L96" s="259"/>
      <c r="M96" s="260" t="s">
        <v>38</v>
      </c>
      <c r="N96" s="261" t="s">
        <v>53</v>
      </c>
      <c r="O96" s="44"/>
      <c r="P96" s="214">
        <f t="shared" si="1"/>
        <v>0</v>
      </c>
      <c r="Q96" s="214">
        <v>0</v>
      </c>
      <c r="R96" s="214">
        <f t="shared" si="2"/>
        <v>0</v>
      </c>
      <c r="S96" s="214">
        <v>0</v>
      </c>
      <c r="T96" s="215">
        <f t="shared" si="3"/>
        <v>0</v>
      </c>
      <c r="AR96" s="25" t="s">
        <v>231</v>
      </c>
      <c r="AT96" s="25" t="s">
        <v>272</v>
      </c>
      <c r="AU96" s="25" t="s">
        <v>25</v>
      </c>
      <c r="AY96" s="25" t="s">
        <v>183</v>
      </c>
      <c r="BE96" s="216">
        <f t="shared" si="4"/>
        <v>0</v>
      </c>
      <c r="BF96" s="216">
        <f t="shared" si="5"/>
        <v>0</v>
      </c>
      <c r="BG96" s="216">
        <f t="shared" si="6"/>
        <v>0</v>
      </c>
      <c r="BH96" s="216">
        <f t="shared" si="7"/>
        <v>0</v>
      </c>
      <c r="BI96" s="216">
        <f t="shared" si="8"/>
        <v>0</v>
      </c>
      <c r="BJ96" s="25" t="s">
        <v>25</v>
      </c>
      <c r="BK96" s="216">
        <f t="shared" si="9"/>
        <v>0</v>
      </c>
      <c r="BL96" s="25" t="s">
        <v>190</v>
      </c>
      <c r="BM96" s="25" t="s">
        <v>3410</v>
      </c>
    </row>
    <row r="97" spans="2:65" s="1" customFormat="1" ht="16.5" customHeight="1">
      <c r="B97" s="43"/>
      <c r="C97" s="252" t="s">
        <v>212</v>
      </c>
      <c r="D97" s="252" t="s">
        <v>272</v>
      </c>
      <c r="E97" s="253" t="s">
        <v>3411</v>
      </c>
      <c r="F97" s="254" t="s">
        <v>3412</v>
      </c>
      <c r="G97" s="255" t="s">
        <v>38</v>
      </c>
      <c r="H97" s="256">
        <v>1</v>
      </c>
      <c r="I97" s="257"/>
      <c r="J97" s="258">
        <f t="shared" si="0"/>
        <v>0</v>
      </c>
      <c r="K97" s="254" t="s">
        <v>38</v>
      </c>
      <c r="L97" s="259"/>
      <c r="M97" s="260" t="s">
        <v>38</v>
      </c>
      <c r="N97" s="261" t="s">
        <v>53</v>
      </c>
      <c r="O97" s="44"/>
      <c r="P97" s="214">
        <f t="shared" si="1"/>
        <v>0</v>
      </c>
      <c r="Q97" s="214">
        <v>0</v>
      </c>
      <c r="R97" s="214">
        <f t="shared" si="2"/>
        <v>0</v>
      </c>
      <c r="S97" s="214">
        <v>0</v>
      </c>
      <c r="T97" s="215">
        <f t="shared" si="3"/>
        <v>0</v>
      </c>
      <c r="AR97" s="25" t="s">
        <v>231</v>
      </c>
      <c r="AT97" s="25" t="s">
        <v>272</v>
      </c>
      <c r="AU97" s="25" t="s">
        <v>25</v>
      </c>
      <c r="AY97" s="25" t="s">
        <v>183</v>
      </c>
      <c r="BE97" s="216">
        <f t="shared" si="4"/>
        <v>0</v>
      </c>
      <c r="BF97" s="216">
        <f t="shared" si="5"/>
        <v>0</v>
      </c>
      <c r="BG97" s="216">
        <f t="shared" si="6"/>
        <v>0</v>
      </c>
      <c r="BH97" s="216">
        <f t="shared" si="7"/>
        <v>0</v>
      </c>
      <c r="BI97" s="216">
        <f t="shared" si="8"/>
        <v>0</v>
      </c>
      <c r="BJ97" s="25" t="s">
        <v>25</v>
      </c>
      <c r="BK97" s="216">
        <f t="shared" si="9"/>
        <v>0</v>
      </c>
      <c r="BL97" s="25" t="s">
        <v>190</v>
      </c>
      <c r="BM97" s="25" t="s">
        <v>3413</v>
      </c>
    </row>
    <row r="98" spans="2:65" s="1" customFormat="1" ht="16.5" customHeight="1">
      <c r="B98" s="43"/>
      <c r="C98" s="252" t="s">
        <v>221</v>
      </c>
      <c r="D98" s="252" t="s">
        <v>272</v>
      </c>
      <c r="E98" s="253" t="s">
        <v>3414</v>
      </c>
      <c r="F98" s="254" t="s">
        <v>3415</v>
      </c>
      <c r="G98" s="255" t="s">
        <v>38</v>
      </c>
      <c r="H98" s="256">
        <v>2</v>
      </c>
      <c r="I98" s="257"/>
      <c r="J98" s="258">
        <f t="shared" si="0"/>
        <v>0</v>
      </c>
      <c r="K98" s="254" t="s">
        <v>38</v>
      </c>
      <c r="L98" s="259"/>
      <c r="M98" s="260" t="s">
        <v>38</v>
      </c>
      <c r="N98" s="261" t="s">
        <v>53</v>
      </c>
      <c r="O98" s="44"/>
      <c r="P98" s="214">
        <f t="shared" si="1"/>
        <v>0</v>
      </c>
      <c r="Q98" s="214">
        <v>0</v>
      </c>
      <c r="R98" s="214">
        <f t="shared" si="2"/>
        <v>0</v>
      </c>
      <c r="S98" s="214">
        <v>0</v>
      </c>
      <c r="T98" s="215">
        <f t="shared" si="3"/>
        <v>0</v>
      </c>
      <c r="AR98" s="25" t="s">
        <v>231</v>
      </c>
      <c r="AT98" s="25" t="s">
        <v>272</v>
      </c>
      <c r="AU98" s="25" t="s">
        <v>25</v>
      </c>
      <c r="AY98" s="25" t="s">
        <v>183</v>
      </c>
      <c r="BE98" s="216">
        <f t="shared" si="4"/>
        <v>0</v>
      </c>
      <c r="BF98" s="216">
        <f t="shared" si="5"/>
        <v>0</v>
      </c>
      <c r="BG98" s="216">
        <f t="shared" si="6"/>
        <v>0</v>
      </c>
      <c r="BH98" s="216">
        <f t="shared" si="7"/>
        <v>0</v>
      </c>
      <c r="BI98" s="216">
        <f t="shared" si="8"/>
        <v>0</v>
      </c>
      <c r="BJ98" s="25" t="s">
        <v>25</v>
      </c>
      <c r="BK98" s="216">
        <f t="shared" si="9"/>
        <v>0</v>
      </c>
      <c r="BL98" s="25" t="s">
        <v>190</v>
      </c>
      <c r="BM98" s="25" t="s">
        <v>3416</v>
      </c>
    </row>
    <row r="99" spans="2:65" s="1" customFormat="1" ht="16.5" customHeight="1">
      <c r="B99" s="43"/>
      <c r="C99" s="252" t="s">
        <v>226</v>
      </c>
      <c r="D99" s="252" t="s">
        <v>272</v>
      </c>
      <c r="E99" s="253" t="s">
        <v>3417</v>
      </c>
      <c r="F99" s="254" t="s">
        <v>3418</v>
      </c>
      <c r="G99" s="255" t="s">
        <v>38</v>
      </c>
      <c r="H99" s="256">
        <v>1</v>
      </c>
      <c r="I99" s="257"/>
      <c r="J99" s="258">
        <f t="shared" si="0"/>
        <v>0</v>
      </c>
      <c r="K99" s="254" t="s">
        <v>38</v>
      </c>
      <c r="L99" s="259"/>
      <c r="M99" s="260" t="s">
        <v>38</v>
      </c>
      <c r="N99" s="261" t="s">
        <v>53</v>
      </c>
      <c r="O99" s="44"/>
      <c r="P99" s="214">
        <f t="shared" si="1"/>
        <v>0</v>
      </c>
      <c r="Q99" s="214">
        <v>0</v>
      </c>
      <c r="R99" s="214">
        <f t="shared" si="2"/>
        <v>0</v>
      </c>
      <c r="S99" s="214">
        <v>0</v>
      </c>
      <c r="T99" s="215">
        <f t="shared" si="3"/>
        <v>0</v>
      </c>
      <c r="AR99" s="25" t="s">
        <v>231</v>
      </c>
      <c r="AT99" s="25" t="s">
        <v>272</v>
      </c>
      <c r="AU99" s="25" t="s">
        <v>25</v>
      </c>
      <c r="AY99" s="25" t="s">
        <v>183</v>
      </c>
      <c r="BE99" s="216">
        <f t="shared" si="4"/>
        <v>0</v>
      </c>
      <c r="BF99" s="216">
        <f t="shared" si="5"/>
        <v>0</v>
      </c>
      <c r="BG99" s="216">
        <f t="shared" si="6"/>
        <v>0</v>
      </c>
      <c r="BH99" s="216">
        <f t="shared" si="7"/>
        <v>0</v>
      </c>
      <c r="BI99" s="216">
        <f t="shared" si="8"/>
        <v>0</v>
      </c>
      <c r="BJ99" s="25" t="s">
        <v>25</v>
      </c>
      <c r="BK99" s="216">
        <f t="shared" si="9"/>
        <v>0</v>
      </c>
      <c r="BL99" s="25" t="s">
        <v>190</v>
      </c>
      <c r="BM99" s="25" t="s">
        <v>3419</v>
      </c>
    </row>
    <row r="100" spans="2:65" s="1" customFormat="1" ht="16.5" customHeight="1">
      <c r="B100" s="43"/>
      <c r="C100" s="252" t="s">
        <v>231</v>
      </c>
      <c r="D100" s="252" t="s">
        <v>272</v>
      </c>
      <c r="E100" s="253" t="s">
        <v>3420</v>
      </c>
      <c r="F100" s="254" t="s">
        <v>3421</v>
      </c>
      <c r="G100" s="255" t="s">
        <v>38</v>
      </c>
      <c r="H100" s="256">
        <v>1</v>
      </c>
      <c r="I100" s="257"/>
      <c r="J100" s="258">
        <f t="shared" si="0"/>
        <v>0</v>
      </c>
      <c r="K100" s="254" t="s">
        <v>38</v>
      </c>
      <c r="L100" s="259"/>
      <c r="M100" s="260" t="s">
        <v>38</v>
      </c>
      <c r="N100" s="261" t="s">
        <v>53</v>
      </c>
      <c r="O100" s="44"/>
      <c r="P100" s="214">
        <f t="shared" si="1"/>
        <v>0</v>
      </c>
      <c r="Q100" s="214">
        <v>0</v>
      </c>
      <c r="R100" s="214">
        <f t="shared" si="2"/>
        <v>0</v>
      </c>
      <c r="S100" s="214">
        <v>0</v>
      </c>
      <c r="T100" s="215">
        <f t="shared" si="3"/>
        <v>0</v>
      </c>
      <c r="AR100" s="25" t="s">
        <v>231</v>
      </c>
      <c r="AT100" s="25" t="s">
        <v>272</v>
      </c>
      <c r="AU100" s="25" t="s">
        <v>25</v>
      </c>
      <c r="AY100" s="25" t="s">
        <v>183</v>
      </c>
      <c r="BE100" s="216">
        <f t="shared" si="4"/>
        <v>0</v>
      </c>
      <c r="BF100" s="216">
        <f t="shared" si="5"/>
        <v>0</v>
      </c>
      <c r="BG100" s="216">
        <f t="shared" si="6"/>
        <v>0</v>
      </c>
      <c r="BH100" s="216">
        <f t="shared" si="7"/>
        <v>0</v>
      </c>
      <c r="BI100" s="216">
        <f t="shared" si="8"/>
        <v>0</v>
      </c>
      <c r="BJ100" s="25" t="s">
        <v>25</v>
      </c>
      <c r="BK100" s="216">
        <f t="shared" si="9"/>
        <v>0</v>
      </c>
      <c r="BL100" s="25" t="s">
        <v>190</v>
      </c>
      <c r="BM100" s="25" t="s">
        <v>3422</v>
      </c>
    </row>
    <row r="101" spans="2:65" s="1" customFormat="1" ht="16.5" customHeight="1">
      <c r="B101" s="43"/>
      <c r="C101" s="252" t="s">
        <v>236</v>
      </c>
      <c r="D101" s="252" t="s">
        <v>272</v>
      </c>
      <c r="E101" s="253" t="s">
        <v>3423</v>
      </c>
      <c r="F101" s="254" t="s">
        <v>3424</v>
      </c>
      <c r="G101" s="255" t="s">
        <v>38</v>
      </c>
      <c r="H101" s="256">
        <v>1</v>
      </c>
      <c r="I101" s="257"/>
      <c r="J101" s="258">
        <f t="shared" si="0"/>
        <v>0</v>
      </c>
      <c r="K101" s="254" t="s">
        <v>38</v>
      </c>
      <c r="L101" s="259"/>
      <c r="M101" s="260" t="s">
        <v>38</v>
      </c>
      <c r="N101" s="261" t="s">
        <v>53</v>
      </c>
      <c r="O101" s="44"/>
      <c r="P101" s="214">
        <f t="shared" si="1"/>
        <v>0</v>
      </c>
      <c r="Q101" s="214">
        <v>0</v>
      </c>
      <c r="R101" s="214">
        <f t="shared" si="2"/>
        <v>0</v>
      </c>
      <c r="S101" s="214">
        <v>0</v>
      </c>
      <c r="T101" s="215">
        <f t="shared" si="3"/>
        <v>0</v>
      </c>
      <c r="AR101" s="25" t="s">
        <v>231</v>
      </c>
      <c r="AT101" s="25" t="s">
        <v>272</v>
      </c>
      <c r="AU101" s="25" t="s">
        <v>25</v>
      </c>
      <c r="AY101" s="25" t="s">
        <v>183</v>
      </c>
      <c r="BE101" s="216">
        <f t="shared" si="4"/>
        <v>0</v>
      </c>
      <c r="BF101" s="216">
        <f t="shared" si="5"/>
        <v>0</v>
      </c>
      <c r="BG101" s="216">
        <f t="shared" si="6"/>
        <v>0</v>
      </c>
      <c r="BH101" s="216">
        <f t="shared" si="7"/>
        <v>0</v>
      </c>
      <c r="BI101" s="216">
        <f t="shared" si="8"/>
        <v>0</v>
      </c>
      <c r="BJ101" s="25" t="s">
        <v>25</v>
      </c>
      <c r="BK101" s="216">
        <f t="shared" si="9"/>
        <v>0</v>
      </c>
      <c r="BL101" s="25" t="s">
        <v>190</v>
      </c>
      <c r="BM101" s="25" t="s">
        <v>3425</v>
      </c>
    </row>
    <row r="102" spans="2:65" s="1" customFormat="1" ht="16.5" customHeight="1">
      <c r="B102" s="43"/>
      <c r="C102" s="252" t="s">
        <v>30</v>
      </c>
      <c r="D102" s="252" t="s">
        <v>272</v>
      </c>
      <c r="E102" s="253" t="s">
        <v>3426</v>
      </c>
      <c r="F102" s="254" t="s">
        <v>3427</v>
      </c>
      <c r="G102" s="255" t="s">
        <v>38</v>
      </c>
      <c r="H102" s="256">
        <v>1</v>
      </c>
      <c r="I102" s="257"/>
      <c r="J102" s="258">
        <f t="shared" si="0"/>
        <v>0</v>
      </c>
      <c r="K102" s="254" t="s">
        <v>38</v>
      </c>
      <c r="L102" s="259"/>
      <c r="M102" s="260" t="s">
        <v>38</v>
      </c>
      <c r="N102" s="261" t="s">
        <v>53</v>
      </c>
      <c r="O102" s="44"/>
      <c r="P102" s="214">
        <f t="shared" si="1"/>
        <v>0</v>
      </c>
      <c r="Q102" s="214">
        <v>0</v>
      </c>
      <c r="R102" s="214">
        <f t="shared" si="2"/>
        <v>0</v>
      </c>
      <c r="S102" s="214">
        <v>0</v>
      </c>
      <c r="T102" s="215">
        <f t="shared" si="3"/>
        <v>0</v>
      </c>
      <c r="AR102" s="25" t="s">
        <v>231</v>
      </c>
      <c r="AT102" s="25" t="s">
        <v>272</v>
      </c>
      <c r="AU102" s="25" t="s">
        <v>25</v>
      </c>
      <c r="AY102" s="25" t="s">
        <v>183</v>
      </c>
      <c r="BE102" s="216">
        <f t="shared" si="4"/>
        <v>0</v>
      </c>
      <c r="BF102" s="216">
        <f t="shared" si="5"/>
        <v>0</v>
      </c>
      <c r="BG102" s="216">
        <f t="shared" si="6"/>
        <v>0</v>
      </c>
      <c r="BH102" s="216">
        <f t="shared" si="7"/>
        <v>0</v>
      </c>
      <c r="BI102" s="216">
        <f t="shared" si="8"/>
        <v>0</v>
      </c>
      <c r="BJ102" s="25" t="s">
        <v>25</v>
      </c>
      <c r="BK102" s="216">
        <f t="shared" si="9"/>
        <v>0</v>
      </c>
      <c r="BL102" s="25" t="s">
        <v>190</v>
      </c>
      <c r="BM102" s="25" t="s">
        <v>3428</v>
      </c>
    </row>
    <row r="103" spans="2:65" s="1" customFormat="1" ht="16.5" customHeight="1">
      <c r="B103" s="43"/>
      <c r="C103" s="252" t="s">
        <v>244</v>
      </c>
      <c r="D103" s="252" t="s">
        <v>272</v>
      </c>
      <c r="E103" s="253" t="s">
        <v>3429</v>
      </c>
      <c r="F103" s="254" t="s">
        <v>3430</v>
      </c>
      <c r="G103" s="255" t="s">
        <v>38</v>
      </c>
      <c r="H103" s="256">
        <v>2</v>
      </c>
      <c r="I103" s="257"/>
      <c r="J103" s="258">
        <f t="shared" si="0"/>
        <v>0</v>
      </c>
      <c r="K103" s="254" t="s">
        <v>38</v>
      </c>
      <c r="L103" s="259"/>
      <c r="M103" s="260" t="s">
        <v>38</v>
      </c>
      <c r="N103" s="261" t="s">
        <v>53</v>
      </c>
      <c r="O103" s="44"/>
      <c r="P103" s="214">
        <f t="shared" si="1"/>
        <v>0</v>
      </c>
      <c r="Q103" s="214">
        <v>0</v>
      </c>
      <c r="R103" s="214">
        <f t="shared" si="2"/>
        <v>0</v>
      </c>
      <c r="S103" s="214">
        <v>0</v>
      </c>
      <c r="T103" s="215">
        <f t="shared" si="3"/>
        <v>0</v>
      </c>
      <c r="AR103" s="25" t="s">
        <v>231</v>
      </c>
      <c r="AT103" s="25" t="s">
        <v>272</v>
      </c>
      <c r="AU103" s="25" t="s">
        <v>25</v>
      </c>
      <c r="AY103" s="25" t="s">
        <v>183</v>
      </c>
      <c r="BE103" s="216">
        <f t="shared" si="4"/>
        <v>0</v>
      </c>
      <c r="BF103" s="216">
        <f t="shared" si="5"/>
        <v>0</v>
      </c>
      <c r="BG103" s="216">
        <f t="shared" si="6"/>
        <v>0</v>
      </c>
      <c r="BH103" s="216">
        <f t="shared" si="7"/>
        <v>0</v>
      </c>
      <c r="BI103" s="216">
        <f t="shared" si="8"/>
        <v>0</v>
      </c>
      <c r="BJ103" s="25" t="s">
        <v>25</v>
      </c>
      <c r="BK103" s="216">
        <f t="shared" si="9"/>
        <v>0</v>
      </c>
      <c r="BL103" s="25" t="s">
        <v>190</v>
      </c>
      <c r="BM103" s="25" t="s">
        <v>3431</v>
      </c>
    </row>
    <row r="104" spans="2:65" s="1" customFormat="1" ht="16.5" customHeight="1">
      <c r="B104" s="43"/>
      <c r="C104" s="252" t="s">
        <v>248</v>
      </c>
      <c r="D104" s="252" t="s">
        <v>272</v>
      </c>
      <c r="E104" s="253" t="s">
        <v>3432</v>
      </c>
      <c r="F104" s="254" t="s">
        <v>3433</v>
      </c>
      <c r="G104" s="255" t="s">
        <v>38</v>
      </c>
      <c r="H104" s="256">
        <v>1</v>
      </c>
      <c r="I104" s="257"/>
      <c r="J104" s="258">
        <f t="shared" si="0"/>
        <v>0</v>
      </c>
      <c r="K104" s="254" t="s">
        <v>38</v>
      </c>
      <c r="L104" s="259"/>
      <c r="M104" s="260" t="s">
        <v>38</v>
      </c>
      <c r="N104" s="261" t="s">
        <v>53</v>
      </c>
      <c r="O104" s="44"/>
      <c r="P104" s="214">
        <f t="shared" si="1"/>
        <v>0</v>
      </c>
      <c r="Q104" s="214">
        <v>0</v>
      </c>
      <c r="R104" s="214">
        <f t="shared" si="2"/>
        <v>0</v>
      </c>
      <c r="S104" s="214">
        <v>0</v>
      </c>
      <c r="T104" s="215">
        <f t="shared" si="3"/>
        <v>0</v>
      </c>
      <c r="AR104" s="25" t="s">
        <v>231</v>
      </c>
      <c r="AT104" s="25" t="s">
        <v>272</v>
      </c>
      <c r="AU104" s="25" t="s">
        <v>25</v>
      </c>
      <c r="AY104" s="25" t="s">
        <v>183</v>
      </c>
      <c r="BE104" s="216">
        <f t="shared" si="4"/>
        <v>0</v>
      </c>
      <c r="BF104" s="216">
        <f t="shared" si="5"/>
        <v>0</v>
      </c>
      <c r="BG104" s="216">
        <f t="shared" si="6"/>
        <v>0</v>
      </c>
      <c r="BH104" s="216">
        <f t="shared" si="7"/>
        <v>0</v>
      </c>
      <c r="BI104" s="216">
        <f t="shared" si="8"/>
        <v>0</v>
      </c>
      <c r="BJ104" s="25" t="s">
        <v>25</v>
      </c>
      <c r="BK104" s="216">
        <f t="shared" si="9"/>
        <v>0</v>
      </c>
      <c r="BL104" s="25" t="s">
        <v>190</v>
      </c>
      <c r="BM104" s="25" t="s">
        <v>3434</v>
      </c>
    </row>
    <row r="105" spans="2:63" s="11" customFormat="1" ht="37.35" customHeight="1">
      <c r="B105" s="189"/>
      <c r="C105" s="190"/>
      <c r="D105" s="191" t="s">
        <v>81</v>
      </c>
      <c r="E105" s="192" t="s">
        <v>2091</v>
      </c>
      <c r="F105" s="192" t="s">
        <v>3435</v>
      </c>
      <c r="G105" s="190"/>
      <c r="H105" s="190"/>
      <c r="I105" s="193"/>
      <c r="J105" s="194">
        <f>BK105</f>
        <v>0</v>
      </c>
      <c r="K105" s="190"/>
      <c r="L105" s="195"/>
      <c r="M105" s="196"/>
      <c r="N105" s="197"/>
      <c r="O105" s="197"/>
      <c r="P105" s="198">
        <f>SUM(P106:P130)</f>
        <v>0</v>
      </c>
      <c r="Q105" s="197"/>
      <c r="R105" s="198">
        <f>SUM(R106:R130)</f>
        <v>0</v>
      </c>
      <c r="S105" s="197"/>
      <c r="T105" s="199">
        <f>SUM(T106:T130)</f>
        <v>0</v>
      </c>
      <c r="AR105" s="200" t="s">
        <v>25</v>
      </c>
      <c r="AT105" s="201" t="s">
        <v>81</v>
      </c>
      <c r="AU105" s="201" t="s">
        <v>82</v>
      </c>
      <c r="AY105" s="200" t="s">
        <v>183</v>
      </c>
      <c r="BK105" s="202">
        <f>SUM(BK106:BK130)</f>
        <v>0</v>
      </c>
    </row>
    <row r="106" spans="2:65" s="1" customFormat="1" ht="25.5" customHeight="1">
      <c r="B106" s="43"/>
      <c r="C106" s="252" t="s">
        <v>252</v>
      </c>
      <c r="D106" s="252" t="s">
        <v>272</v>
      </c>
      <c r="E106" s="253" t="s">
        <v>3436</v>
      </c>
      <c r="F106" s="254" t="s">
        <v>3437</v>
      </c>
      <c r="G106" s="255" t="s">
        <v>38</v>
      </c>
      <c r="H106" s="256">
        <v>1</v>
      </c>
      <c r="I106" s="257"/>
      <c r="J106" s="258">
        <f aca="true" t="shared" si="10" ref="J106:J130">ROUND(I106*H106,2)</f>
        <v>0</v>
      </c>
      <c r="K106" s="254" t="s">
        <v>38</v>
      </c>
      <c r="L106" s="259"/>
      <c r="M106" s="260" t="s">
        <v>38</v>
      </c>
      <c r="N106" s="261" t="s">
        <v>53</v>
      </c>
      <c r="O106" s="44"/>
      <c r="P106" s="214">
        <f aca="true" t="shared" si="11" ref="P106:P130">O106*H106</f>
        <v>0</v>
      </c>
      <c r="Q106" s="214">
        <v>0</v>
      </c>
      <c r="R106" s="214">
        <f aca="true" t="shared" si="12" ref="R106:R130">Q106*H106</f>
        <v>0</v>
      </c>
      <c r="S106" s="214">
        <v>0</v>
      </c>
      <c r="T106" s="215">
        <f aca="true" t="shared" si="13" ref="T106:T130">S106*H106</f>
        <v>0</v>
      </c>
      <c r="AR106" s="25" t="s">
        <v>231</v>
      </c>
      <c r="AT106" s="25" t="s">
        <v>272</v>
      </c>
      <c r="AU106" s="25" t="s">
        <v>25</v>
      </c>
      <c r="AY106" s="25" t="s">
        <v>183</v>
      </c>
      <c r="BE106" s="216">
        <f aca="true" t="shared" si="14" ref="BE106:BE130">IF(N106="základní",J106,0)</f>
        <v>0</v>
      </c>
      <c r="BF106" s="216">
        <f aca="true" t="shared" si="15" ref="BF106:BF130">IF(N106="snížená",J106,0)</f>
        <v>0</v>
      </c>
      <c r="BG106" s="216">
        <f aca="true" t="shared" si="16" ref="BG106:BG130">IF(N106="zákl. přenesená",J106,0)</f>
        <v>0</v>
      </c>
      <c r="BH106" s="216">
        <f aca="true" t="shared" si="17" ref="BH106:BH130">IF(N106="sníž. přenesená",J106,0)</f>
        <v>0</v>
      </c>
      <c r="BI106" s="216">
        <f aca="true" t="shared" si="18" ref="BI106:BI130">IF(N106="nulová",J106,0)</f>
        <v>0</v>
      </c>
      <c r="BJ106" s="25" t="s">
        <v>25</v>
      </c>
      <c r="BK106" s="216">
        <f aca="true" t="shared" si="19" ref="BK106:BK130">ROUND(I106*H106,2)</f>
        <v>0</v>
      </c>
      <c r="BL106" s="25" t="s">
        <v>190</v>
      </c>
      <c r="BM106" s="25" t="s">
        <v>3438</v>
      </c>
    </row>
    <row r="107" spans="2:65" s="1" customFormat="1" ht="16.5" customHeight="1">
      <c r="B107" s="43"/>
      <c r="C107" s="252" t="s">
        <v>265</v>
      </c>
      <c r="D107" s="252" t="s">
        <v>272</v>
      </c>
      <c r="E107" s="253" t="s">
        <v>3439</v>
      </c>
      <c r="F107" s="254" t="s">
        <v>3440</v>
      </c>
      <c r="G107" s="255" t="s">
        <v>38</v>
      </c>
      <c r="H107" s="256">
        <v>1</v>
      </c>
      <c r="I107" s="257"/>
      <c r="J107" s="258">
        <f t="shared" si="10"/>
        <v>0</v>
      </c>
      <c r="K107" s="254" t="s">
        <v>38</v>
      </c>
      <c r="L107" s="259"/>
      <c r="M107" s="260" t="s">
        <v>38</v>
      </c>
      <c r="N107" s="261" t="s">
        <v>53</v>
      </c>
      <c r="O107" s="44"/>
      <c r="P107" s="214">
        <f t="shared" si="11"/>
        <v>0</v>
      </c>
      <c r="Q107" s="214">
        <v>0</v>
      </c>
      <c r="R107" s="214">
        <f t="shared" si="12"/>
        <v>0</v>
      </c>
      <c r="S107" s="214">
        <v>0</v>
      </c>
      <c r="T107" s="215">
        <f t="shared" si="13"/>
        <v>0</v>
      </c>
      <c r="AR107" s="25" t="s">
        <v>231</v>
      </c>
      <c r="AT107" s="25" t="s">
        <v>272</v>
      </c>
      <c r="AU107" s="25" t="s">
        <v>25</v>
      </c>
      <c r="AY107" s="25" t="s">
        <v>183</v>
      </c>
      <c r="BE107" s="216">
        <f t="shared" si="14"/>
        <v>0</v>
      </c>
      <c r="BF107" s="216">
        <f t="shared" si="15"/>
        <v>0</v>
      </c>
      <c r="BG107" s="216">
        <f t="shared" si="16"/>
        <v>0</v>
      </c>
      <c r="BH107" s="216">
        <f t="shared" si="17"/>
        <v>0</v>
      </c>
      <c r="BI107" s="216">
        <f t="shared" si="18"/>
        <v>0</v>
      </c>
      <c r="BJ107" s="25" t="s">
        <v>25</v>
      </c>
      <c r="BK107" s="216">
        <f t="shared" si="19"/>
        <v>0</v>
      </c>
      <c r="BL107" s="25" t="s">
        <v>190</v>
      </c>
      <c r="BM107" s="25" t="s">
        <v>3441</v>
      </c>
    </row>
    <row r="108" spans="2:65" s="1" customFormat="1" ht="16.5" customHeight="1">
      <c r="B108" s="43"/>
      <c r="C108" s="252" t="s">
        <v>10</v>
      </c>
      <c r="D108" s="252" t="s">
        <v>272</v>
      </c>
      <c r="E108" s="253" t="s">
        <v>3442</v>
      </c>
      <c r="F108" s="254" t="s">
        <v>3443</v>
      </c>
      <c r="G108" s="255" t="s">
        <v>38</v>
      </c>
      <c r="H108" s="256">
        <v>1</v>
      </c>
      <c r="I108" s="257"/>
      <c r="J108" s="258">
        <f t="shared" si="10"/>
        <v>0</v>
      </c>
      <c r="K108" s="254" t="s">
        <v>38</v>
      </c>
      <c r="L108" s="259"/>
      <c r="M108" s="260" t="s">
        <v>38</v>
      </c>
      <c r="N108" s="261" t="s">
        <v>53</v>
      </c>
      <c r="O108" s="44"/>
      <c r="P108" s="214">
        <f t="shared" si="11"/>
        <v>0</v>
      </c>
      <c r="Q108" s="214">
        <v>0</v>
      </c>
      <c r="R108" s="214">
        <f t="shared" si="12"/>
        <v>0</v>
      </c>
      <c r="S108" s="214">
        <v>0</v>
      </c>
      <c r="T108" s="215">
        <f t="shared" si="13"/>
        <v>0</v>
      </c>
      <c r="AR108" s="25" t="s">
        <v>231</v>
      </c>
      <c r="AT108" s="25" t="s">
        <v>272</v>
      </c>
      <c r="AU108" s="25" t="s">
        <v>25</v>
      </c>
      <c r="AY108" s="25" t="s">
        <v>183</v>
      </c>
      <c r="BE108" s="216">
        <f t="shared" si="14"/>
        <v>0</v>
      </c>
      <c r="BF108" s="216">
        <f t="shared" si="15"/>
        <v>0</v>
      </c>
      <c r="BG108" s="216">
        <f t="shared" si="16"/>
        <v>0</v>
      </c>
      <c r="BH108" s="216">
        <f t="shared" si="17"/>
        <v>0</v>
      </c>
      <c r="BI108" s="216">
        <f t="shared" si="18"/>
        <v>0</v>
      </c>
      <c r="BJ108" s="25" t="s">
        <v>25</v>
      </c>
      <c r="BK108" s="216">
        <f t="shared" si="19"/>
        <v>0</v>
      </c>
      <c r="BL108" s="25" t="s">
        <v>190</v>
      </c>
      <c r="BM108" s="25" t="s">
        <v>3444</v>
      </c>
    </row>
    <row r="109" spans="2:65" s="1" customFormat="1" ht="16.5" customHeight="1">
      <c r="B109" s="43"/>
      <c r="C109" s="252" t="s">
        <v>279</v>
      </c>
      <c r="D109" s="252" t="s">
        <v>272</v>
      </c>
      <c r="E109" s="253" t="s">
        <v>3445</v>
      </c>
      <c r="F109" s="254" t="s">
        <v>3446</v>
      </c>
      <c r="G109" s="255" t="s">
        <v>38</v>
      </c>
      <c r="H109" s="256">
        <v>1</v>
      </c>
      <c r="I109" s="257"/>
      <c r="J109" s="258">
        <f t="shared" si="10"/>
        <v>0</v>
      </c>
      <c r="K109" s="254" t="s">
        <v>38</v>
      </c>
      <c r="L109" s="259"/>
      <c r="M109" s="260" t="s">
        <v>38</v>
      </c>
      <c r="N109" s="261" t="s">
        <v>53</v>
      </c>
      <c r="O109" s="44"/>
      <c r="P109" s="214">
        <f t="shared" si="11"/>
        <v>0</v>
      </c>
      <c r="Q109" s="214">
        <v>0</v>
      </c>
      <c r="R109" s="214">
        <f t="shared" si="12"/>
        <v>0</v>
      </c>
      <c r="S109" s="214">
        <v>0</v>
      </c>
      <c r="T109" s="215">
        <f t="shared" si="13"/>
        <v>0</v>
      </c>
      <c r="AR109" s="25" t="s">
        <v>231</v>
      </c>
      <c r="AT109" s="25" t="s">
        <v>272</v>
      </c>
      <c r="AU109" s="25" t="s">
        <v>25</v>
      </c>
      <c r="AY109" s="25" t="s">
        <v>183</v>
      </c>
      <c r="BE109" s="216">
        <f t="shared" si="14"/>
        <v>0</v>
      </c>
      <c r="BF109" s="216">
        <f t="shared" si="15"/>
        <v>0</v>
      </c>
      <c r="BG109" s="216">
        <f t="shared" si="16"/>
        <v>0</v>
      </c>
      <c r="BH109" s="216">
        <f t="shared" si="17"/>
        <v>0</v>
      </c>
      <c r="BI109" s="216">
        <f t="shared" si="18"/>
        <v>0</v>
      </c>
      <c r="BJ109" s="25" t="s">
        <v>25</v>
      </c>
      <c r="BK109" s="216">
        <f t="shared" si="19"/>
        <v>0</v>
      </c>
      <c r="BL109" s="25" t="s">
        <v>190</v>
      </c>
      <c r="BM109" s="25" t="s">
        <v>3447</v>
      </c>
    </row>
    <row r="110" spans="2:65" s="1" customFormat="1" ht="16.5" customHeight="1">
      <c r="B110" s="43"/>
      <c r="C110" s="252" t="s">
        <v>288</v>
      </c>
      <c r="D110" s="252" t="s">
        <v>272</v>
      </c>
      <c r="E110" s="253" t="s">
        <v>3448</v>
      </c>
      <c r="F110" s="254" t="s">
        <v>3449</v>
      </c>
      <c r="G110" s="255" t="s">
        <v>38</v>
      </c>
      <c r="H110" s="256">
        <v>1</v>
      </c>
      <c r="I110" s="257"/>
      <c r="J110" s="258">
        <f t="shared" si="10"/>
        <v>0</v>
      </c>
      <c r="K110" s="254" t="s">
        <v>38</v>
      </c>
      <c r="L110" s="259"/>
      <c r="M110" s="260" t="s">
        <v>38</v>
      </c>
      <c r="N110" s="261" t="s">
        <v>53</v>
      </c>
      <c r="O110" s="44"/>
      <c r="P110" s="214">
        <f t="shared" si="11"/>
        <v>0</v>
      </c>
      <c r="Q110" s="214">
        <v>0</v>
      </c>
      <c r="R110" s="214">
        <f t="shared" si="12"/>
        <v>0</v>
      </c>
      <c r="S110" s="214">
        <v>0</v>
      </c>
      <c r="T110" s="215">
        <f t="shared" si="13"/>
        <v>0</v>
      </c>
      <c r="AR110" s="25" t="s">
        <v>231</v>
      </c>
      <c r="AT110" s="25" t="s">
        <v>272</v>
      </c>
      <c r="AU110" s="25" t="s">
        <v>25</v>
      </c>
      <c r="AY110" s="25" t="s">
        <v>183</v>
      </c>
      <c r="BE110" s="216">
        <f t="shared" si="14"/>
        <v>0</v>
      </c>
      <c r="BF110" s="216">
        <f t="shared" si="15"/>
        <v>0</v>
      </c>
      <c r="BG110" s="216">
        <f t="shared" si="16"/>
        <v>0</v>
      </c>
      <c r="BH110" s="216">
        <f t="shared" si="17"/>
        <v>0</v>
      </c>
      <c r="BI110" s="216">
        <f t="shared" si="18"/>
        <v>0</v>
      </c>
      <c r="BJ110" s="25" t="s">
        <v>25</v>
      </c>
      <c r="BK110" s="216">
        <f t="shared" si="19"/>
        <v>0</v>
      </c>
      <c r="BL110" s="25" t="s">
        <v>190</v>
      </c>
      <c r="BM110" s="25" t="s">
        <v>3450</v>
      </c>
    </row>
    <row r="111" spans="2:65" s="1" customFormat="1" ht="16.5" customHeight="1">
      <c r="B111" s="43"/>
      <c r="C111" s="252" t="s">
        <v>294</v>
      </c>
      <c r="D111" s="252" t="s">
        <v>272</v>
      </c>
      <c r="E111" s="253" t="s">
        <v>3451</v>
      </c>
      <c r="F111" s="254" t="s">
        <v>3452</v>
      </c>
      <c r="G111" s="255" t="s">
        <v>38</v>
      </c>
      <c r="H111" s="256">
        <v>1</v>
      </c>
      <c r="I111" s="257"/>
      <c r="J111" s="258">
        <f t="shared" si="10"/>
        <v>0</v>
      </c>
      <c r="K111" s="254" t="s">
        <v>38</v>
      </c>
      <c r="L111" s="259"/>
      <c r="M111" s="260" t="s">
        <v>38</v>
      </c>
      <c r="N111" s="261" t="s">
        <v>53</v>
      </c>
      <c r="O111" s="44"/>
      <c r="P111" s="214">
        <f t="shared" si="11"/>
        <v>0</v>
      </c>
      <c r="Q111" s="214">
        <v>0</v>
      </c>
      <c r="R111" s="214">
        <f t="shared" si="12"/>
        <v>0</v>
      </c>
      <c r="S111" s="214">
        <v>0</v>
      </c>
      <c r="T111" s="215">
        <f t="shared" si="13"/>
        <v>0</v>
      </c>
      <c r="AR111" s="25" t="s">
        <v>231</v>
      </c>
      <c r="AT111" s="25" t="s">
        <v>272</v>
      </c>
      <c r="AU111" s="25" t="s">
        <v>25</v>
      </c>
      <c r="AY111" s="25" t="s">
        <v>183</v>
      </c>
      <c r="BE111" s="216">
        <f t="shared" si="14"/>
        <v>0</v>
      </c>
      <c r="BF111" s="216">
        <f t="shared" si="15"/>
        <v>0</v>
      </c>
      <c r="BG111" s="216">
        <f t="shared" si="16"/>
        <v>0</v>
      </c>
      <c r="BH111" s="216">
        <f t="shared" si="17"/>
        <v>0</v>
      </c>
      <c r="BI111" s="216">
        <f t="shared" si="18"/>
        <v>0</v>
      </c>
      <c r="BJ111" s="25" t="s">
        <v>25</v>
      </c>
      <c r="BK111" s="216">
        <f t="shared" si="19"/>
        <v>0</v>
      </c>
      <c r="BL111" s="25" t="s">
        <v>190</v>
      </c>
      <c r="BM111" s="25" t="s">
        <v>3453</v>
      </c>
    </row>
    <row r="112" spans="2:65" s="1" customFormat="1" ht="16.5" customHeight="1">
      <c r="B112" s="43"/>
      <c r="C112" s="252" t="s">
        <v>299</v>
      </c>
      <c r="D112" s="252" t="s">
        <v>272</v>
      </c>
      <c r="E112" s="253" t="s">
        <v>3454</v>
      </c>
      <c r="F112" s="254" t="s">
        <v>3455</v>
      </c>
      <c r="G112" s="255" t="s">
        <v>38</v>
      </c>
      <c r="H112" s="256">
        <v>1</v>
      </c>
      <c r="I112" s="257"/>
      <c r="J112" s="258">
        <f t="shared" si="10"/>
        <v>0</v>
      </c>
      <c r="K112" s="254" t="s">
        <v>38</v>
      </c>
      <c r="L112" s="259"/>
      <c r="M112" s="260" t="s">
        <v>38</v>
      </c>
      <c r="N112" s="261" t="s">
        <v>53</v>
      </c>
      <c r="O112" s="44"/>
      <c r="P112" s="214">
        <f t="shared" si="11"/>
        <v>0</v>
      </c>
      <c r="Q112" s="214">
        <v>0</v>
      </c>
      <c r="R112" s="214">
        <f t="shared" si="12"/>
        <v>0</v>
      </c>
      <c r="S112" s="214">
        <v>0</v>
      </c>
      <c r="T112" s="215">
        <f t="shared" si="13"/>
        <v>0</v>
      </c>
      <c r="AR112" s="25" t="s">
        <v>231</v>
      </c>
      <c r="AT112" s="25" t="s">
        <v>272</v>
      </c>
      <c r="AU112" s="25" t="s">
        <v>25</v>
      </c>
      <c r="AY112" s="25" t="s">
        <v>183</v>
      </c>
      <c r="BE112" s="216">
        <f t="shared" si="14"/>
        <v>0</v>
      </c>
      <c r="BF112" s="216">
        <f t="shared" si="15"/>
        <v>0</v>
      </c>
      <c r="BG112" s="216">
        <f t="shared" si="16"/>
        <v>0</v>
      </c>
      <c r="BH112" s="216">
        <f t="shared" si="17"/>
        <v>0</v>
      </c>
      <c r="BI112" s="216">
        <f t="shared" si="18"/>
        <v>0</v>
      </c>
      <c r="BJ112" s="25" t="s">
        <v>25</v>
      </c>
      <c r="BK112" s="216">
        <f t="shared" si="19"/>
        <v>0</v>
      </c>
      <c r="BL112" s="25" t="s">
        <v>190</v>
      </c>
      <c r="BM112" s="25" t="s">
        <v>3456</v>
      </c>
    </row>
    <row r="113" spans="2:65" s="1" customFormat="1" ht="16.5" customHeight="1">
      <c r="B113" s="43"/>
      <c r="C113" s="252" t="s">
        <v>304</v>
      </c>
      <c r="D113" s="252" t="s">
        <v>272</v>
      </c>
      <c r="E113" s="253" t="s">
        <v>3457</v>
      </c>
      <c r="F113" s="254" t="s">
        <v>3440</v>
      </c>
      <c r="G113" s="255" t="s">
        <v>38</v>
      </c>
      <c r="H113" s="256">
        <v>1</v>
      </c>
      <c r="I113" s="257"/>
      <c r="J113" s="258">
        <f t="shared" si="10"/>
        <v>0</v>
      </c>
      <c r="K113" s="254" t="s">
        <v>38</v>
      </c>
      <c r="L113" s="259"/>
      <c r="M113" s="260" t="s">
        <v>38</v>
      </c>
      <c r="N113" s="261" t="s">
        <v>53</v>
      </c>
      <c r="O113" s="44"/>
      <c r="P113" s="214">
        <f t="shared" si="11"/>
        <v>0</v>
      </c>
      <c r="Q113" s="214">
        <v>0</v>
      </c>
      <c r="R113" s="214">
        <f t="shared" si="12"/>
        <v>0</v>
      </c>
      <c r="S113" s="214">
        <v>0</v>
      </c>
      <c r="T113" s="215">
        <f t="shared" si="13"/>
        <v>0</v>
      </c>
      <c r="AR113" s="25" t="s">
        <v>231</v>
      </c>
      <c r="AT113" s="25" t="s">
        <v>272</v>
      </c>
      <c r="AU113" s="25" t="s">
        <v>25</v>
      </c>
      <c r="AY113" s="25" t="s">
        <v>183</v>
      </c>
      <c r="BE113" s="216">
        <f t="shared" si="14"/>
        <v>0</v>
      </c>
      <c r="BF113" s="216">
        <f t="shared" si="15"/>
        <v>0</v>
      </c>
      <c r="BG113" s="216">
        <f t="shared" si="16"/>
        <v>0</v>
      </c>
      <c r="BH113" s="216">
        <f t="shared" si="17"/>
        <v>0</v>
      </c>
      <c r="BI113" s="216">
        <f t="shared" si="18"/>
        <v>0</v>
      </c>
      <c r="BJ113" s="25" t="s">
        <v>25</v>
      </c>
      <c r="BK113" s="216">
        <f t="shared" si="19"/>
        <v>0</v>
      </c>
      <c r="BL113" s="25" t="s">
        <v>190</v>
      </c>
      <c r="BM113" s="25" t="s">
        <v>3458</v>
      </c>
    </row>
    <row r="114" spans="2:65" s="1" customFormat="1" ht="16.5" customHeight="1">
      <c r="B114" s="43"/>
      <c r="C114" s="252" t="s">
        <v>9</v>
      </c>
      <c r="D114" s="252" t="s">
        <v>272</v>
      </c>
      <c r="E114" s="253" t="s">
        <v>3459</v>
      </c>
      <c r="F114" s="254" t="s">
        <v>3460</v>
      </c>
      <c r="G114" s="255" t="s">
        <v>38</v>
      </c>
      <c r="H114" s="256">
        <v>1</v>
      </c>
      <c r="I114" s="257"/>
      <c r="J114" s="258">
        <f t="shared" si="10"/>
        <v>0</v>
      </c>
      <c r="K114" s="254" t="s">
        <v>38</v>
      </c>
      <c r="L114" s="259"/>
      <c r="M114" s="260" t="s">
        <v>38</v>
      </c>
      <c r="N114" s="261" t="s">
        <v>53</v>
      </c>
      <c r="O114" s="44"/>
      <c r="P114" s="214">
        <f t="shared" si="11"/>
        <v>0</v>
      </c>
      <c r="Q114" s="214">
        <v>0</v>
      </c>
      <c r="R114" s="214">
        <f t="shared" si="12"/>
        <v>0</v>
      </c>
      <c r="S114" s="214">
        <v>0</v>
      </c>
      <c r="T114" s="215">
        <f t="shared" si="13"/>
        <v>0</v>
      </c>
      <c r="AR114" s="25" t="s">
        <v>231</v>
      </c>
      <c r="AT114" s="25" t="s">
        <v>272</v>
      </c>
      <c r="AU114" s="25" t="s">
        <v>25</v>
      </c>
      <c r="AY114" s="25" t="s">
        <v>183</v>
      </c>
      <c r="BE114" s="216">
        <f t="shared" si="14"/>
        <v>0</v>
      </c>
      <c r="BF114" s="216">
        <f t="shared" si="15"/>
        <v>0</v>
      </c>
      <c r="BG114" s="216">
        <f t="shared" si="16"/>
        <v>0</v>
      </c>
      <c r="BH114" s="216">
        <f t="shared" si="17"/>
        <v>0</v>
      </c>
      <c r="BI114" s="216">
        <f t="shared" si="18"/>
        <v>0</v>
      </c>
      <c r="BJ114" s="25" t="s">
        <v>25</v>
      </c>
      <c r="BK114" s="216">
        <f t="shared" si="19"/>
        <v>0</v>
      </c>
      <c r="BL114" s="25" t="s">
        <v>190</v>
      </c>
      <c r="BM114" s="25" t="s">
        <v>3461</v>
      </c>
    </row>
    <row r="115" spans="2:65" s="1" customFormat="1" ht="16.5" customHeight="1">
      <c r="B115" s="43"/>
      <c r="C115" s="252" t="s">
        <v>322</v>
      </c>
      <c r="D115" s="252" t="s">
        <v>272</v>
      </c>
      <c r="E115" s="253" t="s">
        <v>3462</v>
      </c>
      <c r="F115" s="254" t="s">
        <v>3463</v>
      </c>
      <c r="G115" s="255" t="s">
        <v>38</v>
      </c>
      <c r="H115" s="256">
        <v>1</v>
      </c>
      <c r="I115" s="257"/>
      <c r="J115" s="258">
        <f t="shared" si="10"/>
        <v>0</v>
      </c>
      <c r="K115" s="254" t="s">
        <v>38</v>
      </c>
      <c r="L115" s="259"/>
      <c r="M115" s="260" t="s">
        <v>38</v>
      </c>
      <c r="N115" s="261" t="s">
        <v>53</v>
      </c>
      <c r="O115" s="44"/>
      <c r="P115" s="214">
        <f t="shared" si="11"/>
        <v>0</v>
      </c>
      <c r="Q115" s="214">
        <v>0</v>
      </c>
      <c r="R115" s="214">
        <f t="shared" si="12"/>
        <v>0</v>
      </c>
      <c r="S115" s="214">
        <v>0</v>
      </c>
      <c r="T115" s="215">
        <f t="shared" si="13"/>
        <v>0</v>
      </c>
      <c r="AR115" s="25" t="s">
        <v>231</v>
      </c>
      <c r="AT115" s="25" t="s">
        <v>272</v>
      </c>
      <c r="AU115" s="25" t="s">
        <v>25</v>
      </c>
      <c r="AY115" s="25" t="s">
        <v>183</v>
      </c>
      <c r="BE115" s="216">
        <f t="shared" si="14"/>
        <v>0</v>
      </c>
      <c r="BF115" s="216">
        <f t="shared" si="15"/>
        <v>0</v>
      </c>
      <c r="BG115" s="216">
        <f t="shared" si="16"/>
        <v>0</v>
      </c>
      <c r="BH115" s="216">
        <f t="shared" si="17"/>
        <v>0</v>
      </c>
      <c r="BI115" s="216">
        <f t="shared" si="18"/>
        <v>0</v>
      </c>
      <c r="BJ115" s="25" t="s">
        <v>25</v>
      </c>
      <c r="BK115" s="216">
        <f t="shared" si="19"/>
        <v>0</v>
      </c>
      <c r="BL115" s="25" t="s">
        <v>190</v>
      </c>
      <c r="BM115" s="25" t="s">
        <v>3464</v>
      </c>
    </row>
    <row r="116" spans="2:65" s="1" customFormat="1" ht="16.5" customHeight="1">
      <c r="B116" s="43"/>
      <c r="C116" s="252" t="s">
        <v>329</v>
      </c>
      <c r="D116" s="252" t="s">
        <v>272</v>
      </c>
      <c r="E116" s="253" t="s">
        <v>3465</v>
      </c>
      <c r="F116" s="254" t="s">
        <v>3460</v>
      </c>
      <c r="G116" s="255" t="s">
        <v>38</v>
      </c>
      <c r="H116" s="256">
        <v>1</v>
      </c>
      <c r="I116" s="257"/>
      <c r="J116" s="258">
        <f t="shared" si="10"/>
        <v>0</v>
      </c>
      <c r="K116" s="254" t="s">
        <v>38</v>
      </c>
      <c r="L116" s="259"/>
      <c r="M116" s="260" t="s">
        <v>38</v>
      </c>
      <c r="N116" s="261" t="s">
        <v>53</v>
      </c>
      <c r="O116" s="44"/>
      <c r="P116" s="214">
        <f t="shared" si="11"/>
        <v>0</v>
      </c>
      <c r="Q116" s="214">
        <v>0</v>
      </c>
      <c r="R116" s="214">
        <f t="shared" si="12"/>
        <v>0</v>
      </c>
      <c r="S116" s="214">
        <v>0</v>
      </c>
      <c r="T116" s="215">
        <f t="shared" si="13"/>
        <v>0</v>
      </c>
      <c r="AR116" s="25" t="s">
        <v>231</v>
      </c>
      <c r="AT116" s="25" t="s">
        <v>272</v>
      </c>
      <c r="AU116" s="25" t="s">
        <v>25</v>
      </c>
      <c r="AY116" s="25" t="s">
        <v>183</v>
      </c>
      <c r="BE116" s="216">
        <f t="shared" si="14"/>
        <v>0</v>
      </c>
      <c r="BF116" s="216">
        <f t="shared" si="15"/>
        <v>0</v>
      </c>
      <c r="BG116" s="216">
        <f t="shared" si="16"/>
        <v>0</v>
      </c>
      <c r="BH116" s="216">
        <f t="shared" si="17"/>
        <v>0</v>
      </c>
      <c r="BI116" s="216">
        <f t="shared" si="18"/>
        <v>0</v>
      </c>
      <c r="BJ116" s="25" t="s">
        <v>25</v>
      </c>
      <c r="BK116" s="216">
        <f t="shared" si="19"/>
        <v>0</v>
      </c>
      <c r="BL116" s="25" t="s">
        <v>190</v>
      </c>
      <c r="BM116" s="25" t="s">
        <v>3466</v>
      </c>
    </row>
    <row r="117" spans="2:65" s="1" customFormat="1" ht="16.5" customHeight="1">
      <c r="B117" s="43"/>
      <c r="C117" s="252" t="s">
        <v>344</v>
      </c>
      <c r="D117" s="252" t="s">
        <v>272</v>
      </c>
      <c r="E117" s="253" t="s">
        <v>3467</v>
      </c>
      <c r="F117" s="254" t="s">
        <v>3468</v>
      </c>
      <c r="G117" s="255" t="s">
        <v>38</v>
      </c>
      <c r="H117" s="256">
        <v>1</v>
      </c>
      <c r="I117" s="257"/>
      <c r="J117" s="258">
        <f t="shared" si="10"/>
        <v>0</v>
      </c>
      <c r="K117" s="254" t="s">
        <v>38</v>
      </c>
      <c r="L117" s="259"/>
      <c r="M117" s="260" t="s">
        <v>38</v>
      </c>
      <c r="N117" s="261" t="s">
        <v>53</v>
      </c>
      <c r="O117" s="44"/>
      <c r="P117" s="214">
        <f t="shared" si="11"/>
        <v>0</v>
      </c>
      <c r="Q117" s="214">
        <v>0</v>
      </c>
      <c r="R117" s="214">
        <f t="shared" si="12"/>
        <v>0</v>
      </c>
      <c r="S117" s="214">
        <v>0</v>
      </c>
      <c r="T117" s="215">
        <f t="shared" si="13"/>
        <v>0</v>
      </c>
      <c r="AR117" s="25" t="s">
        <v>231</v>
      </c>
      <c r="AT117" s="25" t="s">
        <v>272</v>
      </c>
      <c r="AU117" s="25" t="s">
        <v>25</v>
      </c>
      <c r="AY117" s="25" t="s">
        <v>183</v>
      </c>
      <c r="BE117" s="216">
        <f t="shared" si="14"/>
        <v>0</v>
      </c>
      <c r="BF117" s="216">
        <f t="shared" si="15"/>
        <v>0</v>
      </c>
      <c r="BG117" s="216">
        <f t="shared" si="16"/>
        <v>0</v>
      </c>
      <c r="BH117" s="216">
        <f t="shared" si="17"/>
        <v>0</v>
      </c>
      <c r="BI117" s="216">
        <f t="shared" si="18"/>
        <v>0</v>
      </c>
      <c r="BJ117" s="25" t="s">
        <v>25</v>
      </c>
      <c r="BK117" s="216">
        <f t="shared" si="19"/>
        <v>0</v>
      </c>
      <c r="BL117" s="25" t="s">
        <v>190</v>
      </c>
      <c r="BM117" s="25" t="s">
        <v>3469</v>
      </c>
    </row>
    <row r="118" spans="2:65" s="1" customFormat="1" ht="16.5" customHeight="1">
      <c r="B118" s="43"/>
      <c r="C118" s="252" t="s">
        <v>348</v>
      </c>
      <c r="D118" s="252" t="s">
        <v>272</v>
      </c>
      <c r="E118" s="253" t="s">
        <v>3470</v>
      </c>
      <c r="F118" s="254" t="s">
        <v>3471</v>
      </c>
      <c r="G118" s="255" t="s">
        <v>38</v>
      </c>
      <c r="H118" s="256">
        <v>1</v>
      </c>
      <c r="I118" s="257"/>
      <c r="J118" s="258">
        <f t="shared" si="10"/>
        <v>0</v>
      </c>
      <c r="K118" s="254" t="s">
        <v>38</v>
      </c>
      <c r="L118" s="259"/>
      <c r="M118" s="260" t="s">
        <v>38</v>
      </c>
      <c r="N118" s="261" t="s">
        <v>53</v>
      </c>
      <c r="O118" s="44"/>
      <c r="P118" s="214">
        <f t="shared" si="11"/>
        <v>0</v>
      </c>
      <c r="Q118" s="214">
        <v>0</v>
      </c>
      <c r="R118" s="214">
        <f t="shared" si="12"/>
        <v>0</v>
      </c>
      <c r="S118" s="214">
        <v>0</v>
      </c>
      <c r="T118" s="215">
        <f t="shared" si="13"/>
        <v>0</v>
      </c>
      <c r="AR118" s="25" t="s">
        <v>231</v>
      </c>
      <c r="AT118" s="25" t="s">
        <v>272</v>
      </c>
      <c r="AU118" s="25" t="s">
        <v>25</v>
      </c>
      <c r="AY118" s="25" t="s">
        <v>183</v>
      </c>
      <c r="BE118" s="216">
        <f t="shared" si="14"/>
        <v>0</v>
      </c>
      <c r="BF118" s="216">
        <f t="shared" si="15"/>
        <v>0</v>
      </c>
      <c r="BG118" s="216">
        <f t="shared" si="16"/>
        <v>0</v>
      </c>
      <c r="BH118" s="216">
        <f t="shared" si="17"/>
        <v>0</v>
      </c>
      <c r="BI118" s="216">
        <f t="shared" si="18"/>
        <v>0</v>
      </c>
      <c r="BJ118" s="25" t="s">
        <v>25</v>
      </c>
      <c r="BK118" s="216">
        <f t="shared" si="19"/>
        <v>0</v>
      </c>
      <c r="BL118" s="25" t="s">
        <v>190</v>
      </c>
      <c r="BM118" s="25" t="s">
        <v>3472</v>
      </c>
    </row>
    <row r="119" spans="2:65" s="1" customFormat="1" ht="16.5" customHeight="1">
      <c r="B119" s="43"/>
      <c r="C119" s="252" t="s">
        <v>353</v>
      </c>
      <c r="D119" s="252" t="s">
        <v>272</v>
      </c>
      <c r="E119" s="253" t="s">
        <v>3473</v>
      </c>
      <c r="F119" s="254" t="s">
        <v>3474</v>
      </c>
      <c r="G119" s="255" t="s">
        <v>38</v>
      </c>
      <c r="H119" s="256">
        <v>2</v>
      </c>
      <c r="I119" s="257"/>
      <c r="J119" s="258">
        <f t="shared" si="10"/>
        <v>0</v>
      </c>
      <c r="K119" s="254" t="s">
        <v>38</v>
      </c>
      <c r="L119" s="259"/>
      <c r="M119" s="260" t="s">
        <v>38</v>
      </c>
      <c r="N119" s="261" t="s">
        <v>53</v>
      </c>
      <c r="O119" s="44"/>
      <c r="P119" s="214">
        <f t="shared" si="11"/>
        <v>0</v>
      </c>
      <c r="Q119" s="214">
        <v>0</v>
      </c>
      <c r="R119" s="214">
        <f t="shared" si="12"/>
        <v>0</v>
      </c>
      <c r="S119" s="214">
        <v>0</v>
      </c>
      <c r="T119" s="215">
        <f t="shared" si="13"/>
        <v>0</v>
      </c>
      <c r="AR119" s="25" t="s">
        <v>231</v>
      </c>
      <c r="AT119" s="25" t="s">
        <v>272</v>
      </c>
      <c r="AU119" s="25" t="s">
        <v>25</v>
      </c>
      <c r="AY119" s="25" t="s">
        <v>183</v>
      </c>
      <c r="BE119" s="216">
        <f t="shared" si="14"/>
        <v>0</v>
      </c>
      <c r="BF119" s="216">
        <f t="shared" si="15"/>
        <v>0</v>
      </c>
      <c r="BG119" s="216">
        <f t="shared" si="16"/>
        <v>0</v>
      </c>
      <c r="BH119" s="216">
        <f t="shared" si="17"/>
        <v>0</v>
      </c>
      <c r="BI119" s="216">
        <f t="shared" si="18"/>
        <v>0</v>
      </c>
      <c r="BJ119" s="25" t="s">
        <v>25</v>
      </c>
      <c r="BK119" s="216">
        <f t="shared" si="19"/>
        <v>0</v>
      </c>
      <c r="BL119" s="25" t="s">
        <v>190</v>
      </c>
      <c r="BM119" s="25" t="s">
        <v>3475</v>
      </c>
    </row>
    <row r="120" spans="2:65" s="1" customFormat="1" ht="16.5" customHeight="1">
      <c r="B120" s="43"/>
      <c r="C120" s="252" t="s">
        <v>358</v>
      </c>
      <c r="D120" s="252" t="s">
        <v>272</v>
      </c>
      <c r="E120" s="253" t="s">
        <v>3476</v>
      </c>
      <c r="F120" s="254" t="s">
        <v>3452</v>
      </c>
      <c r="G120" s="255" t="s">
        <v>38</v>
      </c>
      <c r="H120" s="256">
        <v>1</v>
      </c>
      <c r="I120" s="257"/>
      <c r="J120" s="258">
        <f t="shared" si="10"/>
        <v>0</v>
      </c>
      <c r="K120" s="254" t="s">
        <v>38</v>
      </c>
      <c r="L120" s="259"/>
      <c r="M120" s="260" t="s">
        <v>38</v>
      </c>
      <c r="N120" s="261" t="s">
        <v>53</v>
      </c>
      <c r="O120" s="44"/>
      <c r="P120" s="214">
        <f t="shared" si="11"/>
        <v>0</v>
      </c>
      <c r="Q120" s="214">
        <v>0</v>
      </c>
      <c r="R120" s="214">
        <f t="shared" si="12"/>
        <v>0</v>
      </c>
      <c r="S120" s="214">
        <v>0</v>
      </c>
      <c r="T120" s="215">
        <f t="shared" si="13"/>
        <v>0</v>
      </c>
      <c r="AR120" s="25" t="s">
        <v>231</v>
      </c>
      <c r="AT120" s="25" t="s">
        <v>272</v>
      </c>
      <c r="AU120" s="25" t="s">
        <v>25</v>
      </c>
      <c r="AY120" s="25" t="s">
        <v>183</v>
      </c>
      <c r="BE120" s="216">
        <f t="shared" si="14"/>
        <v>0</v>
      </c>
      <c r="BF120" s="216">
        <f t="shared" si="15"/>
        <v>0</v>
      </c>
      <c r="BG120" s="216">
        <f t="shared" si="16"/>
        <v>0</v>
      </c>
      <c r="BH120" s="216">
        <f t="shared" si="17"/>
        <v>0</v>
      </c>
      <c r="BI120" s="216">
        <f t="shared" si="18"/>
        <v>0</v>
      </c>
      <c r="BJ120" s="25" t="s">
        <v>25</v>
      </c>
      <c r="BK120" s="216">
        <f t="shared" si="19"/>
        <v>0</v>
      </c>
      <c r="BL120" s="25" t="s">
        <v>190</v>
      </c>
      <c r="BM120" s="25" t="s">
        <v>3477</v>
      </c>
    </row>
    <row r="121" spans="2:65" s="1" customFormat="1" ht="16.5" customHeight="1">
      <c r="B121" s="43"/>
      <c r="C121" s="252" t="s">
        <v>364</v>
      </c>
      <c r="D121" s="252" t="s">
        <v>272</v>
      </c>
      <c r="E121" s="253" t="s">
        <v>3478</v>
      </c>
      <c r="F121" s="254" t="s">
        <v>3479</v>
      </c>
      <c r="G121" s="255" t="s">
        <v>38</v>
      </c>
      <c r="H121" s="256">
        <v>1</v>
      </c>
      <c r="I121" s="257"/>
      <c r="J121" s="258">
        <f t="shared" si="10"/>
        <v>0</v>
      </c>
      <c r="K121" s="254" t="s">
        <v>38</v>
      </c>
      <c r="L121" s="259"/>
      <c r="M121" s="260" t="s">
        <v>38</v>
      </c>
      <c r="N121" s="261" t="s">
        <v>53</v>
      </c>
      <c r="O121" s="44"/>
      <c r="P121" s="214">
        <f t="shared" si="11"/>
        <v>0</v>
      </c>
      <c r="Q121" s="214">
        <v>0</v>
      </c>
      <c r="R121" s="214">
        <f t="shared" si="12"/>
        <v>0</v>
      </c>
      <c r="S121" s="214">
        <v>0</v>
      </c>
      <c r="T121" s="215">
        <f t="shared" si="13"/>
        <v>0</v>
      </c>
      <c r="AR121" s="25" t="s">
        <v>231</v>
      </c>
      <c r="AT121" s="25" t="s">
        <v>272</v>
      </c>
      <c r="AU121" s="25" t="s">
        <v>25</v>
      </c>
      <c r="AY121" s="25" t="s">
        <v>183</v>
      </c>
      <c r="BE121" s="216">
        <f t="shared" si="14"/>
        <v>0</v>
      </c>
      <c r="BF121" s="216">
        <f t="shared" si="15"/>
        <v>0</v>
      </c>
      <c r="BG121" s="216">
        <f t="shared" si="16"/>
        <v>0</v>
      </c>
      <c r="BH121" s="216">
        <f t="shared" si="17"/>
        <v>0</v>
      </c>
      <c r="BI121" s="216">
        <f t="shared" si="18"/>
        <v>0</v>
      </c>
      <c r="BJ121" s="25" t="s">
        <v>25</v>
      </c>
      <c r="BK121" s="216">
        <f t="shared" si="19"/>
        <v>0</v>
      </c>
      <c r="BL121" s="25" t="s">
        <v>190</v>
      </c>
      <c r="BM121" s="25" t="s">
        <v>3480</v>
      </c>
    </row>
    <row r="122" spans="2:65" s="1" customFormat="1" ht="16.5" customHeight="1">
      <c r="B122" s="43"/>
      <c r="C122" s="252" t="s">
        <v>369</v>
      </c>
      <c r="D122" s="252" t="s">
        <v>272</v>
      </c>
      <c r="E122" s="253" t="s">
        <v>3481</v>
      </c>
      <c r="F122" s="254" t="s">
        <v>3482</v>
      </c>
      <c r="G122" s="255" t="s">
        <v>38</v>
      </c>
      <c r="H122" s="256">
        <v>1</v>
      </c>
      <c r="I122" s="257"/>
      <c r="J122" s="258">
        <f t="shared" si="10"/>
        <v>0</v>
      </c>
      <c r="K122" s="254" t="s">
        <v>38</v>
      </c>
      <c r="L122" s="259"/>
      <c r="M122" s="260" t="s">
        <v>38</v>
      </c>
      <c r="N122" s="261" t="s">
        <v>53</v>
      </c>
      <c r="O122" s="44"/>
      <c r="P122" s="214">
        <f t="shared" si="11"/>
        <v>0</v>
      </c>
      <c r="Q122" s="214">
        <v>0</v>
      </c>
      <c r="R122" s="214">
        <f t="shared" si="12"/>
        <v>0</v>
      </c>
      <c r="S122" s="214">
        <v>0</v>
      </c>
      <c r="T122" s="215">
        <f t="shared" si="13"/>
        <v>0</v>
      </c>
      <c r="AR122" s="25" t="s">
        <v>231</v>
      </c>
      <c r="AT122" s="25" t="s">
        <v>272</v>
      </c>
      <c r="AU122" s="25" t="s">
        <v>25</v>
      </c>
      <c r="AY122" s="25" t="s">
        <v>183</v>
      </c>
      <c r="BE122" s="216">
        <f t="shared" si="14"/>
        <v>0</v>
      </c>
      <c r="BF122" s="216">
        <f t="shared" si="15"/>
        <v>0</v>
      </c>
      <c r="BG122" s="216">
        <f t="shared" si="16"/>
        <v>0</v>
      </c>
      <c r="BH122" s="216">
        <f t="shared" si="17"/>
        <v>0</v>
      </c>
      <c r="BI122" s="216">
        <f t="shared" si="18"/>
        <v>0</v>
      </c>
      <c r="BJ122" s="25" t="s">
        <v>25</v>
      </c>
      <c r="BK122" s="216">
        <f t="shared" si="19"/>
        <v>0</v>
      </c>
      <c r="BL122" s="25" t="s">
        <v>190</v>
      </c>
      <c r="BM122" s="25" t="s">
        <v>3483</v>
      </c>
    </row>
    <row r="123" spans="2:65" s="1" customFormat="1" ht="16.5" customHeight="1">
      <c r="B123" s="43"/>
      <c r="C123" s="252" t="s">
        <v>373</v>
      </c>
      <c r="D123" s="252" t="s">
        <v>272</v>
      </c>
      <c r="E123" s="253" t="s">
        <v>3484</v>
      </c>
      <c r="F123" s="254" t="s">
        <v>3449</v>
      </c>
      <c r="G123" s="255" t="s">
        <v>38</v>
      </c>
      <c r="H123" s="256">
        <v>1</v>
      </c>
      <c r="I123" s="257"/>
      <c r="J123" s="258">
        <f t="shared" si="10"/>
        <v>0</v>
      </c>
      <c r="K123" s="254" t="s">
        <v>38</v>
      </c>
      <c r="L123" s="259"/>
      <c r="M123" s="260" t="s">
        <v>38</v>
      </c>
      <c r="N123" s="261" t="s">
        <v>53</v>
      </c>
      <c r="O123" s="44"/>
      <c r="P123" s="214">
        <f t="shared" si="11"/>
        <v>0</v>
      </c>
      <c r="Q123" s="214">
        <v>0</v>
      </c>
      <c r="R123" s="214">
        <f t="shared" si="12"/>
        <v>0</v>
      </c>
      <c r="S123" s="214">
        <v>0</v>
      </c>
      <c r="T123" s="215">
        <f t="shared" si="13"/>
        <v>0</v>
      </c>
      <c r="AR123" s="25" t="s">
        <v>231</v>
      </c>
      <c r="AT123" s="25" t="s">
        <v>272</v>
      </c>
      <c r="AU123" s="25" t="s">
        <v>25</v>
      </c>
      <c r="AY123" s="25" t="s">
        <v>183</v>
      </c>
      <c r="BE123" s="216">
        <f t="shared" si="14"/>
        <v>0</v>
      </c>
      <c r="BF123" s="216">
        <f t="shared" si="15"/>
        <v>0</v>
      </c>
      <c r="BG123" s="216">
        <f t="shared" si="16"/>
        <v>0</v>
      </c>
      <c r="BH123" s="216">
        <f t="shared" si="17"/>
        <v>0</v>
      </c>
      <c r="BI123" s="216">
        <f t="shared" si="18"/>
        <v>0</v>
      </c>
      <c r="BJ123" s="25" t="s">
        <v>25</v>
      </c>
      <c r="BK123" s="216">
        <f t="shared" si="19"/>
        <v>0</v>
      </c>
      <c r="BL123" s="25" t="s">
        <v>190</v>
      </c>
      <c r="BM123" s="25" t="s">
        <v>3485</v>
      </c>
    </row>
    <row r="124" spans="2:65" s="1" customFormat="1" ht="16.5" customHeight="1">
      <c r="B124" s="43"/>
      <c r="C124" s="252" t="s">
        <v>385</v>
      </c>
      <c r="D124" s="252" t="s">
        <v>272</v>
      </c>
      <c r="E124" s="253" t="s">
        <v>3486</v>
      </c>
      <c r="F124" s="254" t="s">
        <v>3487</v>
      </c>
      <c r="G124" s="255" t="s">
        <v>38</v>
      </c>
      <c r="H124" s="256">
        <v>1</v>
      </c>
      <c r="I124" s="257"/>
      <c r="J124" s="258">
        <f t="shared" si="10"/>
        <v>0</v>
      </c>
      <c r="K124" s="254" t="s">
        <v>38</v>
      </c>
      <c r="L124" s="259"/>
      <c r="M124" s="260" t="s">
        <v>38</v>
      </c>
      <c r="N124" s="261" t="s">
        <v>53</v>
      </c>
      <c r="O124" s="44"/>
      <c r="P124" s="214">
        <f t="shared" si="11"/>
        <v>0</v>
      </c>
      <c r="Q124" s="214">
        <v>0</v>
      </c>
      <c r="R124" s="214">
        <f t="shared" si="12"/>
        <v>0</v>
      </c>
      <c r="S124" s="214">
        <v>0</v>
      </c>
      <c r="T124" s="215">
        <f t="shared" si="13"/>
        <v>0</v>
      </c>
      <c r="AR124" s="25" t="s">
        <v>231</v>
      </c>
      <c r="AT124" s="25" t="s">
        <v>272</v>
      </c>
      <c r="AU124" s="25" t="s">
        <v>25</v>
      </c>
      <c r="AY124" s="25" t="s">
        <v>183</v>
      </c>
      <c r="BE124" s="216">
        <f t="shared" si="14"/>
        <v>0</v>
      </c>
      <c r="BF124" s="216">
        <f t="shared" si="15"/>
        <v>0</v>
      </c>
      <c r="BG124" s="216">
        <f t="shared" si="16"/>
        <v>0</v>
      </c>
      <c r="BH124" s="216">
        <f t="shared" si="17"/>
        <v>0</v>
      </c>
      <c r="BI124" s="216">
        <f t="shared" si="18"/>
        <v>0</v>
      </c>
      <c r="BJ124" s="25" t="s">
        <v>25</v>
      </c>
      <c r="BK124" s="216">
        <f t="shared" si="19"/>
        <v>0</v>
      </c>
      <c r="BL124" s="25" t="s">
        <v>190</v>
      </c>
      <c r="BM124" s="25" t="s">
        <v>3488</v>
      </c>
    </row>
    <row r="125" spans="2:65" s="1" customFormat="1" ht="16.5" customHeight="1">
      <c r="B125" s="43"/>
      <c r="C125" s="252" t="s">
        <v>394</v>
      </c>
      <c r="D125" s="252" t="s">
        <v>272</v>
      </c>
      <c r="E125" s="253" t="s">
        <v>3489</v>
      </c>
      <c r="F125" s="254" t="s">
        <v>3490</v>
      </c>
      <c r="G125" s="255" t="s">
        <v>38</v>
      </c>
      <c r="H125" s="256">
        <v>1</v>
      </c>
      <c r="I125" s="257"/>
      <c r="J125" s="258">
        <f t="shared" si="10"/>
        <v>0</v>
      </c>
      <c r="K125" s="254" t="s">
        <v>38</v>
      </c>
      <c r="L125" s="259"/>
      <c r="M125" s="260" t="s">
        <v>38</v>
      </c>
      <c r="N125" s="261" t="s">
        <v>53</v>
      </c>
      <c r="O125" s="44"/>
      <c r="P125" s="214">
        <f t="shared" si="11"/>
        <v>0</v>
      </c>
      <c r="Q125" s="214">
        <v>0</v>
      </c>
      <c r="R125" s="214">
        <f t="shared" si="12"/>
        <v>0</v>
      </c>
      <c r="S125" s="214">
        <v>0</v>
      </c>
      <c r="T125" s="215">
        <f t="shared" si="13"/>
        <v>0</v>
      </c>
      <c r="AR125" s="25" t="s">
        <v>231</v>
      </c>
      <c r="AT125" s="25" t="s">
        <v>272</v>
      </c>
      <c r="AU125" s="25" t="s">
        <v>25</v>
      </c>
      <c r="AY125" s="25" t="s">
        <v>183</v>
      </c>
      <c r="BE125" s="216">
        <f t="shared" si="14"/>
        <v>0</v>
      </c>
      <c r="BF125" s="216">
        <f t="shared" si="15"/>
        <v>0</v>
      </c>
      <c r="BG125" s="216">
        <f t="shared" si="16"/>
        <v>0</v>
      </c>
      <c r="BH125" s="216">
        <f t="shared" si="17"/>
        <v>0</v>
      </c>
      <c r="BI125" s="216">
        <f t="shared" si="18"/>
        <v>0</v>
      </c>
      <c r="BJ125" s="25" t="s">
        <v>25</v>
      </c>
      <c r="BK125" s="216">
        <f t="shared" si="19"/>
        <v>0</v>
      </c>
      <c r="BL125" s="25" t="s">
        <v>190</v>
      </c>
      <c r="BM125" s="25" t="s">
        <v>3491</v>
      </c>
    </row>
    <row r="126" spans="2:65" s="1" customFormat="1" ht="16.5" customHeight="1">
      <c r="B126" s="43"/>
      <c r="C126" s="252" t="s">
        <v>410</v>
      </c>
      <c r="D126" s="252" t="s">
        <v>272</v>
      </c>
      <c r="E126" s="253" t="s">
        <v>3492</v>
      </c>
      <c r="F126" s="254" t="s">
        <v>3493</v>
      </c>
      <c r="G126" s="255" t="s">
        <v>38</v>
      </c>
      <c r="H126" s="256">
        <v>1</v>
      </c>
      <c r="I126" s="257"/>
      <c r="J126" s="258">
        <f t="shared" si="10"/>
        <v>0</v>
      </c>
      <c r="K126" s="254" t="s">
        <v>38</v>
      </c>
      <c r="L126" s="259"/>
      <c r="M126" s="260" t="s">
        <v>38</v>
      </c>
      <c r="N126" s="261" t="s">
        <v>53</v>
      </c>
      <c r="O126" s="44"/>
      <c r="P126" s="214">
        <f t="shared" si="11"/>
        <v>0</v>
      </c>
      <c r="Q126" s="214">
        <v>0</v>
      </c>
      <c r="R126" s="214">
        <f t="shared" si="12"/>
        <v>0</v>
      </c>
      <c r="S126" s="214">
        <v>0</v>
      </c>
      <c r="T126" s="215">
        <f t="shared" si="13"/>
        <v>0</v>
      </c>
      <c r="AR126" s="25" t="s">
        <v>231</v>
      </c>
      <c r="AT126" s="25" t="s">
        <v>272</v>
      </c>
      <c r="AU126" s="25" t="s">
        <v>25</v>
      </c>
      <c r="AY126" s="25" t="s">
        <v>183</v>
      </c>
      <c r="BE126" s="216">
        <f t="shared" si="14"/>
        <v>0</v>
      </c>
      <c r="BF126" s="216">
        <f t="shared" si="15"/>
        <v>0</v>
      </c>
      <c r="BG126" s="216">
        <f t="shared" si="16"/>
        <v>0</v>
      </c>
      <c r="BH126" s="216">
        <f t="shared" si="17"/>
        <v>0</v>
      </c>
      <c r="BI126" s="216">
        <f t="shared" si="18"/>
        <v>0</v>
      </c>
      <c r="BJ126" s="25" t="s">
        <v>25</v>
      </c>
      <c r="BK126" s="216">
        <f t="shared" si="19"/>
        <v>0</v>
      </c>
      <c r="BL126" s="25" t="s">
        <v>190</v>
      </c>
      <c r="BM126" s="25" t="s">
        <v>3494</v>
      </c>
    </row>
    <row r="127" spans="2:65" s="1" customFormat="1" ht="16.5" customHeight="1">
      <c r="B127" s="43"/>
      <c r="C127" s="252" t="s">
        <v>414</v>
      </c>
      <c r="D127" s="252" t="s">
        <v>272</v>
      </c>
      <c r="E127" s="253" t="s">
        <v>3495</v>
      </c>
      <c r="F127" s="254" t="s">
        <v>3496</v>
      </c>
      <c r="G127" s="255" t="s">
        <v>38</v>
      </c>
      <c r="H127" s="256">
        <v>1</v>
      </c>
      <c r="I127" s="257"/>
      <c r="J127" s="258">
        <f t="shared" si="10"/>
        <v>0</v>
      </c>
      <c r="K127" s="254" t="s">
        <v>38</v>
      </c>
      <c r="L127" s="259"/>
      <c r="M127" s="260" t="s">
        <v>38</v>
      </c>
      <c r="N127" s="261" t="s">
        <v>53</v>
      </c>
      <c r="O127" s="44"/>
      <c r="P127" s="214">
        <f t="shared" si="11"/>
        <v>0</v>
      </c>
      <c r="Q127" s="214">
        <v>0</v>
      </c>
      <c r="R127" s="214">
        <f t="shared" si="12"/>
        <v>0</v>
      </c>
      <c r="S127" s="214">
        <v>0</v>
      </c>
      <c r="T127" s="215">
        <f t="shared" si="13"/>
        <v>0</v>
      </c>
      <c r="AR127" s="25" t="s">
        <v>231</v>
      </c>
      <c r="AT127" s="25" t="s">
        <v>272</v>
      </c>
      <c r="AU127" s="25" t="s">
        <v>25</v>
      </c>
      <c r="AY127" s="25" t="s">
        <v>183</v>
      </c>
      <c r="BE127" s="216">
        <f t="shared" si="14"/>
        <v>0</v>
      </c>
      <c r="BF127" s="216">
        <f t="shared" si="15"/>
        <v>0</v>
      </c>
      <c r="BG127" s="216">
        <f t="shared" si="16"/>
        <v>0</v>
      </c>
      <c r="BH127" s="216">
        <f t="shared" si="17"/>
        <v>0</v>
      </c>
      <c r="BI127" s="216">
        <f t="shared" si="18"/>
        <v>0</v>
      </c>
      <c r="BJ127" s="25" t="s">
        <v>25</v>
      </c>
      <c r="BK127" s="216">
        <f t="shared" si="19"/>
        <v>0</v>
      </c>
      <c r="BL127" s="25" t="s">
        <v>190</v>
      </c>
      <c r="BM127" s="25" t="s">
        <v>3497</v>
      </c>
    </row>
    <row r="128" spans="2:65" s="1" customFormat="1" ht="16.5" customHeight="1">
      <c r="B128" s="43"/>
      <c r="C128" s="252" t="s">
        <v>425</v>
      </c>
      <c r="D128" s="252" t="s">
        <v>272</v>
      </c>
      <c r="E128" s="253" t="s">
        <v>3498</v>
      </c>
      <c r="F128" s="254" t="s">
        <v>3446</v>
      </c>
      <c r="G128" s="255" t="s">
        <v>38</v>
      </c>
      <c r="H128" s="256">
        <v>1</v>
      </c>
      <c r="I128" s="257"/>
      <c r="J128" s="258">
        <f t="shared" si="10"/>
        <v>0</v>
      </c>
      <c r="K128" s="254" t="s">
        <v>38</v>
      </c>
      <c r="L128" s="259"/>
      <c r="M128" s="260" t="s">
        <v>38</v>
      </c>
      <c r="N128" s="261" t="s">
        <v>53</v>
      </c>
      <c r="O128" s="44"/>
      <c r="P128" s="214">
        <f t="shared" si="11"/>
        <v>0</v>
      </c>
      <c r="Q128" s="214">
        <v>0</v>
      </c>
      <c r="R128" s="214">
        <f t="shared" si="12"/>
        <v>0</v>
      </c>
      <c r="S128" s="214">
        <v>0</v>
      </c>
      <c r="T128" s="215">
        <f t="shared" si="13"/>
        <v>0</v>
      </c>
      <c r="AR128" s="25" t="s">
        <v>231</v>
      </c>
      <c r="AT128" s="25" t="s">
        <v>272</v>
      </c>
      <c r="AU128" s="25" t="s">
        <v>25</v>
      </c>
      <c r="AY128" s="25" t="s">
        <v>183</v>
      </c>
      <c r="BE128" s="216">
        <f t="shared" si="14"/>
        <v>0</v>
      </c>
      <c r="BF128" s="216">
        <f t="shared" si="15"/>
        <v>0</v>
      </c>
      <c r="BG128" s="216">
        <f t="shared" si="16"/>
        <v>0</v>
      </c>
      <c r="BH128" s="216">
        <f t="shared" si="17"/>
        <v>0</v>
      </c>
      <c r="BI128" s="216">
        <f t="shared" si="18"/>
        <v>0</v>
      </c>
      <c r="BJ128" s="25" t="s">
        <v>25</v>
      </c>
      <c r="BK128" s="216">
        <f t="shared" si="19"/>
        <v>0</v>
      </c>
      <c r="BL128" s="25" t="s">
        <v>190</v>
      </c>
      <c r="BM128" s="25" t="s">
        <v>3499</v>
      </c>
    </row>
    <row r="129" spans="2:65" s="1" customFormat="1" ht="16.5" customHeight="1">
      <c r="B129" s="43"/>
      <c r="C129" s="252" t="s">
        <v>430</v>
      </c>
      <c r="D129" s="252" t="s">
        <v>272</v>
      </c>
      <c r="E129" s="253" t="s">
        <v>3500</v>
      </c>
      <c r="F129" s="254" t="s">
        <v>3460</v>
      </c>
      <c r="G129" s="255" t="s">
        <v>38</v>
      </c>
      <c r="H129" s="256">
        <v>1</v>
      </c>
      <c r="I129" s="257"/>
      <c r="J129" s="258">
        <f t="shared" si="10"/>
        <v>0</v>
      </c>
      <c r="K129" s="254" t="s">
        <v>38</v>
      </c>
      <c r="L129" s="259"/>
      <c r="M129" s="260" t="s">
        <v>38</v>
      </c>
      <c r="N129" s="261" t="s">
        <v>53</v>
      </c>
      <c r="O129" s="44"/>
      <c r="P129" s="214">
        <f t="shared" si="11"/>
        <v>0</v>
      </c>
      <c r="Q129" s="214">
        <v>0</v>
      </c>
      <c r="R129" s="214">
        <f t="shared" si="12"/>
        <v>0</v>
      </c>
      <c r="S129" s="214">
        <v>0</v>
      </c>
      <c r="T129" s="215">
        <f t="shared" si="13"/>
        <v>0</v>
      </c>
      <c r="AR129" s="25" t="s">
        <v>231</v>
      </c>
      <c r="AT129" s="25" t="s">
        <v>272</v>
      </c>
      <c r="AU129" s="25" t="s">
        <v>25</v>
      </c>
      <c r="AY129" s="25" t="s">
        <v>183</v>
      </c>
      <c r="BE129" s="216">
        <f t="shared" si="14"/>
        <v>0</v>
      </c>
      <c r="BF129" s="216">
        <f t="shared" si="15"/>
        <v>0</v>
      </c>
      <c r="BG129" s="216">
        <f t="shared" si="16"/>
        <v>0</v>
      </c>
      <c r="BH129" s="216">
        <f t="shared" si="17"/>
        <v>0</v>
      </c>
      <c r="BI129" s="216">
        <f t="shared" si="18"/>
        <v>0</v>
      </c>
      <c r="BJ129" s="25" t="s">
        <v>25</v>
      </c>
      <c r="BK129" s="216">
        <f t="shared" si="19"/>
        <v>0</v>
      </c>
      <c r="BL129" s="25" t="s">
        <v>190</v>
      </c>
      <c r="BM129" s="25" t="s">
        <v>3501</v>
      </c>
    </row>
    <row r="130" spans="2:65" s="1" customFormat="1" ht="16.5" customHeight="1">
      <c r="B130" s="43"/>
      <c r="C130" s="252" t="s">
        <v>438</v>
      </c>
      <c r="D130" s="252" t="s">
        <v>272</v>
      </c>
      <c r="E130" s="253" t="s">
        <v>3502</v>
      </c>
      <c r="F130" s="254" t="s">
        <v>3452</v>
      </c>
      <c r="G130" s="255" t="s">
        <v>38</v>
      </c>
      <c r="H130" s="256">
        <v>1</v>
      </c>
      <c r="I130" s="257"/>
      <c r="J130" s="258">
        <f t="shared" si="10"/>
        <v>0</v>
      </c>
      <c r="K130" s="254" t="s">
        <v>38</v>
      </c>
      <c r="L130" s="259"/>
      <c r="M130" s="260" t="s">
        <v>38</v>
      </c>
      <c r="N130" s="261" t="s">
        <v>53</v>
      </c>
      <c r="O130" s="44"/>
      <c r="P130" s="214">
        <f t="shared" si="11"/>
        <v>0</v>
      </c>
      <c r="Q130" s="214">
        <v>0</v>
      </c>
      <c r="R130" s="214">
        <f t="shared" si="12"/>
        <v>0</v>
      </c>
      <c r="S130" s="214">
        <v>0</v>
      </c>
      <c r="T130" s="215">
        <f t="shared" si="13"/>
        <v>0</v>
      </c>
      <c r="AR130" s="25" t="s">
        <v>231</v>
      </c>
      <c r="AT130" s="25" t="s">
        <v>272</v>
      </c>
      <c r="AU130" s="25" t="s">
        <v>25</v>
      </c>
      <c r="AY130" s="25" t="s">
        <v>183</v>
      </c>
      <c r="BE130" s="216">
        <f t="shared" si="14"/>
        <v>0</v>
      </c>
      <c r="BF130" s="216">
        <f t="shared" si="15"/>
        <v>0</v>
      </c>
      <c r="BG130" s="216">
        <f t="shared" si="16"/>
        <v>0</v>
      </c>
      <c r="BH130" s="216">
        <f t="shared" si="17"/>
        <v>0</v>
      </c>
      <c r="BI130" s="216">
        <f t="shared" si="18"/>
        <v>0</v>
      </c>
      <c r="BJ130" s="25" t="s">
        <v>25</v>
      </c>
      <c r="BK130" s="216">
        <f t="shared" si="19"/>
        <v>0</v>
      </c>
      <c r="BL130" s="25" t="s">
        <v>190</v>
      </c>
      <c r="BM130" s="25" t="s">
        <v>3503</v>
      </c>
    </row>
    <row r="131" spans="2:63" s="11" customFormat="1" ht="37.35" customHeight="1">
      <c r="B131" s="189"/>
      <c r="C131" s="190"/>
      <c r="D131" s="191" t="s">
        <v>81</v>
      </c>
      <c r="E131" s="192" t="s">
        <v>2093</v>
      </c>
      <c r="F131" s="192" t="s">
        <v>3504</v>
      </c>
      <c r="G131" s="190"/>
      <c r="H131" s="190"/>
      <c r="I131" s="193"/>
      <c r="J131" s="194">
        <f>BK131</f>
        <v>0</v>
      </c>
      <c r="K131" s="190"/>
      <c r="L131" s="195"/>
      <c r="M131" s="196"/>
      <c r="N131" s="197"/>
      <c r="O131" s="197"/>
      <c r="P131" s="198">
        <f>SUM(P132:P135)</f>
        <v>0</v>
      </c>
      <c r="Q131" s="197"/>
      <c r="R131" s="198">
        <f>SUM(R132:R135)</f>
        <v>0</v>
      </c>
      <c r="S131" s="197"/>
      <c r="T131" s="199">
        <f>SUM(T132:T135)</f>
        <v>0</v>
      </c>
      <c r="AR131" s="200" t="s">
        <v>25</v>
      </c>
      <c r="AT131" s="201" t="s">
        <v>81</v>
      </c>
      <c r="AU131" s="201" t="s">
        <v>82</v>
      </c>
      <c r="AY131" s="200" t="s">
        <v>183</v>
      </c>
      <c r="BK131" s="202">
        <f>SUM(BK132:BK135)</f>
        <v>0</v>
      </c>
    </row>
    <row r="132" spans="2:65" s="1" customFormat="1" ht="16.5" customHeight="1">
      <c r="B132" s="43"/>
      <c r="C132" s="252" t="s">
        <v>442</v>
      </c>
      <c r="D132" s="252" t="s">
        <v>272</v>
      </c>
      <c r="E132" s="253" t="s">
        <v>3505</v>
      </c>
      <c r="F132" s="254" t="s">
        <v>3506</v>
      </c>
      <c r="G132" s="255" t="s">
        <v>38</v>
      </c>
      <c r="H132" s="256">
        <v>7</v>
      </c>
      <c r="I132" s="257"/>
      <c r="J132" s="258">
        <f>ROUND(I132*H132,2)</f>
        <v>0</v>
      </c>
      <c r="K132" s="254" t="s">
        <v>38</v>
      </c>
      <c r="L132" s="259"/>
      <c r="M132" s="260" t="s">
        <v>38</v>
      </c>
      <c r="N132" s="261" t="s">
        <v>53</v>
      </c>
      <c r="O132" s="44"/>
      <c r="P132" s="214">
        <f>O132*H132</f>
        <v>0</v>
      </c>
      <c r="Q132" s="214">
        <v>0</v>
      </c>
      <c r="R132" s="214">
        <f>Q132*H132</f>
        <v>0</v>
      </c>
      <c r="S132" s="214">
        <v>0</v>
      </c>
      <c r="T132" s="215">
        <f>S132*H132</f>
        <v>0</v>
      </c>
      <c r="AR132" s="25" t="s">
        <v>231</v>
      </c>
      <c r="AT132" s="25" t="s">
        <v>272</v>
      </c>
      <c r="AU132" s="25" t="s">
        <v>25</v>
      </c>
      <c r="AY132" s="25" t="s">
        <v>183</v>
      </c>
      <c r="BE132" s="216">
        <f>IF(N132="základní",J132,0)</f>
        <v>0</v>
      </c>
      <c r="BF132" s="216">
        <f>IF(N132="snížená",J132,0)</f>
        <v>0</v>
      </c>
      <c r="BG132" s="216">
        <f>IF(N132="zákl. přenesená",J132,0)</f>
        <v>0</v>
      </c>
      <c r="BH132" s="216">
        <f>IF(N132="sníž. přenesená",J132,0)</f>
        <v>0</v>
      </c>
      <c r="BI132" s="216">
        <f>IF(N132="nulová",J132,0)</f>
        <v>0</v>
      </c>
      <c r="BJ132" s="25" t="s">
        <v>25</v>
      </c>
      <c r="BK132" s="216">
        <f>ROUND(I132*H132,2)</f>
        <v>0</v>
      </c>
      <c r="BL132" s="25" t="s">
        <v>190</v>
      </c>
      <c r="BM132" s="25" t="s">
        <v>3507</v>
      </c>
    </row>
    <row r="133" spans="2:65" s="1" customFormat="1" ht="16.5" customHeight="1">
      <c r="B133" s="43"/>
      <c r="C133" s="252" t="s">
        <v>446</v>
      </c>
      <c r="D133" s="252" t="s">
        <v>272</v>
      </c>
      <c r="E133" s="253" t="s">
        <v>3508</v>
      </c>
      <c r="F133" s="254" t="s">
        <v>3509</v>
      </c>
      <c r="G133" s="255" t="s">
        <v>38</v>
      </c>
      <c r="H133" s="256">
        <v>3</v>
      </c>
      <c r="I133" s="257"/>
      <c r="J133" s="258">
        <f>ROUND(I133*H133,2)</f>
        <v>0</v>
      </c>
      <c r="K133" s="254" t="s">
        <v>38</v>
      </c>
      <c r="L133" s="259"/>
      <c r="M133" s="260" t="s">
        <v>38</v>
      </c>
      <c r="N133" s="261" t="s">
        <v>53</v>
      </c>
      <c r="O133" s="44"/>
      <c r="P133" s="214">
        <f>O133*H133</f>
        <v>0</v>
      </c>
      <c r="Q133" s="214">
        <v>0</v>
      </c>
      <c r="R133" s="214">
        <f>Q133*H133</f>
        <v>0</v>
      </c>
      <c r="S133" s="214">
        <v>0</v>
      </c>
      <c r="T133" s="215">
        <f>S133*H133</f>
        <v>0</v>
      </c>
      <c r="AR133" s="25" t="s">
        <v>231</v>
      </c>
      <c r="AT133" s="25" t="s">
        <v>272</v>
      </c>
      <c r="AU133" s="25" t="s">
        <v>25</v>
      </c>
      <c r="AY133" s="25" t="s">
        <v>183</v>
      </c>
      <c r="BE133" s="216">
        <f>IF(N133="základní",J133,0)</f>
        <v>0</v>
      </c>
      <c r="BF133" s="216">
        <f>IF(N133="snížená",J133,0)</f>
        <v>0</v>
      </c>
      <c r="BG133" s="216">
        <f>IF(N133="zákl. přenesená",J133,0)</f>
        <v>0</v>
      </c>
      <c r="BH133" s="216">
        <f>IF(N133="sníž. přenesená",J133,0)</f>
        <v>0</v>
      </c>
      <c r="BI133" s="216">
        <f>IF(N133="nulová",J133,0)</f>
        <v>0</v>
      </c>
      <c r="BJ133" s="25" t="s">
        <v>25</v>
      </c>
      <c r="BK133" s="216">
        <f>ROUND(I133*H133,2)</f>
        <v>0</v>
      </c>
      <c r="BL133" s="25" t="s">
        <v>190</v>
      </c>
      <c r="BM133" s="25" t="s">
        <v>3510</v>
      </c>
    </row>
    <row r="134" spans="2:65" s="1" customFormat="1" ht="16.5" customHeight="1">
      <c r="B134" s="43"/>
      <c r="C134" s="252" t="s">
        <v>454</v>
      </c>
      <c r="D134" s="252" t="s">
        <v>272</v>
      </c>
      <c r="E134" s="253" t="s">
        <v>3511</v>
      </c>
      <c r="F134" s="254" t="s">
        <v>3512</v>
      </c>
      <c r="G134" s="255" t="s">
        <v>38</v>
      </c>
      <c r="H134" s="256">
        <v>1</v>
      </c>
      <c r="I134" s="257"/>
      <c r="J134" s="258">
        <f>ROUND(I134*H134,2)</f>
        <v>0</v>
      </c>
      <c r="K134" s="254" t="s">
        <v>38</v>
      </c>
      <c r="L134" s="259"/>
      <c r="M134" s="260" t="s">
        <v>38</v>
      </c>
      <c r="N134" s="261" t="s">
        <v>53</v>
      </c>
      <c r="O134" s="44"/>
      <c r="P134" s="214">
        <f>O134*H134</f>
        <v>0</v>
      </c>
      <c r="Q134" s="214">
        <v>0</v>
      </c>
      <c r="R134" s="214">
        <f>Q134*H134</f>
        <v>0</v>
      </c>
      <c r="S134" s="214">
        <v>0</v>
      </c>
      <c r="T134" s="215">
        <f>S134*H134</f>
        <v>0</v>
      </c>
      <c r="AR134" s="25" t="s">
        <v>231</v>
      </c>
      <c r="AT134" s="25" t="s">
        <v>272</v>
      </c>
      <c r="AU134" s="25" t="s">
        <v>25</v>
      </c>
      <c r="AY134" s="25" t="s">
        <v>183</v>
      </c>
      <c r="BE134" s="216">
        <f>IF(N134="základní",J134,0)</f>
        <v>0</v>
      </c>
      <c r="BF134" s="216">
        <f>IF(N134="snížená",J134,0)</f>
        <v>0</v>
      </c>
      <c r="BG134" s="216">
        <f>IF(N134="zákl. přenesená",J134,0)</f>
        <v>0</v>
      </c>
      <c r="BH134" s="216">
        <f>IF(N134="sníž. přenesená",J134,0)</f>
        <v>0</v>
      </c>
      <c r="BI134" s="216">
        <f>IF(N134="nulová",J134,0)</f>
        <v>0</v>
      </c>
      <c r="BJ134" s="25" t="s">
        <v>25</v>
      </c>
      <c r="BK134" s="216">
        <f>ROUND(I134*H134,2)</f>
        <v>0</v>
      </c>
      <c r="BL134" s="25" t="s">
        <v>190</v>
      </c>
      <c r="BM134" s="25" t="s">
        <v>3513</v>
      </c>
    </row>
    <row r="135" spans="2:65" s="1" customFormat="1" ht="16.5" customHeight="1">
      <c r="B135" s="43"/>
      <c r="C135" s="205" t="s">
        <v>461</v>
      </c>
      <c r="D135" s="205" t="s">
        <v>185</v>
      </c>
      <c r="E135" s="206" t="s">
        <v>3514</v>
      </c>
      <c r="F135" s="207" t="s">
        <v>3515</v>
      </c>
      <c r="G135" s="208" t="s">
        <v>38</v>
      </c>
      <c r="H135" s="209">
        <v>1</v>
      </c>
      <c r="I135" s="210"/>
      <c r="J135" s="211">
        <f>ROUND(I135*H135,2)</f>
        <v>0</v>
      </c>
      <c r="K135" s="207" t="s">
        <v>38</v>
      </c>
      <c r="L135" s="63"/>
      <c r="M135" s="212" t="s">
        <v>38</v>
      </c>
      <c r="N135" s="283" t="s">
        <v>53</v>
      </c>
      <c r="O135" s="278"/>
      <c r="P135" s="279">
        <f>O135*H135</f>
        <v>0</v>
      </c>
      <c r="Q135" s="279">
        <v>0</v>
      </c>
      <c r="R135" s="279">
        <f>Q135*H135</f>
        <v>0</v>
      </c>
      <c r="S135" s="279">
        <v>0</v>
      </c>
      <c r="T135" s="280">
        <f>S135*H135</f>
        <v>0</v>
      </c>
      <c r="AR135" s="25" t="s">
        <v>190</v>
      </c>
      <c r="AT135" s="25" t="s">
        <v>185</v>
      </c>
      <c r="AU135" s="25" t="s">
        <v>25</v>
      </c>
      <c r="AY135" s="25" t="s">
        <v>183</v>
      </c>
      <c r="BE135" s="216">
        <f>IF(N135="základní",J135,0)</f>
        <v>0</v>
      </c>
      <c r="BF135" s="216">
        <f>IF(N135="snížená",J135,0)</f>
        <v>0</v>
      </c>
      <c r="BG135" s="216">
        <f>IF(N135="zákl. přenesená",J135,0)</f>
        <v>0</v>
      </c>
      <c r="BH135" s="216">
        <f>IF(N135="sníž. přenesená",J135,0)</f>
        <v>0</v>
      </c>
      <c r="BI135" s="216">
        <f>IF(N135="nulová",J135,0)</f>
        <v>0</v>
      </c>
      <c r="BJ135" s="25" t="s">
        <v>25</v>
      </c>
      <c r="BK135" s="216">
        <f>ROUND(I135*H135,2)</f>
        <v>0</v>
      </c>
      <c r="BL135" s="25" t="s">
        <v>190</v>
      </c>
      <c r="BM135" s="25" t="s">
        <v>3516</v>
      </c>
    </row>
    <row r="136" spans="2:12" s="1" customFormat="1" ht="6.95" customHeight="1">
      <c r="B136" s="58"/>
      <c r="C136" s="59"/>
      <c r="D136" s="59"/>
      <c r="E136" s="59"/>
      <c r="F136" s="59"/>
      <c r="G136" s="59"/>
      <c r="H136" s="59"/>
      <c r="I136" s="150"/>
      <c r="J136" s="59"/>
      <c r="K136" s="59"/>
      <c r="L136" s="63"/>
    </row>
  </sheetData>
  <sheetProtection algorithmName="SHA-512" hashValue="RgHpv76Ns9z/6CT9Zv07iJVkHYeDf2vj96zv3UDjWGKVuK7SJZTL3tLjmAOoLIN87G2tnVMyf+DTNCSiA2BbcQ==" saltValue="gV0moWqVlj32Zaw0MZh0/CU8XvtFkLnj7jrY/VIE3BhgFfnXHwtY32JUUYDncCz9HMxqIpvCYFmMdwlth6H1OQ==" spinCount="100000" sheet="1" objects="1" scenarios="1" formatColumns="0" formatRows="0" autoFilter="0"/>
  <autoFilter ref="C90:K135"/>
  <mergeCells count="16">
    <mergeCell ref="L2:V2"/>
    <mergeCell ref="E77:H77"/>
    <mergeCell ref="E81:H81"/>
    <mergeCell ref="E79:H79"/>
    <mergeCell ref="E83:H83"/>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130</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s="1" customFormat="1" ht="13.5">
      <c r="B8" s="43"/>
      <c r="C8" s="44"/>
      <c r="D8" s="38" t="s">
        <v>137</v>
      </c>
      <c r="E8" s="44"/>
      <c r="F8" s="44"/>
      <c r="G8" s="44"/>
      <c r="H8" s="44"/>
      <c r="I8" s="129"/>
      <c r="J8" s="44"/>
      <c r="K8" s="47"/>
    </row>
    <row r="9" spans="2:11" s="1" customFormat="1" ht="36.95" customHeight="1">
      <c r="B9" s="43"/>
      <c r="C9" s="44"/>
      <c r="D9" s="44"/>
      <c r="E9" s="412" t="s">
        <v>3517</v>
      </c>
      <c r="F9" s="411"/>
      <c r="G9" s="411"/>
      <c r="H9" s="411"/>
      <c r="I9" s="129"/>
      <c r="J9" s="44"/>
      <c r="K9" s="47"/>
    </row>
    <row r="10" spans="2:11" s="1" customFormat="1" ht="13.5">
      <c r="B10" s="43"/>
      <c r="C10" s="44"/>
      <c r="D10" s="44"/>
      <c r="E10" s="44"/>
      <c r="F10" s="44"/>
      <c r="G10" s="44"/>
      <c r="H10" s="44"/>
      <c r="I10" s="129"/>
      <c r="J10" s="44"/>
      <c r="K10" s="47"/>
    </row>
    <row r="11" spans="2:11" s="1" customFormat="1" ht="14.45" customHeight="1">
      <c r="B11" s="43"/>
      <c r="C11" s="44"/>
      <c r="D11" s="38" t="s">
        <v>21</v>
      </c>
      <c r="E11" s="44"/>
      <c r="F11" s="36" t="s">
        <v>22</v>
      </c>
      <c r="G11" s="44"/>
      <c r="H11" s="44"/>
      <c r="I11" s="130" t="s">
        <v>23</v>
      </c>
      <c r="J11" s="36" t="s">
        <v>38</v>
      </c>
      <c r="K11" s="47"/>
    </row>
    <row r="12" spans="2:11" s="1" customFormat="1" ht="14.45" customHeight="1">
      <c r="B12" s="43"/>
      <c r="C12" s="44"/>
      <c r="D12" s="38" t="s">
        <v>26</v>
      </c>
      <c r="E12" s="44"/>
      <c r="F12" s="36" t="s">
        <v>27</v>
      </c>
      <c r="G12" s="44"/>
      <c r="H12" s="44"/>
      <c r="I12" s="130" t="s">
        <v>28</v>
      </c>
      <c r="J12" s="131" t="str">
        <f>'Rekapitulace stavby'!AN8</f>
        <v>25. 1. 2018</v>
      </c>
      <c r="K12" s="47"/>
    </row>
    <row r="13" spans="2:11" s="1" customFormat="1" ht="10.9" customHeight="1">
      <c r="B13" s="43"/>
      <c r="C13" s="44"/>
      <c r="D13" s="44"/>
      <c r="E13" s="44"/>
      <c r="F13" s="44"/>
      <c r="G13" s="44"/>
      <c r="H13" s="44"/>
      <c r="I13" s="129"/>
      <c r="J13" s="44"/>
      <c r="K13" s="47"/>
    </row>
    <row r="14" spans="2:11" s="1" customFormat="1" ht="14.45" customHeight="1">
      <c r="B14" s="43"/>
      <c r="C14" s="44"/>
      <c r="D14" s="38" t="s">
        <v>36</v>
      </c>
      <c r="E14" s="44"/>
      <c r="F14" s="44"/>
      <c r="G14" s="44"/>
      <c r="H14" s="44"/>
      <c r="I14" s="130" t="s">
        <v>37</v>
      </c>
      <c r="J14" s="36" t="s">
        <v>38</v>
      </c>
      <c r="K14" s="47"/>
    </row>
    <row r="15" spans="2:11" s="1" customFormat="1" ht="18" customHeight="1">
      <c r="B15" s="43"/>
      <c r="C15" s="44"/>
      <c r="D15" s="44"/>
      <c r="E15" s="36" t="s">
        <v>39</v>
      </c>
      <c r="F15" s="44"/>
      <c r="G15" s="44"/>
      <c r="H15" s="44"/>
      <c r="I15" s="130" t="s">
        <v>40</v>
      </c>
      <c r="J15" s="36" t="s">
        <v>38</v>
      </c>
      <c r="K15" s="47"/>
    </row>
    <row r="16" spans="2:11" s="1" customFormat="1" ht="6.95" customHeight="1">
      <c r="B16" s="43"/>
      <c r="C16" s="44"/>
      <c r="D16" s="44"/>
      <c r="E16" s="44"/>
      <c r="F16" s="44"/>
      <c r="G16" s="44"/>
      <c r="H16" s="44"/>
      <c r="I16" s="129"/>
      <c r="J16" s="44"/>
      <c r="K16" s="47"/>
    </row>
    <row r="17" spans="2:11" s="1" customFormat="1" ht="14.45" customHeight="1">
      <c r="B17" s="43"/>
      <c r="C17" s="44"/>
      <c r="D17" s="38" t="s">
        <v>41</v>
      </c>
      <c r="E17" s="44"/>
      <c r="F17" s="44"/>
      <c r="G17" s="44"/>
      <c r="H17" s="44"/>
      <c r="I17" s="130" t="s">
        <v>37</v>
      </c>
      <c r="J17" s="36" t="str">
        <f>IF('Rekapitulace stavby'!AN13="Vyplň údaj","",IF('Rekapitulace stavby'!AN13="","",'Rekapitulace stavby'!AN13))</f>
        <v/>
      </c>
      <c r="K17" s="47"/>
    </row>
    <row r="18" spans="2:11" s="1" customFormat="1" ht="18" customHeight="1">
      <c r="B18" s="43"/>
      <c r="C18" s="44"/>
      <c r="D18" s="44"/>
      <c r="E18" s="36" t="str">
        <f>IF('Rekapitulace stavby'!E14="Vyplň údaj","",IF('Rekapitulace stavby'!E14="","",'Rekapitulace stavby'!E14))</f>
        <v/>
      </c>
      <c r="F18" s="44"/>
      <c r="G18" s="44"/>
      <c r="H18" s="44"/>
      <c r="I18" s="130" t="s">
        <v>40</v>
      </c>
      <c r="J18" s="36" t="str">
        <f>IF('Rekapitulace stavby'!AN14="Vyplň údaj","",IF('Rekapitulace stavby'!AN14="","",'Rekapitulace stavby'!AN14))</f>
        <v/>
      </c>
      <c r="K18" s="47"/>
    </row>
    <row r="19" spans="2:11" s="1" customFormat="1" ht="6.95" customHeight="1">
      <c r="B19" s="43"/>
      <c r="C19" s="44"/>
      <c r="D19" s="44"/>
      <c r="E19" s="44"/>
      <c r="F19" s="44"/>
      <c r="G19" s="44"/>
      <c r="H19" s="44"/>
      <c r="I19" s="129"/>
      <c r="J19" s="44"/>
      <c r="K19" s="47"/>
    </row>
    <row r="20" spans="2:11" s="1" customFormat="1" ht="14.45" customHeight="1">
      <c r="B20" s="43"/>
      <c r="C20" s="44"/>
      <c r="D20" s="38" t="s">
        <v>43</v>
      </c>
      <c r="E20" s="44"/>
      <c r="F20" s="44"/>
      <c r="G20" s="44"/>
      <c r="H20" s="44"/>
      <c r="I20" s="130" t="s">
        <v>37</v>
      </c>
      <c r="J20" s="36" t="s">
        <v>38</v>
      </c>
      <c r="K20" s="47"/>
    </row>
    <row r="21" spans="2:11" s="1" customFormat="1" ht="18" customHeight="1">
      <c r="B21" s="43"/>
      <c r="C21" s="44"/>
      <c r="D21" s="44"/>
      <c r="E21" s="36" t="s">
        <v>44</v>
      </c>
      <c r="F21" s="44"/>
      <c r="G21" s="44"/>
      <c r="H21" s="44"/>
      <c r="I21" s="130" t="s">
        <v>40</v>
      </c>
      <c r="J21" s="36" t="s">
        <v>38</v>
      </c>
      <c r="K21" s="47"/>
    </row>
    <row r="22" spans="2:11" s="1" customFormat="1" ht="6.95" customHeight="1">
      <c r="B22" s="43"/>
      <c r="C22" s="44"/>
      <c r="D22" s="44"/>
      <c r="E22" s="44"/>
      <c r="F22" s="44"/>
      <c r="G22" s="44"/>
      <c r="H22" s="44"/>
      <c r="I22" s="129"/>
      <c r="J22" s="44"/>
      <c r="K22" s="47"/>
    </row>
    <row r="23" spans="2:11" s="1" customFormat="1" ht="14.45" customHeight="1">
      <c r="B23" s="43"/>
      <c r="C23" s="44"/>
      <c r="D23" s="38" t="s">
        <v>46</v>
      </c>
      <c r="E23" s="44"/>
      <c r="F23" s="44"/>
      <c r="G23" s="44"/>
      <c r="H23" s="44"/>
      <c r="I23" s="129"/>
      <c r="J23" s="44"/>
      <c r="K23" s="47"/>
    </row>
    <row r="24" spans="2:11" s="7" customFormat="1" ht="16.5" customHeight="1">
      <c r="B24" s="132"/>
      <c r="C24" s="133"/>
      <c r="D24" s="133"/>
      <c r="E24" s="373" t="s">
        <v>38</v>
      </c>
      <c r="F24" s="373"/>
      <c r="G24" s="373"/>
      <c r="H24" s="373"/>
      <c r="I24" s="134"/>
      <c r="J24" s="133"/>
      <c r="K24" s="135"/>
    </row>
    <row r="25" spans="2:11" s="1" customFormat="1" ht="6.95" customHeight="1">
      <c r="B25" s="43"/>
      <c r="C25" s="44"/>
      <c r="D25" s="44"/>
      <c r="E25" s="44"/>
      <c r="F25" s="44"/>
      <c r="G25" s="44"/>
      <c r="H25" s="44"/>
      <c r="I25" s="129"/>
      <c r="J25" s="44"/>
      <c r="K25" s="47"/>
    </row>
    <row r="26" spans="2:11" s="1" customFormat="1" ht="6.95" customHeight="1">
      <c r="B26" s="43"/>
      <c r="C26" s="44"/>
      <c r="D26" s="87"/>
      <c r="E26" s="87"/>
      <c r="F26" s="87"/>
      <c r="G26" s="87"/>
      <c r="H26" s="87"/>
      <c r="I26" s="136"/>
      <c r="J26" s="87"/>
      <c r="K26" s="137"/>
    </row>
    <row r="27" spans="2:11" s="1" customFormat="1" ht="25.35" customHeight="1">
      <c r="B27" s="43"/>
      <c r="C27" s="44"/>
      <c r="D27" s="138" t="s">
        <v>48</v>
      </c>
      <c r="E27" s="44"/>
      <c r="F27" s="44"/>
      <c r="G27" s="44"/>
      <c r="H27" s="44"/>
      <c r="I27" s="129"/>
      <c r="J27" s="139">
        <f>ROUND(J80,2)</f>
        <v>0</v>
      </c>
      <c r="K27" s="47"/>
    </row>
    <row r="28" spans="2:11" s="1" customFormat="1" ht="6.95" customHeight="1">
      <c r="B28" s="43"/>
      <c r="C28" s="44"/>
      <c r="D28" s="87"/>
      <c r="E28" s="87"/>
      <c r="F28" s="87"/>
      <c r="G28" s="87"/>
      <c r="H28" s="87"/>
      <c r="I28" s="136"/>
      <c r="J28" s="87"/>
      <c r="K28" s="137"/>
    </row>
    <row r="29" spans="2:11" s="1" customFormat="1" ht="14.45" customHeight="1">
      <c r="B29" s="43"/>
      <c r="C29" s="44"/>
      <c r="D29" s="44"/>
      <c r="E29" s="44"/>
      <c r="F29" s="48" t="s">
        <v>50</v>
      </c>
      <c r="G29" s="44"/>
      <c r="H29" s="44"/>
      <c r="I29" s="140" t="s">
        <v>49</v>
      </c>
      <c r="J29" s="48" t="s">
        <v>51</v>
      </c>
      <c r="K29" s="47"/>
    </row>
    <row r="30" spans="2:11" s="1" customFormat="1" ht="14.45" customHeight="1">
      <c r="B30" s="43"/>
      <c r="C30" s="44"/>
      <c r="D30" s="51" t="s">
        <v>52</v>
      </c>
      <c r="E30" s="51" t="s">
        <v>53</v>
      </c>
      <c r="F30" s="141">
        <f>ROUND(SUM(BE80:BE91),2)</f>
        <v>0</v>
      </c>
      <c r="G30" s="44"/>
      <c r="H30" s="44"/>
      <c r="I30" s="142">
        <v>0.21</v>
      </c>
      <c r="J30" s="141">
        <f>ROUND(ROUND((SUM(BE80:BE91)),2)*I30,2)</f>
        <v>0</v>
      </c>
      <c r="K30" s="47"/>
    </row>
    <row r="31" spans="2:11" s="1" customFormat="1" ht="14.45" customHeight="1">
      <c r="B31" s="43"/>
      <c r="C31" s="44"/>
      <c r="D31" s="44"/>
      <c r="E31" s="51" t="s">
        <v>54</v>
      </c>
      <c r="F31" s="141">
        <f>ROUND(SUM(BF80:BF91),2)</f>
        <v>0</v>
      </c>
      <c r="G31" s="44"/>
      <c r="H31" s="44"/>
      <c r="I31" s="142">
        <v>0.15</v>
      </c>
      <c r="J31" s="141">
        <f>ROUND(ROUND((SUM(BF80:BF91)),2)*I31,2)</f>
        <v>0</v>
      </c>
      <c r="K31" s="47"/>
    </row>
    <row r="32" spans="2:11" s="1" customFormat="1" ht="14.45" customHeight="1" hidden="1">
      <c r="B32" s="43"/>
      <c r="C32" s="44"/>
      <c r="D32" s="44"/>
      <c r="E32" s="51" t="s">
        <v>55</v>
      </c>
      <c r="F32" s="141">
        <f>ROUND(SUM(BG80:BG91),2)</f>
        <v>0</v>
      </c>
      <c r="G32" s="44"/>
      <c r="H32" s="44"/>
      <c r="I32" s="142">
        <v>0.21</v>
      </c>
      <c r="J32" s="141">
        <v>0</v>
      </c>
      <c r="K32" s="47"/>
    </row>
    <row r="33" spans="2:11" s="1" customFormat="1" ht="14.45" customHeight="1" hidden="1">
      <c r="B33" s="43"/>
      <c r="C33" s="44"/>
      <c r="D33" s="44"/>
      <c r="E33" s="51" t="s">
        <v>56</v>
      </c>
      <c r="F33" s="141">
        <f>ROUND(SUM(BH80:BH91),2)</f>
        <v>0</v>
      </c>
      <c r="G33" s="44"/>
      <c r="H33" s="44"/>
      <c r="I33" s="142">
        <v>0.15</v>
      </c>
      <c r="J33" s="141">
        <v>0</v>
      </c>
      <c r="K33" s="47"/>
    </row>
    <row r="34" spans="2:11" s="1" customFormat="1" ht="14.45" customHeight="1" hidden="1">
      <c r="B34" s="43"/>
      <c r="C34" s="44"/>
      <c r="D34" s="44"/>
      <c r="E34" s="51" t="s">
        <v>57</v>
      </c>
      <c r="F34" s="141">
        <f>ROUND(SUM(BI80:BI91),2)</f>
        <v>0</v>
      </c>
      <c r="G34" s="44"/>
      <c r="H34" s="44"/>
      <c r="I34" s="142">
        <v>0</v>
      </c>
      <c r="J34" s="141">
        <v>0</v>
      </c>
      <c r="K34" s="47"/>
    </row>
    <row r="35" spans="2:11" s="1" customFormat="1" ht="6.95" customHeight="1">
      <c r="B35" s="43"/>
      <c r="C35" s="44"/>
      <c r="D35" s="44"/>
      <c r="E35" s="44"/>
      <c r="F35" s="44"/>
      <c r="G35" s="44"/>
      <c r="H35" s="44"/>
      <c r="I35" s="129"/>
      <c r="J35" s="44"/>
      <c r="K35" s="47"/>
    </row>
    <row r="36" spans="2:11" s="1" customFormat="1" ht="25.35" customHeight="1">
      <c r="B36" s="43"/>
      <c r="C36" s="143"/>
      <c r="D36" s="144" t="s">
        <v>58</v>
      </c>
      <c r="E36" s="81"/>
      <c r="F36" s="81"/>
      <c r="G36" s="145" t="s">
        <v>59</v>
      </c>
      <c r="H36" s="146" t="s">
        <v>60</v>
      </c>
      <c r="I36" s="147"/>
      <c r="J36" s="148">
        <f>SUM(J27:J34)</f>
        <v>0</v>
      </c>
      <c r="K36" s="149"/>
    </row>
    <row r="37" spans="2:11" s="1" customFormat="1" ht="14.45" customHeight="1">
      <c r="B37" s="58"/>
      <c r="C37" s="59"/>
      <c r="D37" s="59"/>
      <c r="E37" s="59"/>
      <c r="F37" s="59"/>
      <c r="G37" s="59"/>
      <c r="H37" s="59"/>
      <c r="I37" s="150"/>
      <c r="J37" s="59"/>
      <c r="K37" s="60"/>
    </row>
    <row r="41" spans="2:11" s="1" customFormat="1" ht="6.95" customHeight="1">
      <c r="B41" s="151"/>
      <c r="C41" s="152"/>
      <c r="D41" s="152"/>
      <c r="E41" s="152"/>
      <c r="F41" s="152"/>
      <c r="G41" s="152"/>
      <c r="H41" s="152"/>
      <c r="I41" s="153"/>
      <c r="J41" s="152"/>
      <c r="K41" s="154"/>
    </row>
    <row r="42" spans="2:11" s="1" customFormat="1" ht="36.95" customHeight="1">
      <c r="B42" s="43"/>
      <c r="C42" s="31" t="s">
        <v>142</v>
      </c>
      <c r="D42" s="44"/>
      <c r="E42" s="44"/>
      <c r="F42" s="44"/>
      <c r="G42" s="44"/>
      <c r="H42" s="44"/>
      <c r="I42" s="129"/>
      <c r="J42" s="44"/>
      <c r="K42" s="47"/>
    </row>
    <row r="43" spans="2:11" s="1" customFormat="1" ht="6.95" customHeight="1">
      <c r="B43" s="43"/>
      <c r="C43" s="44"/>
      <c r="D43" s="44"/>
      <c r="E43" s="44"/>
      <c r="F43" s="44"/>
      <c r="G43" s="44"/>
      <c r="H43" s="44"/>
      <c r="I43" s="129"/>
      <c r="J43" s="44"/>
      <c r="K43" s="47"/>
    </row>
    <row r="44" spans="2:11" s="1" customFormat="1" ht="14.45" customHeight="1">
      <c r="B44" s="43"/>
      <c r="C44" s="38" t="s">
        <v>18</v>
      </c>
      <c r="D44" s="44"/>
      <c r="E44" s="44"/>
      <c r="F44" s="44"/>
      <c r="G44" s="44"/>
      <c r="H44" s="44"/>
      <c r="I44" s="129"/>
      <c r="J44" s="44"/>
      <c r="K44" s="47"/>
    </row>
    <row r="45" spans="2:11" s="1" customFormat="1" ht="16.5" customHeight="1">
      <c r="B45" s="43"/>
      <c r="C45" s="44"/>
      <c r="D45" s="44"/>
      <c r="E45" s="409" t="str">
        <f>E7</f>
        <v>Areál TJ Lokomotiva Cheb-I.etapa-Fáze I.B-Rekonstrukce haly s přístavbou šaten-Neuznatelné výdaje</v>
      </c>
      <c r="F45" s="410"/>
      <c r="G45" s="410"/>
      <c r="H45" s="410"/>
      <c r="I45" s="129"/>
      <c r="J45" s="44"/>
      <c r="K45" s="47"/>
    </row>
    <row r="46" spans="2:11" s="1" customFormat="1" ht="14.45" customHeight="1">
      <c r="B46" s="43"/>
      <c r="C46" s="38" t="s">
        <v>137</v>
      </c>
      <c r="D46" s="44"/>
      <c r="E46" s="44"/>
      <c r="F46" s="44"/>
      <c r="G46" s="44"/>
      <c r="H46" s="44"/>
      <c r="I46" s="129"/>
      <c r="J46" s="44"/>
      <c r="K46" s="47"/>
    </row>
    <row r="47" spans="2:11" s="1" customFormat="1" ht="17.25" customHeight="1">
      <c r="B47" s="43"/>
      <c r="C47" s="44"/>
      <c r="D47" s="44"/>
      <c r="E47" s="412" t="str">
        <f>E9</f>
        <v>02 - Soupis prací VON-NEUZNATELNÉ VÝDAJE</v>
      </c>
      <c r="F47" s="411"/>
      <c r="G47" s="411"/>
      <c r="H47" s="411"/>
      <c r="I47" s="129"/>
      <c r="J47" s="44"/>
      <c r="K47" s="47"/>
    </row>
    <row r="48" spans="2:11" s="1" customFormat="1" ht="6.95" customHeight="1">
      <c r="B48" s="43"/>
      <c r="C48" s="44"/>
      <c r="D48" s="44"/>
      <c r="E48" s="44"/>
      <c r="F48" s="44"/>
      <c r="G48" s="44"/>
      <c r="H48" s="44"/>
      <c r="I48" s="129"/>
      <c r="J48" s="44"/>
      <c r="K48" s="47"/>
    </row>
    <row r="49" spans="2:11" s="1" customFormat="1" ht="18" customHeight="1">
      <c r="B49" s="43"/>
      <c r="C49" s="38" t="s">
        <v>26</v>
      </c>
      <c r="D49" s="44"/>
      <c r="E49" s="44"/>
      <c r="F49" s="36" t="str">
        <f>F12</f>
        <v>Cheb</v>
      </c>
      <c r="G49" s="44"/>
      <c r="H49" s="44"/>
      <c r="I49" s="130" t="s">
        <v>28</v>
      </c>
      <c r="J49" s="131" t="str">
        <f>IF(J12="","",J12)</f>
        <v>25. 1. 2018</v>
      </c>
      <c r="K49" s="47"/>
    </row>
    <row r="50" spans="2:11" s="1" customFormat="1" ht="6.95" customHeight="1">
      <c r="B50" s="43"/>
      <c r="C50" s="44"/>
      <c r="D50" s="44"/>
      <c r="E50" s="44"/>
      <c r="F50" s="44"/>
      <c r="G50" s="44"/>
      <c r="H50" s="44"/>
      <c r="I50" s="129"/>
      <c r="J50" s="44"/>
      <c r="K50" s="47"/>
    </row>
    <row r="51" spans="2:11" s="1" customFormat="1" ht="13.5">
      <c r="B51" s="43"/>
      <c r="C51" s="38" t="s">
        <v>36</v>
      </c>
      <c r="D51" s="44"/>
      <c r="E51" s="44"/>
      <c r="F51" s="36" t="str">
        <f>E15</f>
        <v>Město Cheb, Nám. Krále Jiřího z Poděbrad 1/14 Cheb</v>
      </c>
      <c r="G51" s="44"/>
      <c r="H51" s="44"/>
      <c r="I51" s="130" t="s">
        <v>43</v>
      </c>
      <c r="J51" s="373" t="str">
        <f>E21</f>
        <v>Ing. J. Šedivec-Staving Ateliér, Školní 27, Plzeň</v>
      </c>
      <c r="K51" s="47"/>
    </row>
    <row r="52" spans="2:11" s="1" customFormat="1" ht="14.45" customHeight="1">
      <c r="B52" s="43"/>
      <c r="C52" s="38" t="s">
        <v>41</v>
      </c>
      <c r="D52" s="44"/>
      <c r="E52" s="44"/>
      <c r="F52" s="36" t="str">
        <f>IF(E18="","",E18)</f>
        <v/>
      </c>
      <c r="G52" s="44"/>
      <c r="H52" s="44"/>
      <c r="I52" s="129"/>
      <c r="J52" s="413"/>
      <c r="K52" s="47"/>
    </row>
    <row r="53" spans="2:11" s="1" customFormat="1" ht="10.35" customHeight="1">
      <c r="B53" s="43"/>
      <c r="C53" s="44"/>
      <c r="D53" s="44"/>
      <c r="E53" s="44"/>
      <c r="F53" s="44"/>
      <c r="G53" s="44"/>
      <c r="H53" s="44"/>
      <c r="I53" s="129"/>
      <c r="J53" s="44"/>
      <c r="K53" s="47"/>
    </row>
    <row r="54" spans="2:11" s="1" customFormat="1" ht="29.25" customHeight="1">
      <c r="B54" s="43"/>
      <c r="C54" s="155" t="s">
        <v>143</v>
      </c>
      <c r="D54" s="143"/>
      <c r="E54" s="143"/>
      <c r="F54" s="143"/>
      <c r="G54" s="143"/>
      <c r="H54" s="143"/>
      <c r="I54" s="156"/>
      <c r="J54" s="157" t="s">
        <v>144</v>
      </c>
      <c r="K54" s="158"/>
    </row>
    <row r="55" spans="2:11" s="1" customFormat="1" ht="10.35" customHeight="1">
      <c r="B55" s="43"/>
      <c r="C55" s="44"/>
      <c r="D55" s="44"/>
      <c r="E55" s="44"/>
      <c r="F55" s="44"/>
      <c r="G55" s="44"/>
      <c r="H55" s="44"/>
      <c r="I55" s="129"/>
      <c r="J55" s="44"/>
      <c r="K55" s="47"/>
    </row>
    <row r="56" spans="2:47" s="1" customFormat="1" ht="29.25" customHeight="1">
      <c r="B56" s="43"/>
      <c r="C56" s="159" t="s">
        <v>145</v>
      </c>
      <c r="D56" s="44"/>
      <c r="E56" s="44"/>
      <c r="F56" s="44"/>
      <c r="G56" s="44"/>
      <c r="H56" s="44"/>
      <c r="I56" s="129"/>
      <c r="J56" s="139">
        <f>J80</f>
        <v>0</v>
      </c>
      <c r="K56" s="47"/>
      <c r="AU56" s="25" t="s">
        <v>146</v>
      </c>
    </row>
    <row r="57" spans="2:11" s="8" customFormat="1" ht="24.95" customHeight="1">
      <c r="B57" s="160"/>
      <c r="C57" s="161"/>
      <c r="D57" s="162" t="s">
        <v>3518</v>
      </c>
      <c r="E57" s="163"/>
      <c r="F57" s="163"/>
      <c r="G57" s="163"/>
      <c r="H57" s="163"/>
      <c r="I57" s="164"/>
      <c r="J57" s="165">
        <f>J81</f>
        <v>0</v>
      </c>
      <c r="K57" s="166"/>
    </row>
    <row r="58" spans="2:11" s="9" customFormat="1" ht="19.9" customHeight="1">
      <c r="B58" s="167"/>
      <c r="C58" s="168"/>
      <c r="D58" s="169" t="s">
        <v>3519</v>
      </c>
      <c r="E58" s="170"/>
      <c r="F58" s="170"/>
      <c r="G58" s="170"/>
      <c r="H58" s="170"/>
      <c r="I58" s="171"/>
      <c r="J58" s="172">
        <f>J82</f>
        <v>0</v>
      </c>
      <c r="K58" s="173"/>
    </row>
    <row r="59" spans="2:11" s="9" customFormat="1" ht="19.9" customHeight="1">
      <c r="B59" s="167"/>
      <c r="C59" s="168"/>
      <c r="D59" s="169" t="s">
        <v>3520</v>
      </c>
      <c r="E59" s="170"/>
      <c r="F59" s="170"/>
      <c r="G59" s="170"/>
      <c r="H59" s="170"/>
      <c r="I59" s="171"/>
      <c r="J59" s="172">
        <f>J87</f>
        <v>0</v>
      </c>
      <c r="K59" s="173"/>
    </row>
    <row r="60" spans="2:11" s="9" customFormat="1" ht="19.9" customHeight="1">
      <c r="B60" s="167"/>
      <c r="C60" s="168"/>
      <c r="D60" s="169" t="s">
        <v>3521</v>
      </c>
      <c r="E60" s="170"/>
      <c r="F60" s="170"/>
      <c r="G60" s="170"/>
      <c r="H60" s="170"/>
      <c r="I60" s="171"/>
      <c r="J60" s="172">
        <f>J89</f>
        <v>0</v>
      </c>
      <c r="K60" s="173"/>
    </row>
    <row r="61" spans="2:11" s="1" customFormat="1" ht="21.75" customHeight="1">
      <c r="B61" s="43"/>
      <c r="C61" s="44"/>
      <c r="D61" s="44"/>
      <c r="E61" s="44"/>
      <c r="F61" s="44"/>
      <c r="G61" s="44"/>
      <c r="H61" s="44"/>
      <c r="I61" s="129"/>
      <c r="J61" s="44"/>
      <c r="K61" s="47"/>
    </row>
    <row r="62" spans="2:11" s="1" customFormat="1" ht="6.95" customHeight="1">
      <c r="B62" s="58"/>
      <c r="C62" s="59"/>
      <c r="D62" s="59"/>
      <c r="E62" s="59"/>
      <c r="F62" s="59"/>
      <c r="G62" s="59"/>
      <c r="H62" s="59"/>
      <c r="I62" s="150"/>
      <c r="J62" s="59"/>
      <c r="K62" s="60"/>
    </row>
    <row r="66" spans="2:12" s="1" customFormat="1" ht="6.95" customHeight="1">
      <c r="B66" s="61"/>
      <c r="C66" s="62"/>
      <c r="D66" s="62"/>
      <c r="E66" s="62"/>
      <c r="F66" s="62"/>
      <c r="G66" s="62"/>
      <c r="H66" s="62"/>
      <c r="I66" s="153"/>
      <c r="J66" s="62"/>
      <c r="K66" s="62"/>
      <c r="L66" s="63"/>
    </row>
    <row r="67" spans="2:12" s="1" customFormat="1" ht="36.95" customHeight="1">
      <c r="B67" s="43"/>
      <c r="C67" s="64" t="s">
        <v>167</v>
      </c>
      <c r="D67" s="65"/>
      <c r="E67" s="65"/>
      <c r="F67" s="65"/>
      <c r="G67" s="65"/>
      <c r="H67" s="65"/>
      <c r="I67" s="174"/>
      <c r="J67" s="65"/>
      <c r="K67" s="65"/>
      <c r="L67" s="63"/>
    </row>
    <row r="68" spans="2:12" s="1" customFormat="1" ht="6.95" customHeight="1">
      <c r="B68" s="43"/>
      <c r="C68" s="65"/>
      <c r="D68" s="65"/>
      <c r="E68" s="65"/>
      <c r="F68" s="65"/>
      <c r="G68" s="65"/>
      <c r="H68" s="65"/>
      <c r="I68" s="174"/>
      <c r="J68" s="65"/>
      <c r="K68" s="65"/>
      <c r="L68" s="63"/>
    </row>
    <row r="69" spans="2:12" s="1" customFormat="1" ht="14.45" customHeight="1">
      <c r="B69" s="43"/>
      <c r="C69" s="67" t="s">
        <v>18</v>
      </c>
      <c r="D69" s="65"/>
      <c r="E69" s="65"/>
      <c r="F69" s="65"/>
      <c r="G69" s="65"/>
      <c r="H69" s="65"/>
      <c r="I69" s="174"/>
      <c r="J69" s="65"/>
      <c r="K69" s="65"/>
      <c r="L69" s="63"/>
    </row>
    <row r="70" spans="2:12" s="1" customFormat="1" ht="16.5" customHeight="1">
      <c r="B70" s="43"/>
      <c r="C70" s="65"/>
      <c r="D70" s="65"/>
      <c r="E70" s="414" t="str">
        <f>E7</f>
        <v>Areál TJ Lokomotiva Cheb-I.etapa-Fáze I.B-Rekonstrukce haly s přístavbou šaten-Neuznatelné výdaje</v>
      </c>
      <c r="F70" s="415"/>
      <c r="G70" s="415"/>
      <c r="H70" s="415"/>
      <c r="I70" s="174"/>
      <c r="J70" s="65"/>
      <c r="K70" s="65"/>
      <c r="L70" s="63"/>
    </row>
    <row r="71" spans="2:12" s="1" customFormat="1" ht="14.45" customHeight="1">
      <c r="B71" s="43"/>
      <c r="C71" s="67" t="s">
        <v>137</v>
      </c>
      <c r="D71" s="65"/>
      <c r="E71" s="65"/>
      <c r="F71" s="65"/>
      <c r="G71" s="65"/>
      <c r="H71" s="65"/>
      <c r="I71" s="174"/>
      <c r="J71" s="65"/>
      <c r="K71" s="65"/>
      <c r="L71" s="63"/>
    </row>
    <row r="72" spans="2:12" s="1" customFormat="1" ht="17.25" customHeight="1">
      <c r="B72" s="43"/>
      <c r="C72" s="65"/>
      <c r="D72" s="65"/>
      <c r="E72" s="384" t="str">
        <f>E9</f>
        <v>02 - Soupis prací VON-NEUZNATELNÉ VÝDAJE</v>
      </c>
      <c r="F72" s="416"/>
      <c r="G72" s="416"/>
      <c r="H72" s="416"/>
      <c r="I72" s="174"/>
      <c r="J72" s="65"/>
      <c r="K72" s="65"/>
      <c r="L72" s="63"/>
    </row>
    <row r="73" spans="2:12" s="1" customFormat="1" ht="6.95" customHeight="1">
      <c r="B73" s="43"/>
      <c r="C73" s="65"/>
      <c r="D73" s="65"/>
      <c r="E73" s="65"/>
      <c r="F73" s="65"/>
      <c r="G73" s="65"/>
      <c r="H73" s="65"/>
      <c r="I73" s="174"/>
      <c r="J73" s="65"/>
      <c r="K73" s="65"/>
      <c r="L73" s="63"/>
    </row>
    <row r="74" spans="2:12" s="1" customFormat="1" ht="18" customHeight="1">
      <c r="B74" s="43"/>
      <c r="C74" s="67" t="s">
        <v>26</v>
      </c>
      <c r="D74" s="65"/>
      <c r="E74" s="65"/>
      <c r="F74" s="177" t="str">
        <f>F12</f>
        <v>Cheb</v>
      </c>
      <c r="G74" s="65"/>
      <c r="H74" s="65"/>
      <c r="I74" s="178" t="s">
        <v>28</v>
      </c>
      <c r="J74" s="75" t="str">
        <f>IF(J12="","",J12)</f>
        <v>25. 1. 2018</v>
      </c>
      <c r="K74" s="65"/>
      <c r="L74" s="63"/>
    </row>
    <row r="75" spans="2:12" s="1" customFormat="1" ht="6.95" customHeight="1">
      <c r="B75" s="43"/>
      <c r="C75" s="65"/>
      <c r="D75" s="65"/>
      <c r="E75" s="65"/>
      <c r="F75" s="65"/>
      <c r="G75" s="65"/>
      <c r="H75" s="65"/>
      <c r="I75" s="174"/>
      <c r="J75" s="65"/>
      <c r="K75" s="65"/>
      <c r="L75" s="63"/>
    </row>
    <row r="76" spans="2:12" s="1" customFormat="1" ht="13.5">
      <c r="B76" s="43"/>
      <c r="C76" s="67" t="s">
        <v>36</v>
      </c>
      <c r="D76" s="65"/>
      <c r="E76" s="65"/>
      <c r="F76" s="177" t="str">
        <f>E15</f>
        <v>Město Cheb, Nám. Krále Jiřího z Poděbrad 1/14 Cheb</v>
      </c>
      <c r="G76" s="65"/>
      <c r="H76" s="65"/>
      <c r="I76" s="178" t="s">
        <v>43</v>
      </c>
      <c r="J76" s="177" t="str">
        <f>E21</f>
        <v>Ing. J. Šedivec-Staving Ateliér, Školní 27, Plzeň</v>
      </c>
      <c r="K76" s="65"/>
      <c r="L76" s="63"/>
    </row>
    <row r="77" spans="2:12" s="1" customFormat="1" ht="14.45" customHeight="1">
      <c r="B77" s="43"/>
      <c r="C77" s="67" t="s">
        <v>41</v>
      </c>
      <c r="D77" s="65"/>
      <c r="E77" s="65"/>
      <c r="F77" s="177" t="str">
        <f>IF(E18="","",E18)</f>
        <v/>
      </c>
      <c r="G77" s="65"/>
      <c r="H77" s="65"/>
      <c r="I77" s="174"/>
      <c r="J77" s="65"/>
      <c r="K77" s="65"/>
      <c r="L77" s="63"/>
    </row>
    <row r="78" spans="2:12" s="1" customFormat="1" ht="10.35" customHeight="1">
      <c r="B78" s="43"/>
      <c r="C78" s="65"/>
      <c r="D78" s="65"/>
      <c r="E78" s="65"/>
      <c r="F78" s="65"/>
      <c r="G78" s="65"/>
      <c r="H78" s="65"/>
      <c r="I78" s="174"/>
      <c r="J78" s="65"/>
      <c r="K78" s="65"/>
      <c r="L78" s="63"/>
    </row>
    <row r="79" spans="2:20" s="10" customFormat="1" ht="29.25" customHeight="1">
      <c r="B79" s="179"/>
      <c r="C79" s="180" t="s">
        <v>168</v>
      </c>
      <c r="D79" s="181" t="s">
        <v>67</v>
      </c>
      <c r="E79" s="181" t="s">
        <v>63</v>
      </c>
      <c r="F79" s="181" t="s">
        <v>169</v>
      </c>
      <c r="G79" s="181" t="s">
        <v>170</v>
      </c>
      <c r="H79" s="181" t="s">
        <v>171</v>
      </c>
      <c r="I79" s="182" t="s">
        <v>172</v>
      </c>
      <c r="J79" s="181" t="s">
        <v>144</v>
      </c>
      <c r="K79" s="183" t="s">
        <v>173</v>
      </c>
      <c r="L79" s="184"/>
      <c r="M79" s="83" t="s">
        <v>174</v>
      </c>
      <c r="N79" s="84" t="s">
        <v>52</v>
      </c>
      <c r="O79" s="84" t="s">
        <v>175</v>
      </c>
      <c r="P79" s="84" t="s">
        <v>176</v>
      </c>
      <c r="Q79" s="84" t="s">
        <v>177</v>
      </c>
      <c r="R79" s="84" t="s">
        <v>178</v>
      </c>
      <c r="S79" s="84" t="s">
        <v>179</v>
      </c>
      <c r="T79" s="85" t="s">
        <v>180</v>
      </c>
    </row>
    <row r="80" spans="2:63" s="1" customFormat="1" ht="29.25" customHeight="1">
      <c r="B80" s="43"/>
      <c r="C80" s="89" t="s">
        <v>145</v>
      </c>
      <c r="D80" s="65"/>
      <c r="E80" s="65"/>
      <c r="F80" s="65"/>
      <c r="G80" s="65"/>
      <c r="H80" s="65"/>
      <c r="I80" s="174"/>
      <c r="J80" s="185">
        <f>BK80</f>
        <v>0</v>
      </c>
      <c r="K80" s="65"/>
      <c r="L80" s="63"/>
      <c r="M80" s="86"/>
      <c r="N80" s="87"/>
      <c r="O80" s="87"/>
      <c r="P80" s="186">
        <f>P81</f>
        <v>0</v>
      </c>
      <c r="Q80" s="87"/>
      <c r="R80" s="186">
        <f>R81</f>
        <v>0</v>
      </c>
      <c r="S80" s="87"/>
      <c r="T80" s="187">
        <f>T81</f>
        <v>0</v>
      </c>
      <c r="AT80" s="25" t="s">
        <v>81</v>
      </c>
      <c r="AU80" s="25" t="s">
        <v>146</v>
      </c>
      <c r="BK80" s="188">
        <f>BK81</f>
        <v>0</v>
      </c>
    </row>
    <row r="81" spans="2:63" s="11" customFormat="1" ht="37.35" customHeight="1">
      <c r="B81" s="189"/>
      <c r="C81" s="190"/>
      <c r="D81" s="191" t="s">
        <v>81</v>
      </c>
      <c r="E81" s="192" t="s">
        <v>3522</v>
      </c>
      <c r="F81" s="192" t="s">
        <v>3523</v>
      </c>
      <c r="G81" s="190"/>
      <c r="H81" s="190"/>
      <c r="I81" s="193"/>
      <c r="J81" s="194">
        <f>BK81</f>
        <v>0</v>
      </c>
      <c r="K81" s="190"/>
      <c r="L81" s="195"/>
      <c r="M81" s="196"/>
      <c r="N81" s="197"/>
      <c r="O81" s="197"/>
      <c r="P81" s="198">
        <f>P82+P87+P89</f>
        <v>0</v>
      </c>
      <c r="Q81" s="197"/>
      <c r="R81" s="198">
        <f>R82+R87+R89</f>
        <v>0</v>
      </c>
      <c r="S81" s="197"/>
      <c r="T81" s="199">
        <f>T82+T87+T89</f>
        <v>0</v>
      </c>
      <c r="AR81" s="200" t="s">
        <v>212</v>
      </c>
      <c r="AT81" s="201" t="s">
        <v>81</v>
      </c>
      <c r="AU81" s="201" t="s">
        <v>82</v>
      </c>
      <c r="AY81" s="200" t="s">
        <v>183</v>
      </c>
      <c r="BK81" s="202">
        <f>BK82+BK87+BK89</f>
        <v>0</v>
      </c>
    </row>
    <row r="82" spans="2:63" s="11" customFormat="1" ht="19.9" customHeight="1">
      <c r="B82" s="189"/>
      <c r="C82" s="190"/>
      <c r="D82" s="191" t="s">
        <v>81</v>
      </c>
      <c r="E82" s="203" t="s">
        <v>3524</v>
      </c>
      <c r="F82" s="203" t="s">
        <v>3525</v>
      </c>
      <c r="G82" s="190"/>
      <c r="H82" s="190"/>
      <c r="I82" s="193"/>
      <c r="J82" s="204">
        <f>BK82</f>
        <v>0</v>
      </c>
      <c r="K82" s="190"/>
      <c r="L82" s="195"/>
      <c r="M82" s="196"/>
      <c r="N82" s="197"/>
      <c r="O82" s="197"/>
      <c r="P82" s="198">
        <f>SUM(P83:P86)</f>
        <v>0</v>
      </c>
      <c r="Q82" s="197"/>
      <c r="R82" s="198">
        <f>SUM(R83:R86)</f>
        <v>0</v>
      </c>
      <c r="S82" s="197"/>
      <c r="T82" s="199">
        <f>SUM(T83:T86)</f>
        <v>0</v>
      </c>
      <c r="AR82" s="200" t="s">
        <v>212</v>
      </c>
      <c r="AT82" s="201" t="s">
        <v>81</v>
      </c>
      <c r="AU82" s="201" t="s">
        <v>25</v>
      </c>
      <c r="AY82" s="200" t="s">
        <v>183</v>
      </c>
      <c r="BK82" s="202">
        <f>SUM(BK83:BK86)</f>
        <v>0</v>
      </c>
    </row>
    <row r="83" spans="2:65" s="1" customFormat="1" ht="16.5" customHeight="1">
      <c r="B83" s="43"/>
      <c r="C83" s="205" t="s">
        <v>90</v>
      </c>
      <c r="D83" s="205" t="s">
        <v>185</v>
      </c>
      <c r="E83" s="206" t="s">
        <v>3526</v>
      </c>
      <c r="F83" s="207" t="s">
        <v>3527</v>
      </c>
      <c r="G83" s="208" t="s">
        <v>3528</v>
      </c>
      <c r="H83" s="209">
        <v>1</v>
      </c>
      <c r="I83" s="210"/>
      <c r="J83" s="211">
        <f>ROUND(I83*H83,2)</f>
        <v>0</v>
      </c>
      <c r="K83" s="207" t="s">
        <v>189</v>
      </c>
      <c r="L83" s="63"/>
      <c r="M83" s="212" t="s">
        <v>38</v>
      </c>
      <c r="N83" s="213" t="s">
        <v>53</v>
      </c>
      <c r="O83" s="44"/>
      <c r="P83" s="214">
        <f>O83*H83</f>
        <v>0</v>
      </c>
      <c r="Q83" s="214">
        <v>0</v>
      </c>
      <c r="R83" s="214">
        <f>Q83*H83</f>
        <v>0</v>
      </c>
      <c r="S83" s="214">
        <v>0</v>
      </c>
      <c r="T83" s="215">
        <f>S83*H83</f>
        <v>0</v>
      </c>
      <c r="AR83" s="25" t="s">
        <v>3529</v>
      </c>
      <c r="AT83" s="25" t="s">
        <v>185</v>
      </c>
      <c r="AU83" s="25" t="s">
        <v>90</v>
      </c>
      <c r="AY83" s="25" t="s">
        <v>183</v>
      </c>
      <c r="BE83" s="216">
        <f>IF(N83="základní",J83,0)</f>
        <v>0</v>
      </c>
      <c r="BF83" s="216">
        <f>IF(N83="snížená",J83,0)</f>
        <v>0</v>
      </c>
      <c r="BG83" s="216">
        <f>IF(N83="zákl. přenesená",J83,0)</f>
        <v>0</v>
      </c>
      <c r="BH83" s="216">
        <f>IF(N83="sníž. přenesená",J83,0)</f>
        <v>0</v>
      </c>
      <c r="BI83" s="216">
        <f>IF(N83="nulová",J83,0)</f>
        <v>0</v>
      </c>
      <c r="BJ83" s="25" t="s">
        <v>25</v>
      </c>
      <c r="BK83" s="216">
        <f>ROUND(I83*H83,2)</f>
        <v>0</v>
      </c>
      <c r="BL83" s="25" t="s">
        <v>3529</v>
      </c>
      <c r="BM83" s="25" t="s">
        <v>3530</v>
      </c>
    </row>
    <row r="84" spans="2:65" s="1" customFormat="1" ht="25.5" customHeight="1">
      <c r="B84" s="43"/>
      <c r="C84" s="205" t="s">
        <v>107</v>
      </c>
      <c r="D84" s="205" t="s">
        <v>185</v>
      </c>
      <c r="E84" s="206" t="s">
        <v>3531</v>
      </c>
      <c r="F84" s="207" t="s">
        <v>3532</v>
      </c>
      <c r="G84" s="208" t="s">
        <v>3528</v>
      </c>
      <c r="H84" s="209">
        <v>1</v>
      </c>
      <c r="I84" s="210"/>
      <c r="J84" s="211">
        <f>ROUND(I84*H84,2)</f>
        <v>0</v>
      </c>
      <c r="K84" s="207" t="s">
        <v>189</v>
      </c>
      <c r="L84" s="63"/>
      <c r="M84" s="212" t="s">
        <v>38</v>
      </c>
      <c r="N84" s="213" t="s">
        <v>53</v>
      </c>
      <c r="O84" s="44"/>
      <c r="P84" s="214">
        <f>O84*H84</f>
        <v>0</v>
      </c>
      <c r="Q84" s="214">
        <v>0</v>
      </c>
      <c r="R84" s="214">
        <f>Q84*H84</f>
        <v>0</v>
      </c>
      <c r="S84" s="214">
        <v>0</v>
      </c>
      <c r="T84" s="215">
        <f>S84*H84</f>
        <v>0</v>
      </c>
      <c r="AR84" s="25" t="s">
        <v>3529</v>
      </c>
      <c r="AT84" s="25" t="s">
        <v>185</v>
      </c>
      <c r="AU84" s="25" t="s">
        <v>90</v>
      </c>
      <c r="AY84" s="25" t="s">
        <v>183</v>
      </c>
      <c r="BE84" s="216">
        <f>IF(N84="základní",J84,0)</f>
        <v>0</v>
      </c>
      <c r="BF84" s="216">
        <f>IF(N84="snížená",J84,0)</f>
        <v>0</v>
      </c>
      <c r="BG84" s="216">
        <f>IF(N84="zákl. přenesená",J84,0)</f>
        <v>0</v>
      </c>
      <c r="BH84" s="216">
        <f>IF(N84="sníž. přenesená",J84,0)</f>
        <v>0</v>
      </c>
      <c r="BI84" s="216">
        <f>IF(N84="nulová",J84,0)</f>
        <v>0</v>
      </c>
      <c r="BJ84" s="25" t="s">
        <v>25</v>
      </c>
      <c r="BK84" s="216">
        <f>ROUND(I84*H84,2)</f>
        <v>0</v>
      </c>
      <c r="BL84" s="25" t="s">
        <v>3529</v>
      </c>
      <c r="BM84" s="25" t="s">
        <v>3533</v>
      </c>
    </row>
    <row r="85" spans="2:65" s="1" customFormat="1" ht="16.5" customHeight="1">
      <c r="B85" s="43"/>
      <c r="C85" s="205" t="s">
        <v>190</v>
      </c>
      <c r="D85" s="205" t="s">
        <v>185</v>
      </c>
      <c r="E85" s="206" t="s">
        <v>3534</v>
      </c>
      <c r="F85" s="207" t="s">
        <v>3535</v>
      </c>
      <c r="G85" s="208" t="s">
        <v>3528</v>
      </c>
      <c r="H85" s="209">
        <v>1</v>
      </c>
      <c r="I85" s="210"/>
      <c r="J85" s="211">
        <f>ROUND(I85*H85,2)</f>
        <v>0</v>
      </c>
      <c r="K85" s="207" t="s">
        <v>189</v>
      </c>
      <c r="L85" s="63"/>
      <c r="M85" s="212" t="s">
        <v>38</v>
      </c>
      <c r="N85" s="213" t="s">
        <v>53</v>
      </c>
      <c r="O85" s="44"/>
      <c r="P85" s="214">
        <f>O85*H85</f>
        <v>0</v>
      </c>
      <c r="Q85" s="214">
        <v>0</v>
      </c>
      <c r="R85" s="214">
        <f>Q85*H85</f>
        <v>0</v>
      </c>
      <c r="S85" s="214">
        <v>0</v>
      </c>
      <c r="T85" s="215">
        <f>S85*H85</f>
        <v>0</v>
      </c>
      <c r="AR85" s="25" t="s">
        <v>3529</v>
      </c>
      <c r="AT85" s="25" t="s">
        <v>185</v>
      </c>
      <c r="AU85" s="25" t="s">
        <v>90</v>
      </c>
      <c r="AY85" s="25" t="s">
        <v>183</v>
      </c>
      <c r="BE85" s="216">
        <f>IF(N85="základní",J85,0)</f>
        <v>0</v>
      </c>
      <c r="BF85" s="216">
        <f>IF(N85="snížená",J85,0)</f>
        <v>0</v>
      </c>
      <c r="BG85" s="216">
        <f>IF(N85="zákl. přenesená",J85,0)</f>
        <v>0</v>
      </c>
      <c r="BH85" s="216">
        <f>IF(N85="sníž. přenesená",J85,0)</f>
        <v>0</v>
      </c>
      <c r="BI85" s="216">
        <f>IF(N85="nulová",J85,0)</f>
        <v>0</v>
      </c>
      <c r="BJ85" s="25" t="s">
        <v>25</v>
      </c>
      <c r="BK85" s="216">
        <f>ROUND(I85*H85,2)</f>
        <v>0</v>
      </c>
      <c r="BL85" s="25" t="s">
        <v>3529</v>
      </c>
      <c r="BM85" s="25" t="s">
        <v>3536</v>
      </c>
    </row>
    <row r="86" spans="2:65" s="1" customFormat="1" ht="25.5" customHeight="1">
      <c r="B86" s="43"/>
      <c r="C86" s="205" t="s">
        <v>212</v>
      </c>
      <c r="D86" s="205" t="s">
        <v>185</v>
      </c>
      <c r="E86" s="206" t="s">
        <v>3537</v>
      </c>
      <c r="F86" s="207" t="s">
        <v>3538</v>
      </c>
      <c r="G86" s="208" t="s">
        <v>3528</v>
      </c>
      <c r="H86" s="209">
        <v>1</v>
      </c>
      <c r="I86" s="210"/>
      <c r="J86" s="211">
        <f>ROUND(I86*H86,2)</f>
        <v>0</v>
      </c>
      <c r="K86" s="207" t="s">
        <v>189</v>
      </c>
      <c r="L86" s="63"/>
      <c r="M86" s="212" t="s">
        <v>38</v>
      </c>
      <c r="N86" s="213" t="s">
        <v>53</v>
      </c>
      <c r="O86" s="44"/>
      <c r="P86" s="214">
        <f>O86*H86</f>
        <v>0</v>
      </c>
      <c r="Q86" s="214">
        <v>0</v>
      </c>
      <c r="R86" s="214">
        <f>Q86*H86</f>
        <v>0</v>
      </c>
      <c r="S86" s="214">
        <v>0</v>
      </c>
      <c r="T86" s="215">
        <f>S86*H86</f>
        <v>0</v>
      </c>
      <c r="AR86" s="25" t="s">
        <v>3529</v>
      </c>
      <c r="AT86" s="25" t="s">
        <v>185</v>
      </c>
      <c r="AU86" s="25" t="s">
        <v>90</v>
      </c>
      <c r="AY86" s="25" t="s">
        <v>183</v>
      </c>
      <c r="BE86" s="216">
        <f>IF(N86="základní",J86,0)</f>
        <v>0</v>
      </c>
      <c r="BF86" s="216">
        <f>IF(N86="snížená",J86,0)</f>
        <v>0</v>
      </c>
      <c r="BG86" s="216">
        <f>IF(N86="zákl. přenesená",J86,0)</f>
        <v>0</v>
      </c>
      <c r="BH86" s="216">
        <f>IF(N86="sníž. přenesená",J86,0)</f>
        <v>0</v>
      </c>
      <c r="BI86" s="216">
        <f>IF(N86="nulová",J86,0)</f>
        <v>0</v>
      </c>
      <c r="BJ86" s="25" t="s">
        <v>25</v>
      </c>
      <c r="BK86" s="216">
        <f>ROUND(I86*H86,2)</f>
        <v>0</v>
      </c>
      <c r="BL86" s="25" t="s">
        <v>3529</v>
      </c>
      <c r="BM86" s="25" t="s">
        <v>3539</v>
      </c>
    </row>
    <row r="87" spans="2:63" s="11" customFormat="1" ht="29.85" customHeight="1">
      <c r="B87" s="189"/>
      <c r="C87" s="190"/>
      <c r="D87" s="191" t="s">
        <v>81</v>
      </c>
      <c r="E87" s="203" t="s">
        <v>3540</v>
      </c>
      <c r="F87" s="203" t="s">
        <v>3541</v>
      </c>
      <c r="G87" s="190"/>
      <c r="H87" s="190"/>
      <c r="I87" s="193"/>
      <c r="J87" s="204">
        <f>BK87</f>
        <v>0</v>
      </c>
      <c r="K87" s="190"/>
      <c r="L87" s="195"/>
      <c r="M87" s="196"/>
      <c r="N87" s="197"/>
      <c r="O87" s="197"/>
      <c r="P87" s="198">
        <f>P88</f>
        <v>0</v>
      </c>
      <c r="Q87" s="197"/>
      <c r="R87" s="198">
        <f>R88</f>
        <v>0</v>
      </c>
      <c r="S87" s="197"/>
      <c r="T87" s="199">
        <f>T88</f>
        <v>0</v>
      </c>
      <c r="AR87" s="200" t="s">
        <v>212</v>
      </c>
      <c r="AT87" s="201" t="s">
        <v>81</v>
      </c>
      <c r="AU87" s="201" t="s">
        <v>25</v>
      </c>
      <c r="AY87" s="200" t="s">
        <v>183</v>
      </c>
      <c r="BK87" s="202">
        <f>BK88</f>
        <v>0</v>
      </c>
    </row>
    <row r="88" spans="2:65" s="1" customFormat="1" ht="16.5" customHeight="1">
      <c r="B88" s="43"/>
      <c r="C88" s="205" t="s">
        <v>221</v>
      </c>
      <c r="D88" s="205" t="s">
        <v>185</v>
      </c>
      <c r="E88" s="206" t="s">
        <v>3542</v>
      </c>
      <c r="F88" s="207" t="s">
        <v>3543</v>
      </c>
      <c r="G88" s="208" t="s">
        <v>3544</v>
      </c>
      <c r="H88" s="209">
        <v>1</v>
      </c>
      <c r="I88" s="210"/>
      <c r="J88" s="211">
        <f>ROUND(I88*H88,2)</f>
        <v>0</v>
      </c>
      <c r="K88" s="207" t="s">
        <v>189</v>
      </c>
      <c r="L88" s="63"/>
      <c r="M88" s="212" t="s">
        <v>38</v>
      </c>
      <c r="N88" s="213" t="s">
        <v>53</v>
      </c>
      <c r="O88" s="44"/>
      <c r="P88" s="214">
        <f>O88*H88</f>
        <v>0</v>
      </c>
      <c r="Q88" s="214">
        <v>0</v>
      </c>
      <c r="R88" s="214">
        <f>Q88*H88</f>
        <v>0</v>
      </c>
      <c r="S88" s="214">
        <v>0</v>
      </c>
      <c r="T88" s="215">
        <f>S88*H88</f>
        <v>0</v>
      </c>
      <c r="AR88" s="25" t="s">
        <v>3529</v>
      </c>
      <c r="AT88" s="25" t="s">
        <v>185</v>
      </c>
      <c r="AU88" s="25" t="s">
        <v>90</v>
      </c>
      <c r="AY88" s="25" t="s">
        <v>183</v>
      </c>
      <c r="BE88" s="216">
        <f>IF(N88="základní",J88,0)</f>
        <v>0</v>
      </c>
      <c r="BF88" s="216">
        <f>IF(N88="snížená",J88,0)</f>
        <v>0</v>
      </c>
      <c r="BG88" s="216">
        <f>IF(N88="zákl. přenesená",J88,0)</f>
        <v>0</v>
      </c>
      <c r="BH88" s="216">
        <f>IF(N88="sníž. přenesená",J88,0)</f>
        <v>0</v>
      </c>
      <c r="BI88" s="216">
        <f>IF(N88="nulová",J88,0)</f>
        <v>0</v>
      </c>
      <c r="BJ88" s="25" t="s">
        <v>25</v>
      </c>
      <c r="BK88" s="216">
        <f>ROUND(I88*H88,2)</f>
        <v>0</v>
      </c>
      <c r="BL88" s="25" t="s">
        <v>3529</v>
      </c>
      <c r="BM88" s="25" t="s">
        <v>3545</v>
      </c>
    </row>
    <row r="89" spans="2:63" s="11" customFormat="1" ht="29.85" customHeight="1">
      <c r="B89" s="189"/>
      <c r="C89" s="190"/>
      <c r="D89" s="191" t="s">
        <v>81</v>
      </c>
      <c r="E89" s="203" t="s">
        <v>3546</v>
      </c>
      <c r="F89" s="203" t="s">
        <v>3547</v>
      </c>
      <c r="G89" s="190"/>
      <c r="H89" s="190"/>
      <c r="I89" s="193"/>
      <c r="J89" s="204">
        <f>BK89</f>
        <v>0</v>
      </c>
      <c r="K89" s="190"/>
      <c r="L89" s="195"/>
      <c r="M89" s="196"/>
      <c r="N89" s="197"/>
      <c r="O89" s="197"/>
      <c r="P89" s="198">
        <f>SUM(P90:P91)</f>
        <v>0</v>
      </c>
      <c r="Q89" s="197"/>
      <c r="R89" s="198">
        <f>SUM(R90:R91)</f>
        <v>0</v>
      </c>
      <c r="S89" s="197"/>
      <c r="T89" s="199">
        <f>SUM(T90:T91)</f>
        <v>0</v>
      </c>
      <c r="AR89" s="200" t="s">
        <v>212</v>
      </c>
      <c r="AT89" s="201" t="s">
        <v>81</v>
      </c>
      <c r="AU89" s="201" t="s">
        <v>25</v>
      </c>
      <c r="AY89" s="200" t="s">
        <v>183</v>
      </c>
      <c r="BK89" s="202">
        <f>SUM(BK90:BK91)</f>
        <v>0</v>
      </c>
    </row>
    <row r="90" spans="2:65" s="1" customFormat="1" ht="16.5" customHeight="1">
      <c r="B90" s="43"/>
      <c r="C90" s="205" t="s">
        <v>231</v>
      </c>
      <c r="D90" s="205" t="s">
        <v>185</v>
      </c>
      <c r="E90" s="206" t="s">
        <v>3548</v>
      </c>
      <c r="F90" s="207" t="s">
        <v>3549</v>
      </c>
      <c r="G90" s="208" t="s">
        <v>3528</v>
      </c>
      <c r="H90" s="209">
        <v>1</v>
      </c>
      <c r="I90" s="210"/>
      <c r="J90" s="211">
        <f>ROUND(I90*H90,2)</f>
        <v>0</v>
      </c>
      <c r="K90" s="207" t="s">
        <v>189</v>
      </c>
      <c r="L90" s="63"/>
      <c r="M90" s="212" t="s">
        <v>38</v>
      </c>
      <c r="N90" s="213" t="s">
        <v>53</v>
      </c>
      <c r="O90" s="44"/>
      <c r="P90" s="214">
        <f>O90*H90</f>
        <v>0</v>
      </c>
      <c r="Q90" s="214">
        <v>0</v>
      </c>
      <c r="R90" s="214">
        <f>Q90*H90</f>
        <v>0</v>
      </c>
      <c r="S90" s="214">
        <v>0</v>
      </c>
      <c r="T90" s="215">
        <f>S90*H90</f>
        <v>0</v>
      </c>
      <c r="AR90" s="25" t="s">
        <v>3529</v>
      </c>
      <c r="AT90" s="25" t="s">
        <v>185</v>
      </c>
      <c r="AU90" s="25" t="s">
        <v>90</v>
      </c>
      <c r="AY90" s="25" t="s">
        <v>183</v>
      </c>
      <c r="BE90" s="216">
        <f>IF(N90="základní",J90,0)</f>
        <v>0</v>
      </c>
      <c r="BF90" s="216">
        <f>IF(N90="snížená",J90,0)</f>
        <v>0</v>
      </c>
      <c r="BG90" s="216">
        <f>IF(N90="zákl. přenesená",J90,0)</f>
        <v>0</v>
      </c>
      <c r="BH90" s="216">
        <f>IF(N90="sníž. přenesená",J90,0)</f>
        <v>0</v>
      </c>
      <c r="BI90" s="216">
        <f>IF(N90="nulová",J90,0)</f>
        <v>0</v>
      </c>
      <c r="BJ90" s="25" t="s">
        <v>25</v>
      </c>
      <c r="BK90" s="216">
        <f>ROUND(I90*H90,2)</f>
        <v>0</v>
      </c>
      <c r="BL90" s="25" t="s">
        <v>3529</v>
      </c>
      <c r="BM90" s="25" t="s">
        <v>3550</v>
      </c>
    </row>
    <row r="91" spans="2:65" s="1" customFormat="1" ht="16.5" customHeight="1">
      <c r="B91" s="43"/>
      <c r="C91" s="205" t="s">
        <v>236</v>
      </c>
      <c r="D91" s="205" t="s">
        <v>185</v>
      </c>
      <c r="E91" s="206" t="s">
        <v>3551</v>
      </c>
      <c r="F91" s="207" t="s">
        <v>3552</v>
      </c>
      <c r="G91" s="208" t="s">
        <v>3528</v>
      </c>
      <c r="H91" s="209">
        <v>1</v>
      </c>
      <c r="I91" s="210"/>
      <c r="J91" s="211">
        <f>ROUND(I91*H91,2)</f>
        <v>0</v>
      </c>
      <c r="K91" s="207" t="s">
        <v>189</v>
      </c>
      <c r="L91" s="63"/>
      <c r="M91" s="212" t="s">
        <v>38</v>
      </c>
      <c r="N91" s="283" t="s">
        <v>53</v>
      </c>
      <c r="O91" s="278"/>
      <c r="P91" s="279">
        <f>O91*H91</f>
        <v>0</v>
      </c>
      <c r="Q91" s="279">
        <v>0</v>
      </c>
      <c r="R91" s="279">
        <f>Q91*H91</f>
        <v>0</v>
      </c>
      <c r="S91" s="279">
        <v>0</v>
      </c>
      <c r="T91" s="280">
        <f>S91*H91</f>
        <v>0</v>
      </c>
      <c r="AR91" s="25" t="s">
        <v>3529</v>
      </c>
      <c r="AT91" s="25" t="s">
        <v>185</v>
      </c>
      <c r="AU91" s="25" t="s">
        <v>90</v>
      </c>
      <c r="AY91" s="25" t="s">
        <v>183</v>
      </c>
      <c r="BE91" s="216">
        <f>IF(N91="základní",J91,0)</f>
        <v>0</v>
      </c>
      <c r="BF91" s="216">
        <f>IF(N91="snížená",J91,0)</f>
        <v>0</v>
      </c>
      <c r="BG91" s="216">
        <f>IF(N91="zákl. přenesená",J91,0)</f>
        <v>0</v>
      </c>
      <c r="BH91" s="216">
        <f>IF(N91="sníž. přenesená",J91,0)</f>
        <v>0</v>
      </c>
      <c r="BI91" s="216">
        <f>IF(N91="nulová",J91,0)</f>
        <v>0</v>
      </c>
      <c r="BJ91" s="25" t="s">
        <v>25</v>
      </c>
      <c r="BK91" s="216">
        <f>ROUND(I91*H91,2)</f>
        <v>0</v>
      </c>
      <c r="BL91" s="25" t="s">
        <v>3529</v>
      </c>
      <c r="BM91" s="25" t="s">
        <v>3553</v>
      </c>
    </row>
    <row r="92" spans="2:12" s="1" customFormat="1" ht="6.95" customHeight="1">
      <c r="B92" s="58"/>
      <c r="C92" s="59"/>
      <c r="D92" s="59"/>
      <c r="E92" s="59"/>
      <c r="F92" s="59"/>
      <c r="G92" s="59"/>
      <c r="H92" s="59"/>
      <c r="I92" s="150"/>
      <c r="J92" s="59"/>
      <c r="K92" s="59"/>
      <c r="L92" s="63"/>
    </row>
  </sheetData>
  <sheetProtection algorithmName="SHA-512" hashValue="s0z7jM+prRNArXo0veppohlVtdlTzAWUqD0bukl39K3nwgeXueWCZceQU0VcKC2WW0jb3QxzvNiarTohJC8QpA==" saltValue="4AamQtfeGBwCA4GCAUexITgEsDQchgHKNjPblE3MPtj0oXbSTBofT3vbHrWUu+YJfD8itaT7KMpNNpDZnnXerA==" spinCount="100000" sheet="1" objects="1" scenarios="1" formatColumns="0" formatRows="0" autoFilter="0"/>
  <autoFilter ref="C79:K9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8" customWidth="1"/>
    <col min="2" max="2" width="1.66796875" style="288" customWidth="1"/>
    <col min="3" max="4" width="5" style="288" customWidth="1"/>
    <col min="5" max="5" width="11.66015625" style="288" customWidth="1"/>
    <col min="6" max="6" width="9.16015625" style="288" customWidth="1"/>
    <col min="7" max="7" width="5" style="288" customWidth="1"/>
    <col min="8" max="8" width="77.83203125" style="288" customWidth="1"/>
    <col min="9" max="10" width="20" style="288" customWidth="1"/>
    <col min="11" max="11" width="1.66796875" style="288" customWidth="1"/>
  </cols>
  <sheetData>
    <row r="1" ht="37.5" customHeight="1"/>
    <row r="2" spans="2:11" ht="7.5" customHeight="1">
      <c r="B2" s="289"/>
      <c r="C2" s="290"/>
      <c r="D2" s="290"/>
      <c r="E2" s="290"/>
      <c r="F2" s="290"/>
      <c r="G2" s="290"/>
      <c r="H2" s="290"/>
      <c r="I2" s="290"/>
      <c r="J2" s="290"/>
      <c r="K2" s="291"/>
    </row>
    <row r="3" spans="2:11" s="16" customFormat="1" ht="45" customHeight="1">
      <c r="B3" s="292"/>
      <c r="C3" s="423" t="s">
        <v>3554</v>
      </c>
      <c r="D3" s="423"/>
      <c r="E3" s="423"/>
      <c r="F3" s="423"/>
      <c r="G3" s="423"/>
      <c r="H3" s="423"/>
      <c r="I3" s="423"/>
      <c r="J3" s="423"/>
      <c r="K3" s="293"/>
    </row>
    <row r="4" spans="2:11" ht="25.5" customHeight="1">
      <c r="B4" s="294"/>
      <c r="C4" s="427" t="s">
        <v>3555</v>
      </c>
      <c r="D4" s="427"/>
      <c r="E4" s="427"/>
      <c r="F4" s="427"/>
      <c r="G4" s="427"/>
      <c r="H4" s="427"/>
      <c r="I4" s="427"/>
      <c r="J4" s="427"/>
      <c r="K4" s="295"/>
    </row>
    <row r="5" spans="2:11" ht="5.25" customHeight="1">
      <c r="B5" s="294"/>
      <c r="C5" s="296"/>
      <c r="D5" s="296"/>
      <c r="E5" s="296"/>
      <c r="F5" s="296"/>
      <c r="G5" s="296"/>
      <c r="H5" s="296"/>
      <c r="I5" s="296"/>
      <c r="J5" s="296"/>
      <c r="K5" s="295"/>
    </row>
    <row r="6" spans="2:11" ht="15" customHeight="1">
      <c r="B6" s="294"/>
      <c r="C6" s="426" t="s">
        <v>3556</v>
      </c>
      <c r="D6" s="426"/>
      <c r="E6" s="426"/>
      <c r="F6" s="426"/>
      <c r="G6" s="426"/>
      <c r="H6" s="426"/>
      <c r="I6" s="426"/>
      <c r="J6" s="426"/>
      <c r="K6" s="295"/>
    </row>
    <row r="7" spans="2:11" ht="15" customHeight="1">
      <c r="B7" s="298"/>
      <c r="C7" s="426" t="s">
        <v>3557</v>
      </c>
      <c r="D7" s="426"/>
      <c r="E7" s="426"/>
      <c r="F7" s="426"/>
      <c r="G7" s="426"/>
      <c r="H7" s="426"/>
      <c r="I7" s="426"/>
      <c r="J7" s="426"/>
      <c r="K7" s="295"/>
    </row>
    <row r="8" spans="2:11" ht="12.75" customHeight="1">
      <c r="B8" s="298"/>
      <c r="C8" s="297"/>
      <c r="D8" s="297"/>
      <c r="E8" s="297"/>
      <c r="F8" s="297"/>
      <c r="G8" s="297"/>
      <c r="H8" s="297"/>
      <c r="I8" s="297"/>
      <c r="J8" s="297"/>
      <c r="K8" s="295"/>
    </row>
    <row r="9" spans="2:11" ht="15" customHeight="1">
      <c r="B9" s="298"/>
      <c r="C9" s="426" t="s">
        <v>3558</v>
      </c>
      <c r="D9" s="426"/>
      <c r="E9" s="426"/>
      <c r="F9" s="426"/>
      <c r="G9" s="426"/>
      <c r="H9" s="426"/>
      <c r="I9" s="426"/>
      <c r="J9" s="426"/>
      <c r="K9" s="295"/>
    </row>
    <row r="10" spans="2:11" ht="15" customHeight="1">
      <c r="B10" s="298"/>
      <c r="C10" s="297"/>
      <c r="D10" s="426" t="s">
        <v>3559</v>
      </c>
      <c r="E10" s="426"/>
      <c r="F10" s="426"/>
      <c r="G10" s="426"/>
      <c r="H10" s="426"/>
      <c r="I10" s="426"/>
      <c r="J10" s="426"/>
      <c r="K10" s="295"/>
    </row>
    <row r="11" spans="2:11" ht="15" customHeight="1">
      <c r="B11" s="298"/>
      <c r="C11" s="299"/>
      <c r="D11" s="426" t="s">
        <v>3560</v>
      </c>
      <c r="E11" s="426"/>
      <c r="F11" s="426"/>
      <c r="G11" s="426"/>
      <c r="H11" s="426"/>
      <c r="I11" s="426"/>
      <c r="J11" s="426"/>
      <c r="K11" s="295"/>
    </row>
    <row r="12" spans="2:11" ht="12.75" customHeight="1">
      <c r="B12" s="298"/>
      <c r="C12" s="299"/>
      <c r="D12" s="299"/>
      <c r="E12" s="299"/>
      <c r="F12" s="299"/>
      <c r="G12" s="299"/>
      <c r="H12" s="299"/>
      <c r="I12" s="299"/>
      <c r="J12" s="299"/>
      <c r="K12" s="295"/>
    </row>
    <row r="13" spans="2:11" ht="15" customHeight="1">
      <c r="B13" s="298"/>
      <c r="C13" s="299"/>
      <c r="D13" s="426" t="s">
        <v>3561</v>
      </c>
      <c r="E13" s="426"/>
      <c r="F13" s="426"/>
      <c r="G13" s="426"/>
      <c r="H13" s="426"/>
      <c r="I13" s="426"/>
      <c r="J13" s="426"/>
      <c r="K13" s="295"/>
    </row>
    <row r="14" spans="2:11" ht="15" customHeight="1">
      <c r="B14" s="298"/>
      <c r="C14" s="299"/>
      <c r="D14" s="426" t="s">
        <v>3562</v>
      </c>
      <c r="E14" s="426"/>
      <c r="F14" s="426"/>
      <c r="G14" s="426"/>
      <c r="H14" s="426"/>
      <c r="I14" s="426"/>
      <c r="J14" s="426"/>
      <c r="K14" s="295"/>
    </row>
    <row r="15" spans="2:11" ht="15" customHeight="1">
      <c r="B15" s="298"/>
      <c r="C15" s="299"/>
      <c r="D15" s="426" t="s">
        <v>3563</v>
      </c>
      <c r="E15" s="426"/>
      <c r="F15" s="426"/>
      <c r="G15" s="426"/>
      <c r="H15" s="426"/>
      <c r="I15" s="426"/>
      <c r="J15" s="426"/>
      <c r="K15" s="295"/>
    </row>
    <row r="16" spans="2:11" ht="15" customHeight="1">
      <c r="B16" s="298"/>
      <c r="C16" s="299"/>
      <c r="D16" s="299"/>
      <c r="E16" s="300" t="s">
        <v>88</v>
      </c>
      <c r="F16" s="426" t="s">
        <v>3564</v>
      </c>
      <c r="G16" s="426"/>
      <c r="H16" s="426"/>
      <c r="I16" s="426"/>
      <c r="J16" s="426"/>
      <c r="K16" s="295"/>
    </row>
    <row r="17" spans="2:11" ht="15" customHeight="1">
      <c r="B17" s="298"/>
      <c r="C17" s="299"/>
      <c r="D17" s="299"/>
      <c r="E17" s="300" t="s">
        <v>3565</v>
      </c>
      <c r="F17" s="426" t="s">
        <v>3566</v>
      </c>
      <c r="G17" s="426"/>
      <c r="H17" s="426"/>
      <c r="I17" s="426"/>
      <c r="J17" s="426"/>
      <c r="K17" s="295"/>
    </row>
    <row r="18" spans="2:11" ht="15" customHeight="1">
      <c r="B18" s="298"/>
      <c r="C18" s="299"/>
      <c r="D18" s="299"/>
      <c r="E18" s="300" t="s">
        <v>3567</v>
      </c>
      <c r="F18" s="426" t="s">
        <v>3568</v>
      </c>
      <c r="G18" s="426"/>
      <c r="H18" s="426"/>
      <c r="I18" s="426"/>
      <c r="J18" s="426"/>
      <c r="K18" s="295"/>
    </row>
    <row r="19" spans="2:11" ht="15" customHeight="1">
      <c r="B19" s="298"/>
      <c r="C19" s="299"/>
      <c r="D19" s="299"/>
      <c r="E19" s="300" t="s">
        <v>129</v>
      </c>
      <c r="F19" s="426" t="s">
        <v>3569</v>
      </c>
      <c r="G19" s="426"/>
      <c r="H19" s="426"/>
      <c r="I19" s="426"/>
      <c r="J19" s="426"/>
      <c r="K19" s="295"/>
    </row>
    <row r="20" spans="2:11" ht="15" customHeight="1">
      <c r="B20" s="298"/>
      <c r="C20" s="299"/>
      <c r="D20" s="299"/>
      <c r="E20" s="300" t="s">
        <v>3570</v>
      </c>
      <c r="F20" s="426" t="s">
        <v>2944</v>
      </c>
      <c r="G20" s="426"/>
      <c r="H20" s="426"/>
      <c r="I20" s="426"/>
      <c r="J20" s="426"/>
      <c r="K20" s="295"/>
    </row>
    <row r="21" spans="2:11" ht="15" customHeight="1">
      <c r="B21" s="298"/>
      <c r="C21" s="299"/>
      <c r="D21" s="299"/>
      <c r="E21" s="300" t="s">
        <v>94</v>
      </c>
      <c r="F21" s="426" t="s">
        <v>3571</v>
      </c>
      <c r="G21" s="426"/>
      <c r="H21" s="426"/>
      <c r="I21" s="426"/>
      <c r="J21" s="426"/>
      <c r="K21" s="295"/>
    </row>
    <row r="22" spans="2:11" ht="12.75" customHeight="1">
      <c r="B22" s="298"/>
      <c r="C22" s="299"/>
      <c r="D22" s="299"/>
      <c r="E22" s="299"/>
      <c r="F22" s="299"/>
      <c r="G22" s="299"/>
      <c r="H22" s="299"/>
      <c r="I22" s="299"/>
      <c r="J22" s="299"/>
      <c r="K22" s="295"/>
    </row>
    <row r="23" spans="2:11" ht="15" customHeight="1">
      <c r="B23" s="298"/>
      <c r="C23" s="426" t="s">
        <v>3572</v>
      </c>
      <c r="D23" s="426"/>
      <c r="E23" s="426"/>
      <c r="F23" s="426"/>
      <c r="G23" s="426"/>
      <c r="H23" s="426"/>
      <c r="I23" s="426"/>
      <c r="J23" s="426"/>
      <c r="K23" s="295"/>
    </row>
    <row r="24" spans="2:11" ht="15" customHeight="1">
      <c r="B24" s="298"/>
      <c r="C24" s="426" t="s">
        <v>3573</v>
      </c>
      <c r="D24" s="426"/>
      <c r="E24" s="426"/>
      <c r="F24" s="426"/>
      <c r="G24" s="426"/>
      <c r="H24" s="426"/>
      <c r="I24" s="426"/>
      <c r="J24" s="426"/>
      <c r="K24" s="295"/>
    </row>
    <row r="25" spans="2:11" ht="15" customHeight="1">
      <c r="B25" s="298"/>
      <c r="C25" s="297"/>
      <c r="D25" s="426" t="s">
        <v>3574</v>
      </c>
      <c r="E25" s="426"/>
      <c r="F25" s="426"/>
      <c r="G25" s="426"/>
      <c r="H25" s="426"/>
      <c r="I25" s="426"/>
      <c r="J25" s="426"/>
      <c r="K25" s="295"/>
    </row>
    <row r="26" spans="2:11" ht="15" customHeight="1">
      <c r="B26" s="298"/>
      <c r="C26" s="299"/>
      <c r="D26" s="426" t="s">
        <v>3575</v>
      </c>
      <c r="E26" s="426"/>
      <c r="F26" s="426"/>
      <c r="G26" s="426"/>
      <c r="H26" s="426"/>
      <c r="I26" s="426"/>
      <c r="J26" s="426"/>
      <c r="K26" s="295"/>
    </row>
    <row r="27" spans="2:11" ht="12.75" customHeight="1">
      <c r="B27" s="298"/>
      <c r="C27" s="299"/>
      <c r="D27" s="299"/>
      <c r="E27" s="299"/>
      <c r="F27" s="299"/>
      <c r="G27" s="299"/>
      <c r="H27" s="299"/>
      <c r="I27" s="299"/>
      <c r="J27" s="299"/>
      <c r="K27" s="295"/>
    </row>
    <row r="28" spans="2:11" ht="15" customHeight="1">
      <c r="B28" s="298"/>
      <c r="C28" s="299"/>
      <c r="D28" s="426" t="s">
        <v>3576</v>
      </c>
      <c r="E28" s="426"/>
      <c r="F28" s="426"/>
      <c r="G28" s="426"/>
      <c r="H28" s="426"/>
      <c r="I28" s="426"/>
      <c r="J28" s="426"/>
      <c r="K28" s="295"/>
    </row>
    <row r="29" spans="2:11" ht="15" customHeight="1">
      <c r="B29" s="298"/>
      <c r="C29" s="299"/>
      <c r="D29" s="426" t="s">
        <v>3577</v>
      </c>
      <c r="E29" s="426"/>
      <c r="F29" s="426"/>
      <c r="G29" s="426"/>
      <c r="H29" s="426"/>
      <c r="I29" s="426"/>
      <c r="J29" s="426"/>
      <c r="K29" s="295"/>
    </row>
    <row r="30" spans="2:11" ht="12.75" customHeight="1">
      <c r="B30" s="298"/>
      <c r="C30" s="299"/>
      <c r="D30" s="299"/>
      <c r="E30" s="299"/>
      <c r="F30" s="299"/>
      <c r="G30" s="299"/>
      <c r="H30" s="299"/>
      <c r="I30" s="299"/>
      <c r="J30" s="299"/>
      <c r="K30" s="295"/>
    </row>
    <row r="31" spans="2:11" ht="15" customHeight="1">
      <c r="B31" s="298"/>
      <c r="C31" s="299"/>
      <c r="D31" s="426" t="s">
        <v>3578</v>
      </c>
      <c r="E31" s="426"/>
      <c r="F31" s="426"/>
      <c r="G31" s="426"/>
      <c r="H31" s="426"/>
      <c r="I31" s="426"/>
      <c r="J31" s="426"/>
      <c r="K31" s="295"/>
    </row>
    <row r="32" spans="2:11" ht="15" customHeight="1">
      <c r="B32" s="298"/>
      <c r="C32" s="299"/>
      <c r="D32" s="426" t="s">
        <v>3579</v>
      </c>
      <c r="E32" s="426"/>
      <c r="F32" s="426"/>
      <c r="G32" s="426"/>
      <c r="H32" s="426"/>
      <c r="I32" s="426"/>
      <c r="J32" s="426"/>
      <c r="K32" s="295"/>
    </row>
    <row r="33" spans="2:11" ht="15" customHeight="1">
      <c r="B33" s="298"/>
      <c r="C33" s="299"/>
      <c r="D33" s="426" t="s">
        <v>3580</v>
      </c>
      <c r="E33" s="426"/>
      <c r="F33" s="426"/>
      <c r="G33" s="426"/>
      <c r="H33" s="426"/>
      <c r="I33" s="426"/>
      <c r="J33" s="426"/>
      <c r="K33" s="295"/>
    </row>
    <row r="34" spans="2:11" ht="15" customHeight="1">
      <c r="B34" s="298"/>
      <c r="C34" s="299"/>
      <c r="D34" s="297"/>
      <c r="E34" s="301" t="s">
        <v>168</v>
      </c>
      <c r="F34" s="297"/>
      <c r="G34" s="426" t="s">
        <v>3581</v>
      </c>
      <c r="H34" s="426"/>
      <c r="I34" s="426"/>
      <c r="J34" s="426"/>
      <c r="K34" s="295"/>
    </row>
    <row r="35" spans="2:11" ht="30.75" customHeight="1">
      <c r="B35" s="298"/>
      <c r="C35" s="299"/>
      <c r="D35" s="297"/>
      <c r="E35" s="301" t="s">
        <v>3582</v>
      </c>
      <c r="F35" s="297"/>
      <c r="G35" s="426" t="s">
        <v>3583</v>
      </c>
      <c r="H35" s="426"/>
      <c r="I35" s="426"/>
      <c r="J35" s="426"/>
      <c r="K35" s="295"/>
    </row>
    <row r="36" spans="2:11" ht="15" customHeight="1">
      <c r="B36" s="298"/>
      <c r="C36" s="299"/>
      <c r="D36" s="297"/>
      <c r="E36" s="301" t="s">
        <v>63</v>
      </c>
      <c r="F36" s="297"/>
      <c r="G36" s="426" t="s">
        <v>3584</v>
      </c>
      <c r="H36" s="426"/>
      <c r="I36" s="426"/>
      <c r="J36" s="426"/>
      <c r="K36" s="295"/>
    </row>
    <row r="37" spans="2:11" ht="15" customHeight="1">
      <c r="B37" s="298"/>
      <c r="C37" s="299"/>
      <c r="D37" s="297"/>
      <c r="E37" s="301" t="s">
        <v>169</v>
      </c>
      <c r="F37" s="297"/>
      <c r="G37" s="426" t="s">
        <v>3585</v>
      </c>
      <c r="H37" s="426"/>
      <c r="I37" s="426"/>
      <c r="J37" s="426"/>
      <c r="K37" s="295"/>
    </row>
    <row r="38" spans="2:11" ht="15" customHeight="1">
      <c r="B38" s="298"/>
      <c r="C38" s="299"/>
      <c r="D38" s="297"/>
      <c r="E38" s="301" t="s">
        <v>170</v>
      </c>
      <c r="F38" s="297"/>
      <c r="G38" s="426" t="s">
        <v>3586</v>
      </c>
      <c r="H38" s="426"/>
      <c r="I38" s="426"/>
      <c r="J38" s="426"/>
      <c r="K38" s="295"/>
    </row>
    <row r="39" spans="2:11" ht="15" customHeight="1">
      <c r="B39" s="298"/>
      <c r="C39" s="299"/>
      <c r="D39" s="297"/>
      <c r="E39" s="301" t="s">
        <v>171</v>
      </c>
      <c r="F39" s="297"/>
      <c r="G39" s="426" t="s">
        <v>3587</v>
      </c>
      <c r="H39" s="426"/>
      <c r="I39" s="426"/>
      <c r="J39" s="426"/>
      <c r="K39" s="295"/>
    </row>
    <row r="40" spans="2:11" ht="15" customHeight="1">
      <c r="B40" s="298"/>
      <c r="C40" s="299"/>
      <c r="D40" s="297"/>
      <c r="E40" s="301" t="s">
        <v>3588</v>
      </c>
      <c r="F40" s="297"/>
      <c r="G40" s="426" t="s">
        <v>3589</v>
      </c>
      <c r="H40" s="426"/>
      <c r="I40" s="426"/>
      <c r="J40" s="426"/>
      <c r="K40" s="295"/>
    </row>
    <row r="41" spans="2:11" ht="15" customHeight="1">
      <c r="B41" s="298"/>
      <c r="C41" s="299"/>
      <c r="D41" s="297"/>
      <c r="E41" s="301"/>
      <c r="F41" s="297"/>
      <c r="G41" s="426" t="s">
        <v>3590</v>
      </c>
      <c r="H41" s="426"/>
      <c r="I41" s="426"/>
      <c r="J41" s="426"/>
      <c r="K41" s="295"/>
    </row>
    <row r="42" spans="2:11" ht="15" customHeight="1">
      <c r="B42" s="298"/>
      <c r="C42" s="299"/>
      <c r="D42" s="297"/>
      <c r="E42" s="301" t="s">
        <v>3591</v>
      </c>
      <c r="F42" s="297"/>
      <c r="G42" s="426" t="s">
        <v>3592</v>
      </c>
      <c r="H42" s="426"/>
      <c r="I42" s="426"/>
      <c r="J42" s="426"/>
      <c r="K42" s="295"/>
    </row>
    <row r="43" spans="2:11" ht="15" customHeight="1">
      <c r="B43" s="298"/>
      <c r="C43" s="299"/>
      <c r="D43" s="297"/>
      <c r="E43" s="301" t="s">
        <v>173</v>
      </c>
      <c r="F43" s="297"/>
      <c r="G43" s="426" t="s">
        <v>3593</v>
      </c>
      <c r="H43" s="426"/>
      <c r="I43" s="426"/>
      <c r="J43" s="426"/>
      <c r="K43" s="295"/>
    </row>
    <row r="44" spans="2:11" ht="12.75" customHeight="1">
      <c r="B44" s="298"/>
      <c r="C44" s="299"/>
      <c r="D44" s="297"/>
      <c r="E44" s="297"/>
      <c r="F44" s="297"/>
      <c r="G44" s="297"/>
      <c r="H44" s="297"/>
      <c r="I44" s="297"/>
      <c r="J44" s="297"/>
      <c r="K44" s="295"/>
    </row>
    <row r="45" spans="2:11" ht="15" customHeight="1">
      <c r="B45" s="298"/>
      <c r="C45" s="299"/>
      <c r="D45" s="426" t="s">
        <v>3594</v>
      </c>
      <c r="E45" s="426"/>
      <c r="F45" s="426"/>
      <c r="G45" s="426"/>
      <c r="H45" s="426"/>
      <c r="I45" s="426"/>
      <c r="J45" s="426"/>
      <c r="K45" s="295"/>
    </row>
    <row r="46" spans="2:11" ht="15" customHeight="1">
      <c r="B46" s="298"/>
      <c r="C46" s="299"/>
      <c r="D46" s="299"/>
      <c r="E46" s="426" t="s">
        <v>3595</v>
      </c>
      <c r="F46" s="426"/>
      <c r="G46" s="426"/>
      <c r="H46" s="426"/>
      <c r="I46" s="426"/>
      <c r="J46" s="426"/>
      <c r="K46" s="295"/>
    </row>
    <row r="47" spans="2:11" ht="15" customHeight="1">
      <c r="B47" s="298"/>
      <c r="C47" s="299"/>
      <c r="D47" s="299"/>
      <c r="E47" s="426" t="s">
        <v>3596</v>
      </c>
      <c r="F47" s="426"/>
      <c r="G47" s="426"/>
      <c r="H47" s="426"/>
      <c r="I47" s="426"/>
      <c r="J47" s="426"/>
      <c r="K47" s="295"/>
    </row>
    <row r="48" spans="2:11" ht="15" customHeight="1">
      <c r="B48" s="298"/>
      <c r="C48" s="299"/>
      <c r="D48" s="299"/>
      <c r="E48" s="426" t="s">
        <v>3597</v>
      </c>
      <c r="F48" s="426"/>
      <c r="G48" s="426"/>
      <c r="H48" s="426"/>
      <c r="I48" s="426"/>
      <c r="J48" s="426"/>
      <c r="K48" s="295"/>
    </row>
    <row r="49" spans="2:11" ht="15" customHeight="1">
      <c r="B49" s="298"/>
      <c r="C49" s="299"/>
      <c r="D49" s="426" t="s">
        <v>3598</v>
      </c>
      <c r="E49" s="426"/>
      <c r="F49" s="426"/>
      <c r="G49" s="426"/>
      <c r="H49" s="426"/>
      <c r="I49" s="426"/>
      <c r="J49" s="426"/>
      <c r="K49" s="295"/>
    </row>
    <row r="50" spans="2:11" ht="25.5" customHeight="1">
      <c r="B50" s="294"/>
      <c r="C50" s="427" t="s">
        <v>3599</v>
      </c>
      <c r="D50" s="427"/>
      <c r="E50" s="427"/>
      <c r="F50" s="427"/>
      <c r="G50" s="427"/>
      <c r="H50" s="427"/>
      <c r="I50" s="427"/>
      <c r="J50" s="427"/>
      <c r="K50" s="295"/>
    </row>
    <row r="51" spans="2:11" ht="5.25" customHeight="1">
      <c r="B51" s="294"/>
      <c r="C51" s="296"/>
      <c r="D51" s="296"/>
      <c r="E51" s="296"/>
      <c r="F51" s="296"/>
      <c r="G51" s="296"/>
      <c r="H51" s="296"/>
      <c r="I51" s="296"/>
      <c r="J51" s="296"/>
      <c r="K51" s="295"/>
    </row>
    <row r="52" spans="2:11" ht="15" customHeight="1">
      <c r="B52" s="294"/>
      <c r="C52" s="426" t="s">
        <v>3600</v>
      </c>
      <c r="D52" s="426"/>
      <c r="E52" s="426"/>
      <c r="F52" s="426"/>
      <c r="G52" s="426"/>
      <c r="H52" s="426"/>
      <c r="I52" s="426"/>
      <c r="J52" s="426"/>
      <c r="K52" s="295"/>
    </row>
    <row r="53" spans="2:11" ht="15" customHeight="1">
      <c r="B53" s="294"/>
      <c r="C53" s="426" t="s">
        <v>3601</v>
      </c>
      <c r="D53" s="426"/>
      <c r="E53" s="426"/>
      <c r="F53" s="426"/>
      <c r="G53" s="426"/>
      <c r="H53" s="426"/>
      <c r="I53" s="426"/>
      <c r="J53" s="426"/>
      <c r="K53" s="295"/>
    </row>
    <row r="54" spans="2:11" ht="12.75" customHeight="1">
      <c r="B54" s="294"/>
      <c r="C54" s="297"/>
      <c r="D54" s="297"/>
      <c r="E54" s="297"/>
      <c r="F54" s="297"/>
      <c r="G54" s="297"/>
      <c r="H54" s="297"/>
      <c r="I54" s="297"/>
      <c r="J54" s="297"/>
      <c r="K54" s="295"/>
    </row>
    <row r="55" spans="2:11" ht="15" customHeight="1">
      <c r="B55" s="294"/>
      <c r="C55" s="426" t="s">
        <v>3602</v>
      </c>
      <c r="D55" s="426"/>
      <c r="E55" s="426"/>
      <c r="F55" s="426"/>
      <c r="G55" s="426"/>
      <c r="H55" s="426"/>
      <c r="I55" s="426"/>
      <c r="J55" s="426"/>
      <c r="K55" s="295"/>
    </row>
    <row r="56" spans="2:11" ht="15" customHeight="1">
      <c r="B56" s="294"/>
      <c r="C56" s="299"/>
      <c r="D56" s="426" t="s">
        <v>3603</v>
      </c>
      <c r="E56" s="426"/>
      <c r="F56" s="426"/>
      <c r="G56" s="426"/>
      <c r="H56" s="426"/>
      <c r="I56" s="426"/>
      <c r="J56" s="426"/>
      <c r="K56" s="295"/>
    </row>
    <row r="57" spans="2:11" ht="15" customHeight="1">
      <c r="B57" s="294"/>
      <c r="C57" s="299"/>
      <c r="D57" s="426" t="s">
        <v>3604</v>
      </c>
      <c r="E57" s="426"/>
      <c r="F57" s="426"/>
      <c r="G57" s="426"/>
      <c r="H57" s="426"/>
      <c r="I57" s="426"/>
      <c r="J57" s="426"/>
      <c r="K57" s="295"/>
    </row>
    <row r="58" spans="2:11" ht="15" customHeight="1">
      <c r="B58" s="294"/>
      <c r="C58" s="299"/>
      <c r="D58" s="426" t="s">
        <v>3605</v>
      </c>
      <c r="E58" s="426"/>
      <c r="F58" s="426"/>
      <c r="G58" s="426"/>
      <c r="H58" s="426"/>
      <c r="I58" s="426"/>
      <c r="J58" s="426"/>
      <c r="K58" s="295"/>
    </row>
    <row r="59" spans="2:11" ht="15" customHeight="1">
      <c r="B59" s="294"/>
      <c r="C59" s="299"/>
      <c r="D59" s="426" t="s">
        <v>3606</v>
      </c>
      <c r="E59" s="426"/>
      <c r="F59" s="426"/>
      <c r="G59" s="426"/>
      <c r="H59" s="426"/>
      <c r="I59" s="426"/>
      <c r="J59" s="426"/>
      <c r="K59" s="295"/>
    </row>
    <row r="60" spans="2:11" ht="15" customHeight="1">
      <c r="B60" s="294"/>
      <c r="C60" s="299"/>
      <c r="D60" s="425" t="s">
        <v>3607</v>
      </c>
      <c r="E60" s="425"/>
      <c r="F60" s="425"/>
      <c r="G60" s="425"/>
      <c r="H60" s="425"/>
      <c r="I60" s="425"/>
      <c r="J60" s="425"/>
      <c r="K60" s="295"/>
    </row>
    <row r="61" spans="2:11" ht="15" customHeight="1">
      <c r="B61" s="294"/>
      <c r="C61" s="299"/>
      <c r="D61" s="426" t="s">
        <v>3608</v>
      </c>
      <c r="E61" s="426"/>
      <c r="F61" s="426"/>
      <c r="G61" s="426"/>
      <c r="H61" s="426"/>
      <c r="I61" s="426"/>
      <c r="J61" s="426"/>
      <c r="K61" s="295"/>
    </row>
    <row r="62" spans="2:11" ht="12.75" customHeight="1">
      <c r="B62" s="294"/>
      <c r="C62" s="299"/>
      <c r="D62" s="299"/>
      <c r="E62" s="302"/>
      <c r="F62" s="299"/>
      <c r="G62" s="299"/>
      <c r="H62" s="299"/>
      <c r="I62" s="299"/>
      <c r="J62" s="299"/>
      <c r="K62" s="295"/>
    </row>
    <row r="63" spans="2:11" ht="15" customHeight="1">
      <c r="B63" s="294"/>
      <c r="C63" s="299"/>
      <c r="D63" s="426" t="s">
        <v>3609</v>
      </c>
      <c r="E63" s="426"/>
      <c r="F63" s="426"/>
      <c r="G63" s="426"/>
      <c r="H63" s="426"/>
      <c r="I63" s="426"/>
      <c r="J63" s="426"/>
      <c r="K63" s="295"/>
    </row>
    <row r="64" spans="2:11" ht="15" customHeight="1">
      <c r="B64" s="294"/>
      <c r="C64" s="299"/>
      <c r="D64" s="425" t="s">
        <v>3610</v>
      </c>
      <c r="E64" s="425"/>
      <c r="F64" s="425"/>
      <c r="G64" s="425"/>
      <c r="H64" s="425"/>
      <c r="I64" s="425"/>
      <c r="J64" s="425"/>
      <c r="K64" s="295"/>
    </row>
    <row r="65" spans="2:11" ht="15" customHeight="1">
      <c r="B65" s="294"/>
      <c r="C65" s="299"/>
      <c r="D65" s="426" t="s">
        <v>3611</v>
      </c>
      <c r="E65" s="426"/>
      <c r="F65" s="426"/>
      <c r="G65" s="426"/>
      <c r="H65" s="426"/>
      <c r="I65" s="426"/>
      <c r="J65" s="426"/>
      <c r="K65" s="295"/>
    </row>
    <row r="66" spans="2:11" ht="15" customHeight="1">
      <c r="B66" s="294"/>
      <c r="C66" s="299"/>
      <c r="D66" s="426" t="s">
        <v>3612</v>
      </c>
      <c r="E66" s="426"/>
      <c r="F66" s="426"/>
      <c r="G66" s="426"/>
      <c r="H66" s="426"/>
      <c r="I66" s="426"/>
      <c r="J66" s="426"/>
      <c r="K66" s="295"/>
    </row>
    <row r="67" spans="2:11" ht="15" customHeight="1">
      <c r="B67" s="294"/>
      <c r="C67" s="299"/>
      <c r="D67" s="426" t="s">
        <v>3613</v>
      </c>
      <c r="E67" s="426"/>
      <c r="F67" s="426"/>
      <c r="G67" s="426"/>
      <c r="H67" s="426"/>
      <c r="I67" s="426"/>
      <c r="J67" s="426"/>
      <c r="K67" s="295"/>
    </row>
    <row r="68" spans="2:11" ht="15" customHeight="1">
      <c r="B68" s="294"/>
      <c r="C68" s="299"/>
      <c r="D68" s="426" t="s">
        <v>3614</v>
      </c>
      <c r="E68" s="426"/>
      <c r="F68" s="426"/>
      <c r="G68" s="426"/>
      <c r="H68" s="426"/>
      <c r="I68" s="426"/>
      <c r="J68" s="426"/>
      <c r="K68" s="295"/>
    </row>
    <row r="69" spans="2:11" ht="12.75" customHeight="1">
      <c r="B69" s="303"/>
      <c r="C69" s="304"/>
      <c r="D69" s="304"/>
      <c r="E69" s="304"/>
      <c r="F69" s="304"/>
      <c r="G69" s="304"/>
      <c r="H69" s="304"/>
      <c r="I69" s="304"/>
      <c r="J69" s="304"/>
      <c r="K69" s="305"/>
    </row>
    <row r="70" spans="2:11" ht="18.75" customHeight="1">
      <c r="B70" s="306"/>
      <c r="C70" s="306"/>
      <c r="D70" s="306"/>
      <c r="E70" s="306"/>
      <c r="F70" s="306"/>
      <c r="G70" s="306"/>
      <c r="H70" s="306"/>
      <c r="I70" s="306"/>
      <c r="J70" s="306"/>
      <c r="K70" s="307"/>
    </row>
    <row r="71" spans="2:11" ht="18.75" customHeight="1">
      <c r="B71" s="307"/>
      <c r="C71" s="307"/>
      <c r="D71" s="307"/>
      <c r="E71" s="307"/>
      <c r="F71" s="307"/>
      <c r="G71" s="307"/>
      <c r="H71" s="307"/>
      <c r="I71" s="307"/>
      <c r="J71" s="307"/>
      <c r="K71" s="307"/>
    </row>
    <row r="72" spans="2:11" ht="7.5" customHeight="1">
      <c r="B72" s="308"/>
      <c r="C72" s="309"/>
      <c r="D72" s="309"/>
      <c r="E72" s="309"/>
      <c r="F72" s="309"/>
      <c r="G72" s="309"/>
      <c r="H72" s="309"/>
      <c r="I72" s="309"/>
      <c r="J72" s="309"/>
      <c r="K72" s="310"/>
    </row>
    <row r="73" spans="2:11" ht="45" customHeight="1">
      <c r="B73" s="311"/>
      <c r="C73" s="424" t="s">
        <v>135</v>
      </c>
      <c r="D73" s="424"/>
      <c r="E73" s="424"/>
      <c r="F73" s="424"/>
      <c r="G73" s="424"/>
      <c r="H73" s="424"/>
      <c r="I73" s="424"/>
      <c r="J73" s="424"/>
      <c r="K73" s="312"/>
    </row>
    <row r="74" spans="2:11" ht="17.25" customHeight="1">
      <c r="B74" s="311"/>
      <c r="C74" s="313" t="s">
        <v>3615</v>
      </c>
      <c r="D74" s="313"/>
      <c r="E74" s="313"/>
      <c r="F74" s="313" t="s">
        <v>3616</v>
      </c>
      <c r="G74" s="314"/>
      <c r="H74" s="313" t="s">
        <v>169</v>
      </c>
      <c r="I74" s="313" t="s">
        <v>67</v>
      </c>
      <c r="J74" s="313" t="s">
        <v>3617</v>
      </c>
      <c r="K74" s="312"/>
    </row>
    <row r="75" spans="2:11" ht="17.25" customHeight="1">
      <c r="B75" s="311"/>
      <c r="C75" s="315" t="s">
        <v>3618</v>
      </c>
      <c r="D75" s="315"/>
      <c r="E75" s="315"/>
      <c r="F75" s="316" t="s">
        <v>3619</v>
      </c>
      <c r="G75" s="317"/>
      <c r="H75" s="315"/>
      <c r="I75" s="315"/>
      <c r="J75" s="315" t="s">
        <v>3620</v>
      </c>
      <c r="K75" s="312"/>
    </row>
    <row r="76" spans="2:11" ht="5.25" customHeight="1">
      <c r="B76" s="311"/>
      <c r="C76" s="318"/>
      <c r="D76" s="318"/>
      <c r="E76" s="318"/>
      <c r="F76" s="318"/>
      <c r="G76" s="319"/>
      <c r="H76" s="318"/>
      <c r="I76" s="318"/>
      <c r="J76" s="318"/>
      <c r="K76" s="312"/>
    </row>
    <row r="77" spans="2:11" ht="15" customHeight="1">
      <c r="B77" s="311"/>
      <c r="C77" s="301" t="s">
        <v>63</v>
      </c>
      <c r="D77" s="318"/>
      <c r="E77" s="318"/>
      <c r="F77" s="320" t="s">
        <v>3621</v>
      </c>
      <c r="G77" s="319"/>
      <c r="H77" s="301" t="s">
        <v>3622</v>
      </c>
      <c r="I77" s="301" t="s">
        <v>3623</v>
      </c>
      <c r="J77" s="301">
        <v>20</v>
      </c>
      <c r="K77" s="312"/>
    </row>
    <row r="78" spans="2:11" ht="15" customHeight="1">
      <c r="B78" s="311"/>
      <c r="C78" s="301" t="s">
        <v>3624</v>
      </c>
      <c r="D78" s="301"/>
      <c r="E78" s="301"/>
      <c r="F78" s="320" t="s">
        <v>3621</v>
      </c>
      <c r="G78" s="319"/>
      <c r="H78" s="301" t="s">
        <v>3625</v>
      </c>
      <c r="I78" s="301" t="s">
        <v>3623</v>
      </c>
      <c r="J78" s="301">
        <v>120</v>
      </c>
      <c r="K78" s="312"/>
    </row>
    <row r="79" spans="2:11" ht="15" customHeight="1">
      <c r="B79" s="321"/>
      <c r="C79" s="301" t="s">
        <v>3626</v>
      </c>
      <c r="D79" s="301"/>
      <c r="E79" s="301"/>
      <c r="F79" s="320" t="s">
        <v>3627</v>
      </c>
      <c r="G79" s="319"/>
      <c r="H79" s="301" t="s">
        <v>3628</v>
      </c>
      <c r="I79" s="301" t="s">
        <v>3623</v>
      </c>
      <c r="J79" s="301">
        <v>50</v>
      </c>
      <c r="K79" s="312"/>
    </row>
    <row r="80" spans="2:11" ht="15" customHeight="1">
      <c r="B80" s="321"/>
      <c r="C80" s="301" t="s">
        <v>3629</v>
      </c>
      <c r="D80" s="301"/>
      <c r="E80" s="301"/>
      <c r="F80" s="320" t="s">
        <v>3621</v>
      </c>
      <c r="G80" s="319"/>
      <c r="H80" s="301" t="s">
        <v>3630</v>
      </c>
      <c r="I80" s="301" t="s">
        <v>3631</v>
      </c>
      <c r="J80" s="301"/>
      <c r="K80" s="312"/>
    </row>
    <row r="81" spans="2:11" ht="15" customHeight="1">
      <c r="B81" s="321"/>
      <c r="C81" s="322" t="s">
        <v>3632</v>
      </c>
      <c r="D81" s="322"/>
      <c r="E81" s="322"/>
      <c r="F81" s="323" t="s">
        <v>3627</v>
      </c>
      <c r="G81" s="322"/>
      <c r="H81" s="322" t="s">
        <v>3633</v>
      </c>
      <c r="I81" s="322" t="s">
        <v>3623</v>
      </c>
      <c r="J81" s="322">
        <v>15</v>
      </c>
      <c r="K81" s="312"/>
    </row>
    <row r="82" spans="2:11" ht="15" customHeight="1">
      <c r="B82" s="321"/>
      <c r="C82" s="322" t="s">
        <v>3634</v>
      </c>
      <c r="D82" s="322"/>
      <c r="E82" s="322"/>
      <c r="F82" s="323" t="s">
        <v>3627</v>
      </c>
      <c r="G82" s="322"/>
      <c r="H82" s="322" t="s">
        <v>3635</v>
      </c>
      <c r="I82" s="322" t="s">
        <v>3623</v>
      </c>
      <c r="J82" s="322">
        <v>15</v>
      </c>
      <c r="K82" s="312"/>
    </row>
    <row r="83" spans="2:11" ht="15" customHeight="1">
      <c r="B83" s="321"/>
      <c r="C83" s="322" t="s">
        <v>3636</v>
      </c>
      <c r="D83" s="322"/>
      <c r="E83" s="322"/>
      <c r="F83" s="323" t="s">
        <v>3627</v>
      </c>
      <c r="G83" s="322"/>
      <c r="H83" s="322" t="s">
        <v>3637</v>
      </c>
      <c r="I83" s="322" t="s">
        <v>3623</v>
      </c>
      <c r="J83" s="322">
        <v>20</v>
      </c>
      <c r="K83" s="312"/>
    </row>
    <row r="84" spans="2:11" ht="15" customHeight="1">
      <c r="B84" s="321"/>
      <c r="C84" s="322" t="s">
        <v>3638</v>
      </c>
      <c r="D84" s="322"/>
      <c r="E84" s="322"/>
      <c r="F84" s="323" t="s">
        <v>3627</v>
      </c>
      <c r="G84" s="322"/>
      <c r="H84" s="322" t="s">
        <v>3639</v>
      </c>
      <c r="I84" s="322" t="s">
        <v>3623</v>
      </c>
      <c r="J84" s="322">
        <v>20</v>
      </c>
      <c r="K84" s="312"/>
    </row>
    <row r="85" spans="2:11" ht="15" customHeight="1">
      <c r="B85" s="321"/>
      <c r="C85" s="301" t="s">
        <v>3640</v>
      </c>
      <c r="D85" s="301"/>
      <c r="E85" s="301"/>
      <c r="F85" s="320" t="s">
        <v>3627</v>
      </c>
      <c r="G85" s="319"/>
      <c r="H85" s="301" t="s">
        <v>3641</v>
      </c>
      <c r="I85" s="301" t="s">
        <v>3623</v>
      </c>
      <c r="J85" s="301">
        <v>50</v>
      </c>
      <c r="K85" s="312"/>
    </row>
    <row r="86" spans="2:11" ht="15" customHeight="1">
      <c r="B86" s="321"/>
      <c r="C86" s="301" t="s">
        <v>3642</v>
      </c>
      <c r="D86" s="301"/>
      <c r="E86" s="301"/>
      <c r="F86" s="320" t="s">
        <v>3627</v>
      </c>
      <c r="G86" s="319"/>
      <c r="H86" s="301" t="s">
        <v>3643</v>
      </c>
      <c r="I86" s="301" t="s">
        <v>3623</v>
      </c>
      <c r="J86" s="301">
        <v>20</v>
      </c>
      <c r="K86" s="312"/>
    </row>
    <row r="87" spans="2:11" ht="15" customHeight="1">
      <c r="B87" s="321"/>
      <c r="C87" s="301" t="s">
        <v>3644</v>
      </c>
      <c r="D87" s="301"/>
      <c r="E87" s="301"/>
      <c r="F87" s="320" t="s">
        <v>3627</v>
      </c>
      <c r="G87" s="319"/>
      <c r="H87" s="301" t="s">
        <v>3645</v>
      </c>
      <c r="I87" s="301" t="s">
        <v>3623</v>
      </c>
      <c r="J87" s="301">
        <v>20</v>
      </c>
      <c r="K87" s="312"/>
    </row>
    <row r="88" spans="2:11" ht="15" customHeight="1">
      <c r="B88" s="321"/>
      <c r="C88" s="301" t="s">
        <v>3646</v>
      </c>
      <c r="D88" s="301"/>
      <c r="E88" s="301"/>
      <c r="F88" s="320" t="s">
        <v>3627</v>
      </c>
      <c r="G88" s="319"/>
      <c r="H88" s="301" t="s">
        <v>3647</v>
      </c>
      <c r="I88" s="301" t="s">
        <v>3623</v>
      </c>
      <c r="J88" s="301">
        <v>50</v>
      </c>
      <c r="K88" s="312"/>
    </row>
    <row r="89" spans="2:11" ht="15" customHeight="1">
      <c r="B89" s="321"/>
      <c r="C89" s="301" t="s">
        <v>3648</v>
      </c>
      <c r="D89" s="301"/>
      <c r="E89" s="301"/>
      <c r="F89" s="320" t="s">
        <v>3627</v>
      </c>
      <c r="G89" s="319"/>
      <c r="H89" s="301" t="s">
        <v>3648</v>
      </c>
      <c r="I89" s="301" t="s">
        <v>3623</v>
      </c>
      <c r="J89" s="301">
        <v>50</v>
      </c>
      <c r="K89" s="312"/>
    </row>
    <row r="90" spans="2:11" ht="15" customHeight="1">
      <c r="B90" s="321"/>
      <c r="C90" s="301" t="s">
        <v>174</v>
      </c>
      <c r="D90" s="301"/>
      <c r="E90" s="301"/>
      <c r="F90" s="320" t="s">
        <v>3627</v>
      </c>
      <c r="G90" s="319"/>
      <c r="H90" s="301" t="s">
        <v>3649</v>
      </c>
      <c r="I90" s="301" t="s">
        <v>3623</v>
      </c>
      <c r="J90" s="301">
        <v>255</v>
      </c>
      <c r="K90" s="312"/>
    </row>
    <row r="91" spans="2:11" ht="15" customHeight="1">
      <c r="B91" s="321"/>
      <c r="C91" s="301" t="s">
        <v>3650</v>
      </c>
      <c r="D91" s="301"/>
      <c r="E91" s="301"/>
      <c r="F91" s="320" t="s">
        <v>3621</v>
      </c>
      <c r="G91" s="319"/>
      <c r="H91" s="301" t="s">
        <v>3651</v>
      </c>
      <c r="I91" s="301" t="s">
        <v>3652</v>
      </c>
      <c r="J91" s="301"/>
      <c r="K91" s="312"/>
    </row>
    <row r="92" spans="2:11" ht="15" customHeight="1">
      <c r="B92" s="321"/>
      <c r="C92" s="301" t="s">
        <v>3653</v>
      </c>
      <c r="D92" s="301"/>
      <c r="E92" s="301"/>
      <c r="F92" s="320" t="s">
        <v>3621</v>
      </c>
      <c r="G92" s="319"/>
      <c r="H92" s="301" t="s">
        <v>3654</v>
      </c>
      <c r="I92" s="301" t="s">
        <v>3655</v>
      </c>
      <c r="J92" s="301"/>
      <c r="K92" s="312"/>
    </row>
    <row r="93" spans="2:11" ht="15" customHeight="1">
      <c r="B93" s="321"/>
      <c r="C93" s="301" t="s">
        <v>3656</v>
      </c>
      <c r="D93" s="301"/>
      <c r="E93" s="301"/>
      <c r="F93" s="320" t="s">
        <v>3621</v>
      </c>
      <c r="G93" s="319"/>
      <c r="H93" s="301" t="s">
        <v>3656</v>
      </c>
      <c r="I93" s="301" t="s">
        <v>3655</v>
      </c>
      <c r="J93" s="301"/>
      <c r="K93" s="312"/>
    </row>
    <row r="94" spans="2:11" ht="15" customHeight="1">
      <c r="B94" s="321"/>
      <c r="C94" s="301" t="s">
        <v>48</v>
      </c>
      <c r="D94" s="301"/>
      <c r="E94" s="301"/>
      <c r="F94" s="320" t="s">
        <v>3621</v>
      </c>
      <c r="G94" s="319"/>
      <c r="H94" s="301" t="s">
        <v>3657</v>
      </c>
      <c r="I94" s="301" t="s">
        <v>3655</v>
      </c>
      <c r="J94" s="301"/>
      <c r="K94" s="312"/>
    </row>
    <row r="95" spans="2:11" ht="15" customHeight="1">
      <c r="B95" s="321"/>
      <c r="C95" s="301" t="s">
        <v>58</v>
      </c>
      <c r="D95" s="301"/>
      <c r="E95" s="301"/>
      <c r="F95" s="320" t="s">
        <v>3621</v>
      </c>
      <c r="G95" s="319"/>
      <c r="H95" s="301" t="s">
        <v>3658</v>
      </c>
      <c r="I95" s="301" t="s">
        <v>3655</v>
      </c>
      <c r="J95" s="301"/>
      <c r="K95" s="312"/>
    </row>
    <row r="96" spans="2:11" ht="15" customHeight="1">
      <c r="B96" s="324"/>
      <c r="C96" s="325"/>
      <c r="D96" s="325"/>
      <c r="E96" s="325"/>
      <c r="F96" s="325"/>
      <c r="G96" s="325"/>
      <c r="H96" s="325"/>
      <c r="I96" s="325"/>
      <c r="J96" s="325"/>
      <c r="K96" s="326"/>
    </row>
    <row r="97" spans="2:11" ht="18.75" customHeight="1">
      <c r="B97" s="327"/>
      <c r="C97" s="328"/>
      <c r="D97" s="328"/>
      <c r="E97" s="328"/>
      <c r="F97" s="328"/>
      <c r="G97" s="328"/>
      <c r="H97" s="328"/>
      <c r="I97" s="328"/>
      <c r="J97" s="328"/>
      <c r="K97" s="327"/>
    </row>
    <row r="98" spans="2:11" ht="18.75" customHeight="1">
      <c r="B98" s="307"/>
      <c r="C98" s="307"/>
      <c r="D98" s="307"/>
      <c r="E98" s="307"/>
      <c r="F98" s="307"/>
      <c r="G98" s="307"/>
      <c r="H98" s="307"/>
      <c r="I98" s="307"/>
      <c r="J98" s="307"/>
      <c r="K98" s="307"/>
    </row>
    <row r="99" spans="2:11" ht="7.5" customHeight="1">
      <c r="B99" s="308"/>
      <c r="C99" s="309"/>
      <c r="D99" s="309"/>
      <c r="E99" s="309"/>
      <c r="F99" s="309"/>
      <c r="G99" s="309"/>
      <c r="H99" s="309"/>
      <c r="I99" s="309"/>
      <c r="J99" s="309"/>
      <c r="K99" s="310"/>
    </row>
    <row r="100" spans="2:11" ht="45" customHeight="1">
      <c r="B100" s="311"/>
      <c r="C100" s="424" t="s">
        <v>3659</v>
      </c>
      <c r="D100" s="424"/>
      <c r="E100" s="424"/>
      <c r="F100" s="424"/>
      <c r="G100" s="424"/>
      <c r="H100" s="424"/>
      <c r="I100" s="424"/>
      <c r="J100" s="424"/>
      <c r="K100" s="312"/>
    </row>
    <row r="101" spans="2:11" ht="17.25" customHeight="1">
      <c r="B101" s="311"/>
      <c r="C101" s="313" t="s">
        <v>3615</v>
      </c>
      <c r="D101" s="313"/>
      <c r="E101" s="313"/>
      <c r="F101" s="313" t="s">
        <v>3616</v>
      </c>
      <c r="G101" s="314"/>
      <c r="H101" s="313" t="s">
        <v>169</v>
      </c>
      <c r="I101" s="313" t="s">
        <v>67</v>
      </c>
      <c r="J101" s="313" t="s">
        <v>3617</v>
      </c>
      <c r="K101" s="312"/>
    </row>
    <row r="102" spans="2:11" ht="17.25" customHeight="1">
      <c r="B102" s="311"/>
      <c r="C102" s="315" t="s">
        <v>3618</v>
      </c>
      <c r="D102" s="315"/>
      <c r="E102" s="315"/>
      <c r="F102" s="316" t="s">
        <v>3619</v>
      </c>
      <c r="G102" s="317"/>
      <c r="H102" s="315"/>
      <c r="I102" s="315"/>
      <c r="J102" s="315" t="s">
        <v>3620</v>
      </c>
      <c r="K102" s="312"/>
    </row>
    <row r="103" spans="2:11" ht="5.25" customHeight="1">
      <c r="B103" s="311"/>
      <c r="C103" s="313"/>
      <c r="D103" s="313"/>
      <c r="E103" s="313"/>
      <c r="F103" s="313"/>
      <c r="G103" s="329"/>
      <c r="H103" s="313"/>
      <c r="I103" s="313"/>
      <c r="J103" s="313"/>
      <c r="K103" s="312"/>
    </row>
    <row r="104" spans="2:11" ht="15" customHeight="1">
      <c r="B104" s="311"/>
      <c r="C104" s="301" t="s">
        <v>63</v>
      </c>
      <c r="D104" s="318"/>
      <c r="E104" s="318"/>
      <c r="F104" s="320" t="s">
        <v>3621</v>
      </c>
      <c r="G104" s="329"/>
      <c r="H104" s="301" t="s">
        <v>3660</v>
      </c>
      <c r="I104" s="301" t="s">
        <v>3623</v>
      </c>
      <c r="J104" s="301">
        <v>20</v>
      </c>
      <c r="K104" s="312"/>
    </row>
    <row r="105" spans="2:11" ht="15" customHeight="1">
      <c r="B105" s="311"/>
      <c r="C105" s="301" t="s">
        <v>3624</v>
      </c>
      <c r="D105" s="301"/>
      <c r="E105" s="301"/>
      <c r="F105" s="320" t="s">
        <v>3621</v>
      </c>
      <c r="G105" s="301"/>
      <c r="H105" s="301" t="s">
        <v>3660</v>
      </c>
      <c r="I105" s="301" t="s">
        <v>3623</v>
      </c>
      <c r="J105" s="301">
        <v>120</v>
      </c>
      <c r="K105" s="312"/>
    </row>
    <row r="106" spans="2:11" ht="15" customHeight="1">
      <c r="B106" s="321"/>
      <c r="C106" s="301" t="s">
        <v>3626</v>
      </c>
      <c r="D106" s="301"/>
      <c r="E106" s="301"/>
      <c r="F106" s="320" t="s">
        <v>3627</v>
      </c>
      <c r="G106" s="301"/>
      <c r="H106" s="301" t="s">
        <v>3660</v>
      </c>
      <c r="I106" s="301" t="s">
        <v>3623</v>
      </c>
      <c r="J106" s="301">
        <v>50</v>
      </c>
      <c r="K106" s="312"/>
    </row>
    <row r="107" spans="2:11" ht="15" customHeight="1">
      <c r="B107" s="321"/>
      <c r="C107" s="301" t="s">
        <v>3629</v>
      </c>
      <c r="D107" s="301"/>
      <c r="E107" s="301"/>
      <c r="F107" s="320" t="s">
        <v>3621</v>
      </c>
      <c r="G107" s="301"/>
      <c r="H107" s="301" t="s">
        <v>3660</v>
      </c>
      <c r="I107" s="301" t="s">
        <v>3631</v>
      </c>
      <c r="J107" s="301"/>
      <c r="K107" s="312"/>
    </row>
    <row r="108" spans="2:11" ht="15" customHeight="1">
      <c r="B108" s="321"/>
      <c r="C108" s="301" t="s">
        <v>3640</v>
      </c>
      <c r="D108" s="301"/>
      <c r="E108" s="301"/>
      <c r="F108" s="320" t="s">
        <v>3627</v>
      </c>
      <c r="G108" s="301"/>
      <c r="H108" s="301" t="s">
        <v>3660</v>
      </c>
      <c r="I108" s="301" t="s">
        <v>3623</v>
      </c>
      <c r="J108" s="301">
        <v>50</v>
      </c>
      <c r="K108" s="312"/>
    </row>
    <row r="109" spans="2:11" ht="15" customHeight="1">
      <c r="B109" s="321"/>
      <c r="C109" s="301" t="s">
        <v>3648</v>
      </c>
      <c r="D109" s="301"/>
      <c r="E109" s="301"/>
      <c r="F109" s="320" t="s">
        <v>3627</v>
      </c>
      <c r="G109" s="301"/>
      <c r="H109" s="301" t="s">
        <v>3660</v>
      </c>
      <c r="I109" s="301" t="s">
        <v>3623</v>
      </c>
      <c r="J109" s="301">
        <v>50</v>
      </c>
      <c r="K109" s="312"/>
    </row>
    <row r="110" spans="2:11" ht="15" customHeight="1">
      <c r="B110" s="321"/>
      <c r="C110" s="301" t="s">
        <v>3646</v>
      </c>
      <c r="D110" s="301"/>
      <c r="E110" s="301"/>
      <c r="F110" s="320" t="s">
        <v>3627</v>
      </c>
      <c r="G110" s="301"/>
      <c r="H110" s="301" t="s">
        <v>3660</v>
      </c>
      <c r="I110" s="301" t="s">
        <v>3623</v>
      </c>
      <c r="J110" s="301">
        <v>50</v>
      </c>
      <c r="K110" s="312"/>
    </row>
    <row r="111" spans="2:11" ht="15" customHeight="1">
      <c r="B111" s="321"/>
      <c r="C111" s="301" t="s">
        <v>63</v>
      </c>
      <c r="D111" s="301"/>
      <c r="E111" s="301"/>
      <c r="F111" s="320" t="s">
        <v>3621</v>
      </c>
      <c r="G111" s="301"/>
      <c r="H111" s="301" t="s">
        <v>3661</v>
      </c>
      <c r="I111" s="301" t="s">
        <v>3623</v>
      </c>
      <c r="J111" s="301">
        <v>20</v>
      </c>
      <c r="K111" s="312"/>
    </row>
    <row r="112" spans="2:11" ht="15" customHeight="1">
      <c r="B112" s="321"/>
      <c r="C112" s="301" t="s">
        <v>3662</v>
      </c>
      <c r="D112" s="301"/>
      <c r="E112" s="301"/>
      <c r="F112" s="320" t="s">
        <v>3621</v>
      </c>
      <c r="G112" s="301"/>
      <c r="H112" s="301" t="s">
        <v>3663</v>
      </c>
      <c r="I112" s="301" t="s">
        <v>3623</v>
      </c>
      <c r="J112" s="301">
        <v>120</v>
      </c>
      <c r="K112" s="312"/>
    </row>
    <row r="113" spans="2:11" ht="15" customHeight="1">
      <c r="B113" s="321"/>
      <c r="C113" s="301" t="s">
        <v>48</v>
      </c>
      <c r="D113" s="301"/>
      <c r="E113" s="301"/>
      <c r="F113" s="320" t="s">
        <v>3621</v>
      </c>
      <c r="G113" s="301"/>
      <c r="H113" s="301" t="s">
        <v>3664</v>
      </c>
      <c r="I113" s="301" t="s">
        <v>3655</v>
      </c>
      <c r="J113" s="301"/>
      <c r="K113" s="312"/>
    </row>
    <row r="114" spans="2:11" ht="15" customHeight="1">
      <c r="B114" s="321"/>
      <c r="C114" s="301" t="s">
        <v>58</v>
      </c>
      <c r="D114" s="301"/>
      <c r="E114" s="301"/>
      <c r="F114" s="320" t="s">
        <v>3621</v>
      </c>
      <c r="G114" s="301"/>
      <c r="H114" s="301" t="s">
        <v>3665</v>
      </c>
      <c r="I114" s="301" t="s">
        <v>3655</v>
      </c>
      <c r="J114" s="301"/>
      <c r="K114" s="312"/>
    </row>
    <row r="115" spans="2:11" ht="15" customHeight="1">
      <c r="B115" s="321"/>
      <c r="C115" s="301" t="s">
        <v>67</v>
      </c>
      <c r="D115" s="301"/>
      <c r="E115" s="301"/>
      <c r="F115" s="320" t="s">
        <v>3621</v>
      </c>
      <c r="G115" s="301"/>
      <c r="H115" s="301" t="s">
        <v>3666</v>
      </c>
      <c r="I115" s="301" t="s">
        <v>3667</v>
      </c>
      <c r="J115" s="301"/>
      <c r="K115" s="312"/>
    </row>
    <row r="116" spans="2:11" ht="15" customHeight="1">
      <c r="B116" s="324"/>
      <c r="C116" s="330"/>
      <c r="D116" s="330"/>
      <c r="E116" s="330"/>
      <c r="F116" s="330"/>
      <c r="G116" s="330"/>
      <c r="H116" s="330"/>
      <c r="I116" s="330"/>
      <c r="J116" s="330"/>
      <c r="K116" s="326"/>
    </row>
    <row r="117" spans="2:11" ht="18.75" customHeight="1">
      <c r="B117" s="331"/>
      <c r="C117" s="297"/>
      <c r="D117" s="297"/>
      <c r="E117" s="297"/>
      <c r="F117" s="332"/>
      <c r="G117" s="297"/>
      <c r="H117" s="297"/>
      <c r="I117" s="297"/>
      <c r="J117" s="297"/>
      <c r="K117" s="331"/>
    </row>
    <row r="118" spans="2:11" ht="18.75" customHeight="1">
      <c r="B118" s="307"/>
      <c r="C118" s="307"/>
      <c r="D118" s="307"/>
      <c r="E118" s="307"/>
      <c r="F118" s="307"/>
      <c r="G118" s="307"/>
      <c r="H118" s="307"/>
      <c r="I118" s="307"/>
      <c r="J118" s="307"/>
      <c r="K118" s="307"/>
    </row>
    <row r="119" spans="2:11" ht="7.5" customHeight="1">
      <c r="B119" s="333"/>
      <c r="C119" s="334"/>
      <c r="D119" s="334"/>
      <c r="E119" s="334"/>
      <c r="F119" s="334"/>
      <c r="G119" s="334"/>
      <c r="H119" s="334"/>
      <c r="I119" s="334"/>
      <c r="J119" s="334"/>
      <c r="K119" s="335"/>
    </row>
    <row r="120" spans="2:11" ht="45" customHeight="1">
      <c r="B120" s="336"/>
      <c r="C120" s="423" t="s">
        <v>3668</v>
      </c>
      <c r="D120" s="423"/>
      <c r="E120" s="423"/>
      <c r="F120" s="423"/>
      <c r="G120" s="423"/>
      <c r="H120" s="423"/>
      <c r="I120" s="423"/>
      <c r="J120" s="423"/>
      <c r="K120" s="337"/>
    </row>
    <row r="121" spans="2:11" ht="17.25" customHeight="1">
      <c r="B121" s="338"/>
      <c r="C121" s="313" t="s">
        <v>3615</v>
      </c>
      <c r="D121" s="313"/>
      <c r="E121" s="313"/>
      <c r="F121" s="313" t="s">
        <v>3616</v>
      </c>
      <c r="G121" s="314"/>
      <c r="H121" s="313" t="s">
        <v>169</v>
      </c>
      <c r="I121" s="313" t="s">
        <v>67</v>
      </c>
      <c r="J121" s="313" t="s">
        <v>3617</v>
      </c>
      <c r="K121" s="339"/>
    </row>
    <row r="122" spans="2:11" ht="17.25" customHeight="1">
      <c r="B122" s="338"/>
      <c r="C122" s="315" t="s">
        <v>3618</v>
      </c>
      <c r="D122" s="315"/>
      <c r="E122" s="315"/>
      <c r="F122" s="316" t="s">
        <v>3619</v>
      </c>
      <c r="G122" s="317"/>
      <c r="H122" s="315"/>
      <c r="I122" s="315"/>
      <c r="J122" s="315" t="s">
        <v>3620</v>
      </c>
      <c r="K122" s="339"/>
    </row>
    <row r="123" spans="2:11" ht="5.25" customHeight="1">
      <c r="B123" s="340"/>
      <c r="C123" s="318"/>
      <c r="D123" s="318"/>
      <c r="E123" s="318"/>
      <c r="F123" s="318"/>
      <c r="G123" s="301"/>
      <c r="H123" s="318"/>
      <c r="I123" s="318"/>
      <c r="J123" s="318"/>
      <c r="K123" s="341"/>
    </row>
    <row r="124" spans="2:11" ht="15" customHeight="1">
      <c r="B124" s="340"/>
      <c r="C124" s="301" t="s">
        <v>3624</v>
      </c>
      <c r="D124" s="318"/>
      <c r="E124" s="318"/>
      <c r="F124" s="320" t="s">
        <v>3621</v>
      </c>
      <c r="G124" s="301"/>
      <c r="H124" s="301" t="s">
        <v>3660</v>
      </c>
      <c r="I124" s="301" t="s">
        <v>3623</v>
      </c>
      <c r="J124" s="301">
        <v>120</v>
      </c>
      <c r="K124" s="342"/>
    </row>
    <row r="125" spans="2:11" ht="15" customHeight="1">
      <c r="B125" s="340"/>
      <c r="C125" s="301" t="s">
        <v>3669</v>
      </c>
      <c r="D125" s="301"/>
      <c r="E125" s="301"/>
      <c r="F125" s="320" t="s">
        <v>3621</v>
      </c>
      <c r="G125" s="301"/>
      <c r="H125" s="301" t="s">
        <v>3670</v>
      </c>
      <c r="I125" s="301" t="s">
        <v>3623</v>
      </c>
      <c r="J125" s="301" t="s">
        <v>3671</v>
      </c>
      <c r="K125" s="342"/>
    </row>
    <row r="126" spans="2:11" ht="15" customHeight="1">
      <c r="B126" s="340"/>
      <c r="C126" s="301" t="s">
        <v>94</v>
      </c>
      <c r="D126" s="301"/>
      <c r="E126" s="301"/>
      <c r="F126" s="320" t="s">
        <v>3621</v>
      </c>
      <c r="G126" s="301"/>
      <c r="H126" s="301" t="s">
        <v>3672</v>
      </c>
      <c r="I126" s="301" t="s">
        <v>3623</v>
      </c>
      <c r="J126" s="301" t="s">
        <v>3671</v>
      </c>
      <c r="K126" s="342"/>
    </row>
    <row r="127" spans="2:11" ht="15" customHeight="1">
      <c r="B127" s="340"/>
      <c r="C127" s="301" t="s">
        <v>3632</v>
      </c>
      <c r="D127" s="301"/>
      <c r="E127" s="301"/>
      <c r="F127" s="320" t="s">
        <v>3627</v>
      </c>
      <c r="G127" s="301"/>
      <c r="H127" s="301" t="s">
        <v>3633</v>
      </c>
      <c r="I127" s="301" t="s">
        <v>3623</v>
      </c>
      <c r="J127" s="301">
        <v>15</v>
      </c>
      <c r="K127" s="342"/>
    </row>
    <row r="128" spans="2:11" ht="15" customHeight="1">
      <c r="B128" s="340"/>
      <c r="C128" s="322" t="s">
        <v>3634</v>
      </c>
      <c r="D128" s="322"/>
      <c r="E128" s="322"/>
      <c r="F128" s="323" t="s">
        <v>3627</v>
      </c>
      <c r="G128" s="322"/>
      <c r="H128" s="322" t="s">
        <v>3635</v>
      </c>
      <c r="I128" s="322" t="s">
        <v>3623</v>
      </c>
      <c r="J128" s="322">
        <v>15</v>
      </c>
      <c r="K128" s="342"/>
    </row>
    <row r="129" spans="2:11" ht="15" customHeight="1">
      <c r="B129" s="340"/>
      <c r="C129" s="322" t="s">
        <v>3636</v>
      </c>
      <c r="D129" s="322"/>
      <c r="E129" s="322"/>
      <c r="F129" s="323" t="s">
        <v>3627</v>
      </c>
      <c r="G129" s="322"/>
      <c r="H129" s="322" t="s">
        <v>3637</v>
      </c>
      <c r="I129" s="322" t="s">
        <v>3623</v>
      </c>
      <c r="J129" s="322">
        <v>20</v>
      </c>
      <c r="K129" s="342"/>
    </row>
    <row r="130" spans="2:11" ht="15" customHeight="1">
      <c r="B130" s="340"/>
      <c r="C130" s="322" t="s">
        <v>3638</v>
      </c>
      <c r="D130" s="322"/>
      <c r="E130" s="322"/>
      <c r="F130" s="323" t="s">
        <v>3627</v>
      </c>
      <c r="G130" s="322"/>
      <c r="H130" s="322" t="s">
        <v>3639</v>
      </c>
      <c r="I130" s="322" t="s">
        <v>3623</v>
      </c>
      <c r="J130" s="322">
        <v>20</v>
      </c>
      <c r="K130" s="342"/>
    </row>
    <row r="131" spans="2:11" ht="15" customHeight="1">
      <c r="B131" s="340"/>
      <c r="C131" s="301" t="s">
        <v>3626</v>
      </c>
      <c r="D131" s="301"/>
      <c r="E131" s="301"/>
      <c r="F131" s="320" t="s">
        <v>3627</v>
      </c>
      <c r="G131" s="301"/>
      <c r="H131" s="301" t="s">
        <v>3660</v>
      </c>
      <c r="I131" s="301" t="s">
        <v>3623</v>
      </c>
      <c r="J131" s="301">
        <v>50</v>
      </c>
      <c r="K131" s="342"/>
    </row>
    <row r="132" spans="2:11" ht="15" customHeight="1">
      <c r="B132" s="340"/>
      <c r="C132" s="301" t="s">
        <v>3640</v>
      </c>
      <c r="D132" s="301"/>
      <c r="E132" s="301"/>
      <c r="F132" s="320" t="s">
        <v>3627</v>
      </c>
      <c r="G132" s="301"/>
      <c r="H132" s="301" t="s">
        <v>3660</v>
      </c>
      <c r="I132" s="301" t="s">
        <v>3623</v>
      </c>
      <c r="J132" s="301">
        <v>50</v>
      </c>
      <c r="K132" s="342"/>
    </row>
    <row r="133" spans="2:11" ht="15" customHeight="1">
      <c r="B133" s="340"/>
      <c r="C133" s="301" t="s">
        <v>3646</v>
      </c>
      <c r="D133" s="301"/>
      <c r="E133" s="301"/>
      <c r="F133" s="320" t="s">
        <v>3627</v>
      </c>
      <c r="G133" s="301"/>
      <c r="H133" s="301" t="s">
        <v>3660</v>
      </c>
      <c r="I133" s="301" t="s">
        <v>3623</v>
      </c>
      <c r="J133" s="301">
        <v>50</v>
      </c>
      <c r="K133" s="342"/>
    </row>
    <row r="134" spans="2:11" ht="15" customHeight="1">
      <c r="B134" s="340"/>
      <c r="C134" s="301" t="s">
        <v>3648</v>
      </c>
      <c r="D134" s="301"/>
      <c r="E134" s="301"/>
      <c r="F134" s="320" t="s">
        <v>3627</v>
      </c>
      <c r="G134" s="301"/>
      <c r="H134" s="301" t="s">
        <v>3660</v>
      </c>
      <c r="I134" s="301" t="s">
        <v>3623</v>
      </c>
      <c r="J134" s="301">
        <v>50</v>
      </c>
      <c r="K134" s="342"/>
    </row>
    <row r="135" spans="2:11" ht="15" customHeight="1">
      <c r="B135" s="340"/>
      <c r="C135" s="301" t="s">
        <v>174</v>
      </c>
      <c r="D135" s="301"/>
      <c r="E135" s="301"/>
      <c r="F135" s="320" t="s">
        <v>3627</v>
      </c>
      <c r="G135" s="301"/>
      <c r="H135" s="301" t="s">
        <v>3673</v>
      </c>
      <c r="I135" s="301" t="s">
        <v>3623</v>
      </c>
      <c r="J135" s="301">
        <v>255</v>
      </c>
      <c r="K135" s="342"/>
    </row>
    <row r="136" spans="2:11" ht="15" customHeight="1">
      <c r="B136" s="340"/>
      <c r="C136" s="301" t="s">
        <v>3650</v>
      </c>
      <c r="D136" s="301"/>
      <c r="E136" s="301"/>
      <c r="F136" s="320" t="s">
        <v>3621</v>
      </c>
      <c r="G136" s="301"/>
      <c r="H136" s="301" t="s">
        <v>3674</v>
      </c>
      <c r="I136" s="301" t="s">
        <v>3652</v>
      </c>
      <c r="J136" s="301"/>
      <c r="K136" s="342"/>
    </row>
    <row r="137" spans="2:11" ht="15" customHeight="1">
      <c r="B137" s="340"/>
      <c r="C137" s="301" t="s">
        <v>3653</v>
      </c>
      <c r="D137" s="301"/>
      <c r="E137" s="301"/>
      <c r="F137" s="320" t="s">
        <v>3621</v>
      </c>
      <c r="G137" s="301"/>
      <c r="H137" s="301" t="s">
        <v>3675</v>
      </c>
      <c r="I137" s="301" t="s">
        <v>3655</v>
      </c>
      <c r="J137" s="301"/>
      <c r="K137" s="342"/>
    </row>
    <row r="138" spans="2:11" ht="15" customHeight="1">
      <c r="B138" s="340"/>
      <c r="C138" s="301" t="s">
        <v>3656</v>
      </c>
      <c r="D138" s="301"/>
      <c r="E138" s="301"/>
      <c r="F138" s="320" t="s">
        <v>3621</v>
      </c>
      <c r="G138" s="301"/>
      <c r="H138" s="301" t="s">
        <v>3656</v>
      </c>
      <c r="I138" s="301" t="s">
        <v>3655</v>
      </c>
      <c r="J138" s="301"/>
      <c r="K138" s="342"/>
    </row>
    <row r="139" spans="2:11" ht="15" customHeight="1">
      <c r="B139" s="340"/>
      <c r="C139" s="301" t="s">
        <v>48</v>
      </c>
      <c r="D139" s="301"/>
      <c r="E139" s="301"/>
      <c r="F139" s="320" t="s">
        <v>3621</v>
      </c>
      <c r="G139" s="301"/>
      <c r="H139" s="301" t="s">
        <v>3676</v>
      </c>
      <c r="I139" s="301" t="s">
        <v>3655</v>
      </c>
      <c r="J139" s="301"/>
      <c r="K139" s="342"/>
    </row>
    <row r="140" spans="2:11" ht="15" customHeight="1">
      <c r="B140" s="340"/>
      <c r="C140" s="301" t="s">
        <v>3677</v>
      </c>
      <c r="D140" s="301"/>
      <c r="E140" s="301"/>
      <c r="F140" s="320" t="s">
        <v>3621</v>
      </c>
      <c r="G140" s="301"/>
      <c r="H140" s="301" t="s">
        <v>3678</v>
      </c>
      <c r="I140" s="301" t="s">
        <v>3655</v>
      </c>
      <c r="J140" s="301"/>
      <c r="K140" s="342"/>
    </row>
    <row r="141" spans="2:11" ht="15" customHeight="1">
      <c r="B141" s="343"/>
      <c r="C141" s="344"/>
      <c r="D141" s="344"/>
      <c r="E141" s="344"/>
      <c r="F141" s="344"/>
      <c r="G141" s="344"/>
      <c r="H141" s="344"/>
      <c r="I141" s="344"/>
      <c r="J141" s="344"/>
      <c r="K141" s="345"/>
    </row>
    <row r="142" spans="2:11" ht="18.75" customHeight="1">
      <c r="B142" s="297"/>
      <c r="C142" s="297"/>
      <c r="D142" s="297"/>
      <c r="E142" s="297"/>
      <c r="F142" s="332"/>
      <c r="G142" s="297"/>
      <c r="H142" s="297"/>
      <c r="I142" s="297"/>
      <c r="J142" s="297"/>
      <c r="K142" s="297"/>
    </row>
    <row r="143" spans="2:11" ht="18.75" customHeight="1">
      <c r="B143" s="307"/>
      <c r="C143" s="307"/>
      <c r="D143" s="307"/>
      <c r="E143" s="307"/>
      <c r="F143" s="307"/>
      <c r="G143" s="307"/>
      <c r="H143" s="307"/>
      <c r="I143" s="307"/>
      <c r="J143" s="307"/>
      <c r="K143" s="307"/>
    </row>
    <row r="144" spans="2:11" ht="7.5" customHeight="1">
      <c r="B144" s="308"/>
      <c r="C144" s="309"/>
      <c r="D144" s="309"/>
      <c r="E144" s="309"/>
      <c r="F144" s="309"/>
      <c r="G144" s="309"/>
      <c r="H144" s="309"/>
      <c r="I144" s="309"/>
      <c r="J144" s="309"/>
      <c r="K144" s="310"/>
    </row>
    <row r="145" spans="2:11" ht="45" customHeight="1">
      <c r="B145" s="311"/>
      <c r="C145" s="424" t="s">
        <v>3679</v>
      </c>
      <c r="D145" s="424"/>
      <c r="E145" s="424"/>
      <c r="F145" s="424"/>
      <c r="G145" s="424"/>
      <c r="H145" s="424"/>
      <c r="I145" s="424"/>
      <c r="J145" s="424"/>
      <c r="K145" s="312"/>
    </row>
    <row r="146" spans="2:11" ht="17.25" customHeight="1">
      <c r="B146" s="311"/>
      <c r="C146" s="313" t="s">
        <v>3615</v>
      </c>
      <c r="D146" s="313"/>
      <c r="E146" s="313"/>
      <c r="F146" s="313" t="s">
        <v>3616</v>
      </c>
      <c r="G146" s="314"/>
      <c r="H146" s="313" t="s">
        <v>169</v>
      </c>
      <c r="I146" s="313" t="s">
        <v>67</v>
      </c>
      <c r="J146" s="313" t="s">
        <v>3617</v>
      </c>
      <c r="K146" s="312"/>
    </row>
    <row r="147" spans="2:11" ht="17.25" customHeight="1">
      <c r="B147" s="311"/>
      <c r="C147" s="315" t="s">
        <v>3618</v>
      </c>
      <c r="D147" s="315"/>
      <c r="E147" s="315"/>
      <c r="F147" s="316" t="s">
        <v>3619</v>
      </c>
      <c r="G147" s="317"/>
      <c r="H147" s="315"/>
      <c r="I147" s="315"/>
      <c r="J147" s="315" t="s">
        <v>3620</v>
      </c>
      <c r="K147" s="312"/>
    </row>
    <row r="148" spans="2:11" ht="5.25" customHeight="1">
      <c r="B148" s="321"/>
      <c r="C148" s="318"/>
      <c r="D148" s="318"/>
      <c r="E148" s="318"/>
      <c r="F148" s="318"/>
      <c r="G148" s="319"/>
      <c r="H148" s="318"/>
      <c r="I148" s="318"/>
      <c r="J148" s="318"/>
      <c r="K148" s="342"/>
    </row>
    <row r="149" spans="2:11" ht="15" customHeight="1">
      <c r="B149" s="321"/>
      <c r="C149" s="346" t="s">
        <v>3624</v>
      </c>
      <c r="D149" s="301"/>
      <c r="E149" s="301"/>
      <c r="F149" s="347" t="s">
        <v>3621</v>
      </c>
      <c r="G149" s="301"/>
      <c r="H149" s="346" t="s">
        <v>3660</v>
      </c>
      <c r="I149" s="346" t="s">
        <v>3623</v>
      </c>
      <c r="J149" s="346">
        <v>120</v>
      </c>
      <c r="K149" s="342"/>
    </row>
    <row r="150" spans="2:11" ht="15" customHeight="1">
      <c r="B150" s="321"/>
      <c r="C150" s="346" t="s">
        <v>3669</v>
      </c>
      <c r="D150" s="301"/>
      <c r="E150" s="301"/>
      <c r="F150" s="347" t="s">
        <v>3621</v>
      </c>
      <c r="G150" s="301"/>
      <c r="H150" s="346" t="s">
        <v>3680</v>
      </c>
      <c r="I150" s="346" t="s">
        <v>3623</v>
      </c>
      <c r="J150" s="346" t="s">
        <v>3671</v>
      </c>
      <c r="K150" s="342"/>
    </row>
    <row r="151" spans="2:11" ht="15" customHeight="1">
      <c r="B151" s="321"/>
      <c r="C151" s="346" t="s">
        <v>94</v>
      </c>
      <c r="D151" s="301"/>
      <c r="E151" s="301"/>
      <c r="F151" s="347" t="s">
        <v>3621</v>
      </c>
      <c r="G151" s="301"/>
      <c r="H151" s="346" t="s">
        <v>3681</v>
      </c>
      <c r="I151" s="346" t="s">
        <v>3623</v>
      </c>
      <c r="J151" s="346" t="s">
        <v>3671</v>
      </c>
      <c r="K151" s="342"/>
    </row>
    <row r="152" spans="2:11" ht="15" customHeight="1">
      <c r="B152" s="321"/>
      <c r="C152" s="346" t="s">
        <v>3626</v>
      </c>
      <c r="D152" s="301"/>
      <c r="E152" s="301"/>
      <c r="F152" s="347" t="s">
        <v>3627</v>
      </c>
      <c r="G152" s="301"/>
      <c r="H152" s="346" t="s">
        <v>3660</v>
      </c>
      <c r="I152" s="346" t="s">
        <v>3623</v>
      </c>
      <c r="J152" s="346">
        <v>50</v>
      </c>
      <c r="K152" s="342"/>
    </row>
    <row r="153" spans="2:11" ht="15" customHeight="1">
      <c r="B153" s="321"/>
      <c r="C153" s="346" t="s">
        <v>3629</v>
      </c>
      <c r="D153" s="301"/>
      <c r="E153" s="301"/>
      <c r="F153" s="347" t="s">
        <v>3621</v>
      </c>
      <c r="G153" s="301"/>
      <c r="H153" s="346" t="s">
        <v>3660</v>
      </c>
      <c r="I153" s="346" t="s">
        <v>3631</v>
      </c>
      <c r="J153" s="346"/>
      <c r="K153" s="342"/>
    </row>
    <row r="154" spans="2:11" ht="15" customHeight="1">
      <c r="B154" s="321"/>
      <c r="C154" s="346" t="s">
        <v>3640</v>
      </c>
      <c r="D154" s="301"/>
      <c r="E154" s="301"/>
      <c r="F154" s="347" t="s">
        <v>3627</v>
      </c>
      <c r="G154" s="301"/>
      <c r="H154" s="346" t="s">
        <v>3660</v>
      </c>
      <c r="I154" s="346" t="s">
        <v>3623</v>
      </c>
      <c r="J154" s="346">
        <v>50</v>
      </c>
      <c r="K154" s="342"/>
    </row>
    <row r="155" spans="2:11" ht="15" customHeight="1">
      <c r="B155" s="321"/>
      <c r="C155" s="346" t="s">
        <v>3648</v>
      </c>
      <c r="D155" s="301"/>
      <c r="E155" s="301"/>
      <c r="F155" s="347" t="s">
        <v>3627</v>
      </c>
      <c r="G155" s="301"/>
      <c r="H155" s="346" t="s">
        <v>3660</v>
      </c>
      <c r="I155" s="346" t="s">
        <v>3623</v>
      </c>
      <c r="J155" s="346">
        <v>50</v>
      </c>
      <c r="K155" s="342"/>
    </row>
    <row r="156" spans="2:11" ht="15" customHeight="1">
      <c r="B156" s="321"/>
      <c r="C156" s="346" t="s">
        <v>3646</v>
      </c>
      <c r="D156" s="301"/>
      <c r="E156" s="301"/>
      <c r="F156" s="347" t="s">
        <v>3627</v>
      </c>
      <c r="G156" s="301"/>
      <c r="H156" s="346" t="s">
        <v>3660</v>
      </c>
      <c r="I156" s="346" t="s">
        <v>3623</v>
      </c>
      <c r="J156" s="346">
        <v>50</v>
      </c>
      <c r="K156" s="342"/>
    </row>
    <row r="157" spans="2:11" ht="15" customHeight="1">
      <c r="B157" s="321"/>
      <c r="C157" s="346" t="s">
        <v>143</v>
      </c>
      <c r="D157" s="301"/>
      <c r="E157" s="301"/>
      <c r="F157" s="347" t="s">
        <v>3621</v>
      </c>
      <c r="G157" s="301"/>
      <c r="H157" s="346" t="s">
        <v>3682</v>
      </c>
      <c r="I157" s="346" t="s">
        <v>3623</v>
      </c>
      <c r="J157" s="346" t="s">
        <v>3683</v>
      </c>
      <c r="K157" s="342"/>
    </row>
    <row r="158" spans="2:11" ht="15" customHeight="1">
      <c r="B158" s="321"/>
      <c r="C158" s="346" t="s">
        <v>3684</v>
      </c>
      <c r="D158" s="301"/>
      <c r="E158" s="301"/>
      <c r="F158" s="347" t="s">
        <v>3621</v>
      </c>
      <c r="G158" s="301"/>
      <c r="H158" s="346" t="s">
        <v>3685</v>
      </c>
      <c r="I158" s="346" t="s">
        <v>3655</v>
      </c>
      <c r="J158" s="346"/>
      <c r="K158" s="342"/>
    </row>
    <row r="159" spans="2:11" ht="15" customHeight="1">
      <c r="B159" s="348"/>
      <c r="C159" s="330"/>
      <c r="D159" s="330"/>
      <c r="E159" s="330"/>
      <c r="F159" s="330"/>
      <c r="G159" s="330"/>
      <c r="H159" s="330"/>
      <c r="I159" s="330"/>
      <c r="J159" s="330"/>
      <c r="K159" s="349"/>
    </row>
    <row r="160" spans="2:11" ht="18.75" customHeight="1">
      <c r="B160" s="297"/>
      <c r="C160" s="301"/>
      <c r="D160" s="301"/>
      <c r="E160" s="301"/>
      <c r="F160" s="320"/>
      <c r="G160" s="301"/>
      <c r="H160" s="301"/>
      <c r="I160" s="301"/>
      <c r="J160" s="301"/>
      <c r="K160" s="297"/>
    </row>
    <row r="161" spans="2:11" ht="18.75" customHeight="1">
      <c r="B161" s="307"/>
      <c r="C161" s="307"/>
      <c r="D161" s="307"/>
      <c r="E161" s="307"/>
      <c r="F161" s="307"/>
      <c r="G161" s="307"/>
      <c r="H161" s="307"/>
      <c r="I161" s="307"/>
      <c r="J161" s="307"/>
      <c r="K161" s="307"/>
    </row>
    <row r="162" spans="2:11" ht="7.5" customHeight="1">
      <c r="B162" s="289"/>
      <c r="C162" s="290"/>
      <c r="D162" s="290"/>
      <c r="E162" s="290"/>
      <c r="F162" s="290"/>
      <c r="G162" s="290"/>
      <c r="H162" s="290"/>
      <c r="I162" s="290"/>
      <c r="J162" s="290"/>
      <c r="K162" s="291"/>
    </row>
    <row r="163" spans="2:11" ht="45" customHeight="1">
      <c r="B163" s="292"/>
      <c r="C163" s="423" t="s">
        <v>3686</v>
      </c>
      <c r="D163" s="423"/>
      <c r="E163" s="423"/>
      <c r="F163" s="423"/>
      <c r="G163" s="423"/>
      <c r="H163" s="423"/>
      <c r="I163" s="423"/>
      <c r="J163" s="423"/>
      <c r="K163" s="293"/>
    </row>
    <row r="164" spans="2:11" ht="17.25" customHeight="1">
      <c r="B164" s="292"/>
      <c r="C164" s="313" t="s">
        <v>3615</v>
      </c>
      <c r="D164" s="313"/>
      <c r="E164" s="313"/>
      <c r="F164" s="313" t="s">
        <v>3616</v>
      </c>
      <c r="G164" s="350"/>
      <c r="H164" s="351" t="s">
        <v>169</v>
      </c>
      <c r="I164" s="351" t="s">
        <v>67</v>
      </c>
      <c r="J164" s="313" t="s">
        <v>3617</v>
      </c>
      <c r="K164" s="293"/>
    </row>
    <row r="165" spans="2:11" ht="17.25" customHeight="1">
      <c r="B165" s="294"/>
      <c r="C165" s="315" t="s">
        <v>3618</v>
      </c>
      <c r="D165" s="315"/>
      <c r="E165" s="315"/>
      <c r="F165" s="316" t="s">
        <v>3619</v>
      </c>
      <c r="G165" s="352"/>
      <c r="H165" s="353"/>
      <c r="I165" s="353"/>
      <c r="J165" s="315" t="s">
        <v>3620</v>
      </c>
      <c r="K165" s="295"/>
    </row>
    <row r="166" spans="2:11" ht="5.25" customHeight="1">
      <c r="B166" s="321"/>
      <c r="C166" s="318"/>
      <c r="D166" s="318"/>
      <c r="E166" s="318"/>
      <c r="F166" s="318"/>
      <c r="G166" s="319"/>
      <c r="H166" s="318"/>
      <c r="I166" s="318"/>
      <c r="J166" s="318"/>
      <c r="K166" s="342"/>
    </row>
    <row r="167" spans="2:11" ht="15" customHeight="1">
      <c r="B167" s="321"/>
      <c r="C167" s="301" t="s">
        <v>3624</v>
      </c>
      <c r="D167" s="301"/>
      <c r="E167" s="301"/>
      <c r="F167" s="320" t="s">
        <v>3621</v>
      </c>
      <c r="G167" s="301"/>
      <c r="H167" s="301" t="s">
        <v>3660</v>
      </c>
      <c r="I167" s="301" t="s">
        <v>3623</v>
      </c>
      <c r="J167" s="301">
        <v>120</v>
      </c>
      <c r="K167" s="342"/>
    </row>
    <row r="168" spans="2:11" ht="15" customHeight="1">
      <c r="B168" s="321"/>
      <c r="C168" s="301" t="s">
        <v>3669</v>
      </c>
      <c r="D168" s="301"/>
      <c r="E168" s="301"/>
      <c r="F168" s="320" t="s">
        <v>3621</v>
      </c>
      <c r="G168" s="301"/>
      <c r="H168" s="301" t="s">
        <v>3670</v>
      </c>
      <c r="I168" s="301" t="s">
        <v>3623</v>
      </c>
      <c r="J168" s="301" t="s">
        <v>3671</v>
      </c>
      <c r="K168" s="342"/>
    </row>
    <row r="169" spans="2:11" ht="15" customHeight="1">
      <c r="B169" s="321"/>
      <c r="C169" s="301" t="s">
        <v>94</v>
      </c>
      <c r="D169" s="301"/>
      <c r="E169" s="301"/>
      <c r="F169" s="320" t="s">
        <v>3621</v>
      </c>
      <c r="G169" s="301"/>
      <c r="H169" s="301" t="s">
        <v>3687</v>
      </c>
      <c r="I169" s="301" t="s">
        <v>3623</v>
      </c>
      <c r="J169" s="301" t="s">
        <v>3671</v>
      </c>
      <c r="K169" s="342"/>
    </row>
    <row r="170" spans="2:11" ht="15" customHeight="1">
      <c r="B170" s="321"/>
      <c r="C170" s="301" t="s">
        <v>3626</v>
      </c>
      <c r="D170" s="301"/>
      <c r="E170" s="301"/>
      <c r="F170" s="320" t="s">
        <v>3627</v>
      </c>
      <c r="G170" s="301"/>
      <c r="H170" s="301" t="s">
        <v>3687</v>
      </c>
      <c r="I170" s="301" t="s">
        <v>3623</v>
      </c>
      <c r="J170" s="301">
        <v>50</v>
      </c>
      <c r="K170" s="342"/>
    </row>
    <row r="171" spans="2:11" ht="15" customHeight="1">
      <c r="B171" s="321"/>
      <c r="C171" s="301" t="s">
        <v>3629</v>
      </c>
      <c r="D171" s="301"/>
      <c r="E171" s="301"/>
      <c r="F171" s="320" t="s">
        <v>3621</v>
      </c>
      <c r="G171" s="301"/>
      <c r="H171" s="301" t="s">
        <v>3687</v>
      </c>
      <c r="I171" s="301" t="s">
        <v>3631</v>
      </c>
      <c r="J171" s="301"/>
      <c r="K171" s="342"/>
    </row>
    <row r="172" spans="2:11" ht="15" customHeight="1">
      <c r="B172" s="321"/>
      <c r="C172" s="301" t="s">
        <v>3640</v>
      </c>
      <c r="D172" s="301"/>
      <c r="E172" s="301"/>
      <c r="F172" s="320" t="s">
        <v>3627</v>
      </c>
      <c r="G172" s="301"/>
      <c r="H172" s="301" t="s">
        <v>3687</v>
      </c>
      <c r="I172" s="301" t="s">
        <v>3623</v>
      </c>
      <c r="J172" s="301">
        <v>50</v>
      </c>
      <c r="K172" s="342"/>
    </row>
    <row r="173" spans="2:11" ht="15" customHeight="1">
      <c r="B173" s="321"/>
      <c r="C173" s="301" t="s">
        <v>3648</v>
      </c>
      <c r="D173" s="301"/>
      <c r="E173" s="301"/>
      <c r="F173" s="320" t="s">
        <v>3627</v>
      </c>
      <c r="G173" s="301"/>
      <c r="H173" s="301" t="s">
        <v>3687</v>
      </c>
      <c r="I173" s="301" t="s">
        <v>3623</v>
      </c>
      <c r="J173" s="301">
        <v>50</v>
      </c>
      <c r="K173" s="342"/>
    </row>
    <row r="174" spans="2:11" ht="15" customHeight="1">
      <c r="B174" s="321"/>
      <c r="C174" s="301" t="s">
        <v>3646</v>
      </c>
      <c r="D174" s="301"/>
      <c r="E174" s="301"/>
      <c r="F174" s="320" t="s">
        <v>3627</v>
      </c>
      <c r="G174" s="301"/>
      <c r="H174" s="301" t="s">
        <v>3687</v>
      </c>
      <c r="I174" s="301" t="s">
        <v>3623</v>
      </c>
      <c r="J174" s="301">
        <v>50</v>
      </c>
      <c r="K174" s="342"/>
    </row>
    <row r="175" spans="2:11" ht="15" customHeight="1">
      <c r="B175" s="321"/>
      <c r="C175" s="301" t="s">
        <v>168</v>
      </c>
      <c r="D175" s="301"/>
      <c r="E175" s="301"/>
      <c r="F175" s="320" t="s">
        <v>3621</v>
      </c>
      <c r="G175" s="301"/>
      <c r="H175" s="301" t="s">
        <v>3688</v>
      </c>
      <c r="I175" s="301" t="s">
        <v>3689</v>
      </c>
      <c r="J175" s="301"/>
      <c r="K175" s="342"/>
    </row>
    <row r="176" spans="2:11" ht="15" customHeight="1">
      <c r="B176" s="321"/>
      <c r="C176" s="301" t="s">
        <v>67</v>
      </c>
      <c r="D176" s="301"/>
      <c r="E176" s="301"/>
      <c r="F176" s="320" t="s">
        <v>3621</v>
      </c>
      <c r="G176" s="301"/>
      <c r="H176" s="301" t="s">
        <v>3690</v>
      </c>
      <c r="I176" s="301" t="s">
        <v>3691</v>
      </c>
      <c r="J176" s="301">
        <v>1</v>
      </c>
      <c r="K176" s="342"/>
    </row>
    <row r="177" spans="2:11" ht="15" customHeight="1">
      <c r="B177" s="321"/>
      <c r="C177" s="301" t="s">
        <v>63</v>
      </c>
      <c r="D177" s="301"/>
      <c r="E177" s="301"/>
      <c r="F177" s="320" t="s">
        <v>3621</v>
      </c>
      <c r="G177" s="301"/>
      <c r="H177" s="301" t="s">
        <v>3692</v>
      </c>
      <c r="I177" s="301" t="s">
        <v>3623</v>
      </c>
      <c r="J177" s="301">
        <v>20</v>
      </c>
      <c r="K177" s="342"/>
    </row>
    <row r="178" spans="2:11" ht="15" customHeight="1">
      <c r="B178" s="321"/>
      <c r="C178" s="301" t="s">
        <v>169</v>
      </c>
      <c r="D178" s="301"/>
      <c r="E178" s="301"/>
      <c r="F178" s="320" t="s">
        <v>3621</v>
      </c>
      <c r="G178" s="301"/>
      <c r="H178" s="301" t="s">
        <v>3693</v>
      </c>
      <c r="I178" s="301" t="s">
        <v>3623</v>
      </c>
      <c r="J178" s="301">
        <v>255</v>
      </c>
      <c r="K178" s="342"/>
    </row>
    <row r="179" spans="2:11" ht="15" customHeight="1">
      <c r="B179" s="321"/>
      <c r="C179" s="301" t="s">
        <v>170</v>
      </c>
      <c r="D179" s="301"/>
      <c r="E179" s="301"/>
      <c r="F179" s="320" t="s">
        <v>3621</v>
      </c>
      <c r="G179" s="301"/>
      <c r="H179" s="301" t="s">
        <v>3586</v>
      </c>
      <c r="I179" s="301" t="s">
        <v>3623</v>
      </c>
      <c r="J179" s="301">
        <v>10</v>
      </c>
      <c r="K179" s="342"/>
    </row>
    <row r="180" spans="2:11" ht="15" customHeight="1">
      <c r="B180" s="321"/>
      <c r="C180" s="301" t="s">
        <v>171</v>
      </c>
      <c r="D180" s="301"/>
      <c r="E180" s="301"/>
      <c r="F180" s="320" t="s">
        <v>3621</v>
      </c>
      <c r="G180" s="301"/>
      <c r="H180" s="301" t="s">
        <v>3694</v>
      </c>
      <c r="I180" s="301" t="s">
        <v>3655</v>
      </c>
      <c r="J180" s="301"/>
      <c r="K180" s="342"/>
    </row>
    <row r="181" spans="2:11" ht="15" customHeight="1">
      <c r="B181" s="321"/>
      <c r="C181" s="301" t="s">
        <v>3695</v>
      </c>
      <c r="D181" s="301"/>
      <c r="E181" s="301"/>
      <c r="F181" s="320" t="s">
        <v>3621</v>
      </c>
      <c r="G181" s="301"/>
      <c r="H181" s="301" t="s">
        <v>3696</v>
      </c>
      <c r="I181" s="301" t="s">
        <v>3655</v>
      </c>
      <c r="J181" s="301"/>
      <c r="K181" s="342"/>
    </row>
    <row r="182" spans="2:11" ht="15" customHeight="1">
      <c r="B182" s="321"/>
      <c r="C182" s="301" t="s">
        <v>3684</v>
      </c>
      <c r="D182" s="301"/>
      <c r="E182" s="301"/>
      <c r="F182" s="320" t="s">
        <v>3621</v>
      </c>
      <c r="G182" s="301"/>
      <c r="H182" s="301" t="s">
        <v>3697</v>
      </c>
      <c r="I182" s="301" t="s">
        <v>3655</v>
      </c>
      <c r="J182" s="301"/>
      <c r="K182" s="342"/>
    </row>
    <row r="183" spans="2:11" ht="15" customHeight="1">
      <c r="B183" s="321"/>
      <c r="C183" s="301" t="s">
        <v>173</v>
      </c>
      <c r="D183" s="301"/>
      <c r="E183" s="301"/>
      <c r="F183" s="320" t="s">
        <v>3627</v>
      </c>
      <c r="G183" s="301"/>
      <c r="H183" s="301" t="s">
        <v>3698</v>
      </c>
      <c r="I183" s="301" t="s">
        <v>3623</v>
      </c>
      <c r="J183" s="301">
        <v>50</v>
      </c>
      <c r="K183" s="342"/>
    </row>
    <row r="184" spans="2:11" ht="15" customHeight="1">
      <c r="B184" s="321"/>
      <c r="C184" s="301" t="s">
        <v>3699</v>
      </c>
      <c r="D184" s="301"/>
      <c r="E184" s="301"/>
      <c r="F184" s="320" t="s">
        <v>3627</v>
      </c>
      <c r="G184" s="301"/>
      <c r="H184" s="301" t="s">
        <v>3700</v>
      </c>
      <c r="I184" s="301" t="s">
        <v>3701</v>
      </c>
      <c r="J184" s="301"/>
      <c r="K184" s="342"/>
    </row>
    <row r="185" spans="2:11" ht="15" customHeight="1">
      <c r="B185" s="321"/>
      <c r="C185" s="301" t="s">
        <v>3702</v>
      </c>
      <c r="D185" s="301"/>
      <c r="E185" s="301"/>
      <c r="F185" s="320" t="s">
        <v>3627</v>
      </c>
      <c r="G185" s="301"/>
      <c r="H185" s="301" t="s">
        <v>3703</v>
      </c>
      <c r="I185" s="301" t="s">
        <v>3701</v>
      </c>
      <c r="J185" s="301"/>
      <c r="K185" s="342"/>
    </row>
    <row r="186" spans="2:11" ht="15" customHeight="1">
      <c r="B186" s="321"/>
      <c r="C186" s="301" t="s">
        <v>3704</v>
      </c>
      <c r="D186" s="301"/>
      <c r="E186" s="301"/>
      <c r="F186" s="320" t="s">
        <v>3627</v>
      </c>
      <c r="G186" s="301"/>
      <c r="H186" s="301" t="s">
        <v>3705</v>
      </c>
      <c r="I186" s="301" t="s">
        <v>3701</v>
      </c>
      <c r="J186" s="301"/>
      <c r="K186" s="342"/>
    </row>
    <row r="187" spans="2:11" ht="15" customHeight="1">
      <c r="B187" s="321"/>
      <c r="C187" s="354" t="s">
        <v>3706</v>
      </c>
      <c r="D187" s="301"/>
      <c r="E187" s="301"/>
      <c r="F187" s="320" t="s">
        <v>3627</v>
      </c>
      <c r="G187" s="301"/>
      <c r="H187" s="301" t="s">
        <v>3707</v>
      </c>
      <c r="I187" s="301" t="s">
        <v>3708</v>
      </c>
      <c r="J187" s="355" t="s">
        <v>3709</v>
      </c>
      <c r="K187" s="342"/>
    </row>
    <row r="188" spans="2:11" ht="15" customHeight="1">
      <c r="B188" s="321"/>
      <c r="C188" s="306" t="s">
        <v>52</v>
      </c>
      <c r="D188" s="301"/>
      <c r="E188" s="301"/>
      <c r="F188" s="320" t="s">
        <v>3621</v>
      </c>
      <c r="G188" s="301"/>
      <c r="H188" s="297" t="s">
        <v>3710</v>
      </c>
      <c r="I188" s="301" t="s">
        <v>3711</v>
      </c>
      <c r="J188" s="301"/>
      <c r="K188" s="342"/>
    </row>
    <row r="189" spans="2:11" ht="15" customHeight="1">
      <c r="B189" s="321"/>
      <c r="C189" s="306" t="s">
        <v>3712</v>
      </c>
      <c r="D189" s="301"/>
      <c r="E189" s="301"/>
      <c r="F189" s="320" t="s">
        <v>3621</v>
      </c>
      <c r="G189" s="301"/>
      <c r="H189" s="301" t="s">
        <v>3713</v>
      </c>
      <c r="I189" s="301" t="s">
        <v>3655</v>
      </c>
      <c r="J189" s="301"/>
      <c r="K189" s="342"/>
    </row>
    <row r="190" spans="2:11" ht="15" customHeight="1">
      <c r="B190" s="321"/>
      <c r="C190" s="306" t="s">
        <v>3714</v>
      </c>
      <c r="D190" s="301"/>
      <c r="E190" s="301"/>
      <c r="F190" s="320" t="s">
        <v>3621</v>
      </c>
      <c r="G190" s="301"/>
      <c r="H190" s="301" t="s">
        <v>3715</v>
      </c>
      <c r="I190" s="301" t="s">
        <v>3655</v>
      </c>
      <c r="J190" s="301"/>
      <c r="K190" s="342"/>
    </row>
    <row r="191" spans="2:11" ht="15" customHeight="1">
      <c r="B191" s="321"/>
      <c r="C191" s="306" t="s">
        <v>3716</v>
      </c>
      <c r="D191" s="301"/>
      <c r="E191" s="301"/>
      <c r="F191" s="320" t="s">
        <v>3627</v>
      </c>
      <c r="G191" s="301"/>
      <c r="H191" s="301" t="s">
        <v>3717</v>
      </c>
      <c r="I191" s="301" t="s">
        <v>3655</v>
      </c>
      <c r="J191" s="301"/>
      <c r="K191" s="342"/>
    </row>
    <row r="192" spans="2:11" ht="15" customHeight="1">
      <c r="B192" s="348"/>
      <c r="C192" s="356"/>
      <c r="D192" s="330"/>
      <c r="E192" s="330"/>
      <c r="F192" s="330"/>
      <c r="G192" s="330"/>
      <c r="H192" s="330"/>
      <c r="I192" s="330"/>
      <c r="J192" s="330"/>
      <c r="K192" s="349"/>
    </row>
    <row r="193" spans="2:11" ht="18.75" customHeight="1">
      <c r="B193" s="297"/>
      <c r="C193" s="301"/>
      <c r="D193" s="301"/>
      <c r="E193" s="301"/>
      <c r="F193" s="320"/>
      <c r="G193" s="301"/>
      <c r="H193" s="301"/>
      <c r="I193" s="301"/>
      <c r="J193" s="301"/>
      <c r="K193" s="297"/>
    </row>
    <row r="194" spans="2:11" ht="18.75" customHeight="1">
      <c r="B194" s="297"/>
      <c r="C194" s="301"/>
      <c r="D194" s="301"/>
      <c r="E194" s="301"/>
      <c r="F194" s="320"/>
      <c r="G194" s="301"/>
      <c r="H194" s="301"/>
      <c r="I194" s="301"/>
      <c r="J194" s="301"/>
      <c r="K194" s="297"/>
    </row>
    <row r="195" spans="2:11" ht="18.75" customHeight="1">
      <c r="B195" s="307"/>
      <c r="C195" s="307"/>
      <c r="D195" s="307"/>
      <c r="E195" s="307"/>
      <c r="F195" s="307"/>
      <c r="G195" s="307"/>
      <c r="H195" s="307"/>
      <c r="I195" s="307"/>
      <c r="J195" s="307"/>
      <c r="K195" s="307"/>
    </row>
    <row r="196" spans="2:11" ht="13.5">
      <c r="B196" s="289"/>
      <c r="C196" s="290"/>
      <c r="D196" s="290"/>
      <c r="E196" s="290"/>
      <c r="F196" s="290"/>
      <c r="G196" s="290"/>
      <c r="H196" s="290"/>
      <c r="I196" s="290"/>
      <c r="J196" s="290"/>
      <c r="K196" s="291"/>
    </row>
    <row r="197" spans="2:11" ht="21">
      <c r="B197" s="292"/>
      <c r="C197" s="423" t="s">
        <v>3718</v>
      </c>
      <c r="D197" s="423"/>
      <c r="E197" s="423"/>
      <c r="F197" s="423"/>
      <c r="G197" s="423"/>
      <c r="H197" s="423"/>
      <c r="I197" s="423"/>
      <c r="J197" s="423"/>
      <c r="K197" s="293"/>
    </row>
    <row r="198" spans="2:11" ht="25.5" customHeight="1">
      <c r="B198" s="292"/>
      <c r="C198" s="357" t="s">
        <v>3719</v>
      </c>
      <c r="D198" s="357"/>
      <c r="E198" s="357"/>
      <c r="F198" s="357" t="s">
        <v>3720</v>
      </c>
      <c r="G198" s="358"/>
      <c r="H198" s="422" t="s">
        <v>3721</v>
      </c>
      <c r="I198" s="422"/>
      <c r="J198" s="422"/>
      <c r="K198" s="293"/>
    </row>
    <row r="199" spans="2:11" ht="5.25" customHeight="1">
      <c r="B199" s="321"/>
      <c r="C199" s="318"/>
      <c r="D199" s="318"/>
      <c r="E199" s="318"/>
      <c r="F199" s="318"/>
      <c r="G199" s="301"/>
      <c r="H199" s="318"/>
      <c r="I199" s="318"/>
      <c r="J199" s="318"/>
      <c r="K199" s="342"/>
    </row>
    <row r="200" spans="2:11" ht="15" customHeight="1">
      <c r="B200" s="321"/>
      <c r="C200" s="301" t="s">
        <v>3711</v>
      </c>
      <c r="D200" s="301"/>
      <c r="E200" s="301"/>
      <c r="F200" s="320" t="s">
        <v>53</v>
      </c>
      <c r="G200" s="301"/>
      <c r="H200" s="420" t="s">
        <v>3722</v>
      </c>
      <c r="I200" s="420"/>
      <c r="J200" s="420"/>
      <c r="K200" s="342"/>
    </row>
    <row r="201" spans="2:11" ht="15" customHeight="1">
      <c r="B201" s="321"/>
      <c r="C201" s="327"/>
      <c r="D201" s="301"/>
      <c r="E201" s="301"/>
      <c r="F201" s="320" t="s">
        <v>54</v>
      </c>
      <c r="G201" s="301"/>
      <c r="H201" s="420" t="s">
        <v>3723</v>
      </c>
      <c r="I201" s="420"/>
      <c r="J201" s="420"/>
      <c r="K201" s="342"/>
    </row>
    <row r="202" spans="2:11" ht="15" customHeight="1">
      <c r="B202" s="321"/>
      <c r="C202" s="327"/>
      <c r="D202" s="301"/>
      <c r="E202" s="301"/>
      <c r="F202" s="320" t="s">
        <v>57</v>
      </c>
      <c r="G202" s="301"/>
      <c r="H202" s="420" t="s">
        <v>3724</v>
      </c>
      <c r="I202" s="420"/>
      <c r="J202" s="420"/>
      <c r="K202" s="342"/>
    </row>
    <row r="203" spans="2:11" ht="15" customHeight="1">
      <c r="B203" s="321"/>
      <c r="C203" s="301"/>
      <c r="D203" s="301"/>
      <c r="E203" s="301"/>
      <c r="F203" s="320" t="s">
        <v>55</v>
      </c>
      <c r="G203" s="301"/>
      <c r="H203" s="420" t="s">
        <v>3725</v>
      </c>
      <c r="I203" s="420"/>
      <c r="J203" s="420"/>
      <c r="K203" s="342"/>
    </row>
    <row r="204" spans="2:11" ht="15" customHeight="1">
      <c r="B204" s="321"/>
      <c r="C204" s="301"/>
      <c r="D204" s="301"/>
      <c r="E204" s="301"/>
      <c r="F204" s="320" t="s">
        <v>56</v>
      </c>
      <c r="G204" s="301"/>
      <c r="H204" s="420" t="s">
        <v>3726</v>
      </c>
      <c r="I204" s="420"/>
      <c r="J204" s="420"/>
      <c r="K204" s="342"/>
    </row>
    <row r="205" spans="2:11" ht="15" customHeight="1">
      <c r="B205" s="321"/>
      <c r="C205" s="301"/>
      <c r="D205" s="301"/>
      <c r="E205" s="301"/>
      <c r="F205" s="320"/>
      <c r="G205" s="301"/>
      <c r="H205" s="301"/>
      <c r="I205" s="301"/>
      <c r="J205" s="301"/>
      <c r="K205" s="342"/>
    </row>
    <row r="206" spans="2:11" ht="15" customHeight="1">
      <c r="B206" s="321"/>
      <c r="C206" s="301" t="s">
        <v>3667</v>
      </c>
      <c r="D206" s="301"/>
      <c r="E206" s="301"/>
      <c r="F206" s="320" t="s">
        <v>88</v>
      </c>
      <c r="G206" s="301"/>
      <c r="H206" s="420" t="s">
        <v>3727</v>
      </c>
      <c r="I206" s="420"/>
      <c r="J206" s="420"/>
      <c r="K206" s="342"/>
    </row>
    <row r="207" spans="2:11" ht="15" customHeight="1">
      <c r="B207" s="321"/>
      <c r="C207" s="327"/>
      <c r="D207" s="301"/>
      <c r="E207" s="301"/>
      <c r="F207" s="320" t="s">
        <v>3567</v>
      </c>
      <c r="G207" s="301"/>
      <c r="H207" s="420" t="s">
        <v>3568</v>
      </c>
      <c r="I207" s="420"/>
      <c r="J207" s="420"/>
      <c r="K207" s="342"/>
    </row>
    <row r="208" spans="2:11" ht="15" customHeight="1">
      <c r="B208" s="321"/>
      <c r="C208" s="301"/>
      <c r="D208" s="301"/>
      <c r="E208" s="301"/>
      <c r="F208" s="320" t="s">
        <v>3565</v>
      </c>
      <c r="G208" s="301"/>
      <c r="H208" s="420" t="s">
        <v>3728</v>
      </c>
      <c r="I208" s="420"/>
      <c r="J208" s="420"/>
      <c r="K208" s="342"/>
    </row>
    <row r="209" spans="2:11" ht="15" customHeight="1">
      <c r="B209" s="359"/>
      <c r="C209" s="327"/>
      <c r="D209" s="327"/>
      <c r="E209" s="327"/>
      <c r="F209" s="320" t="s">
        <v>129</v>
      </c>
      <c r="G209" s="306"/>
      <c r="H209" s="421" t="s">
        <v>3569</v>
      </c>
      <c r="I209" s="421"/>
      <c r="J209" s="421"/>
      <c r="K209" s="360"/>
    </row>
    <row r="210" spans="2:11" ht="15" customHeight="1">
      <c r="B210" s="359"/>
      <c r="C210" s="327"/>
      <c r="D210" s="327"/>
      <c r="E210" s="327"/>
      <c r="F210" s="320" t="s">
        <v>3570</v>
      </c>
      <c r="G210" s="306"/>
      <c r="H210" s="421" t="s">
        <v>3729</v>
      </c>
      <c r="I210" s="421"/>
      <c r="J210" s="421"/>
      <c r="K210" s="360"/>
    </row>
    <row r="211" spans="2:11" ht="15" customHeight="1">
      <c r="B211" s="359"/>
      <c r="C211" s="327"/>
      <c r="D211" s="327"/>
      <c r="E211" s="327"/>
      <c r="F211" s="361"/>
      <c r="G211" s="306"/>
      <c r="H211" s="362"/>
      <c r="I211" s="362"/>
      <c r="J211" s="362"/>
      <c r="K211" s="360"/>
    </row>
    <row r="212" spans="2:11" ht="15" customHeight="1">
      <c r="B212" s="359"/>
      <c r="C212" s="301" t="s">
        <v>3691</v>
      </c>
      <c r="D212" s="327"/>
      <c r="E212" s="327"/>
      <c r="F212" s="320">
        <v>1</v>
      </c>
      <c r="G212" s="306"/>
      <c r="H212" s="421" t="s">
        <v>3730</v>
      </c>
      <c r="I212" s="421"/>
      <c r="J212" s="421"/>
      <c r="K212" s="360"/>
    </row>
    <row r="213" spans="2:11" ht="15" customHeight="1">
      <c r="B213" s="359"/>
      <c r="C213" s="327"/>
      <c r="D213" s="327"/>
      <c r="E213" s="327"/>
      <c r="F213" s="320">
        <v>2</v>
      </c>
      <c r="G213" s="306"/>
      <c r="H213" s="421" t="s">
        <v>3731</v>
      </c>
      <c r="I213" s="421"/>
      <c r="J213" s="421"/>
      <c r="K213" s="360"/>
    </row>
    <row r="214" spans="2:11" ht="15" customHeight="1">
      <c r="B214" s="359"/>
      <c r="C214" s="327"/>
      <c r="D214" s="327"/>
      <c r="E214" s="327"/>
      <c r="F214" s="320">
        <v>3</v>
      </c>
      <c r="G214" s="306"/>
      <c r="H214" s="421" t="s">
        <v>3732</v>
      </c>
      <c r="I214" s="421"/>
      <c r="J214" s="421"/>
      <c r="K214" s="360"/>
    </row>
    <row r="215" spans="2:11" ht="15" customHeight="1">
      <c r="B215" s="359"/>
      <c r="C215" s="327"/>
      <c r="D215" s="327"/>
      <c r="E215" s="327"/>
      <c r="F215" s="320">
        <v>4</v>
      </c>
      <c r="G215" s="306"/>
      <c r="H215" s="421" t="s">
        <v>3733</v>
      </c>
      <c r="I215" s="421"/>
      <c r="J215" s="421"/>
      <c r="K215" s="360"/>
    </row>
    <row r="216" spans="2:11" ht="12.75" customHeight="1">
      <c r="B216" s="363"/>
      <c r="C216" s="364"/>
      <c r="D216" s="364"/>
      <c r="E216" s="364"/>
      <c r="F216" s="364"/>
      <c r="G216" s="364"/>
      <c r="H216" s="364"/>
      <c r="I216" s="364"/>
      <c r="J216" s="364"/>
      <c r="K216" s="36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75"/>
  <sheetViews>
    <sheetView showGridLines="0" tabSelected="1" workbookViewId="0" topLeftCell="A1">
      <pane ySplit="1" topLeftCell="A70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95</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s="1" customFormat="1" ht="16.5" customHeight="1">
      <c r="B9" s="43"/>
      <c r="C9" s="44"/>
      <c r="D9" s="44"/>
      <c r="E9" s="409" t="s">
        <v>138</v>
      </c>
      <c r="F9" s="411"/>
      <c r="G9" s="411"/>
      <c r="H9" s="411"/>
      <c r="I9" s="129"/>
      <c r="J9" s="44"/>
      <c r="K9" s="47"/>
    </row>
    <row r="10" spans="2:11" s="1" customFormat="1" ht="13.5">
      <c r="B10" s="43"/>
      <c r="C10" s="44"/>
      <c r="D10" s="38" t="s">
        <v>139</v>
      </c>
      <c r="E10" s="44"/>
      <c r="F10" s="44"/>
      <c r="G10" s="44"/>
      <c r="H10" s="44"/>
      <c r="I10" s="129"/>
      <c r="J10" s="44"/>
      <c r="K10" s="47"/>
    </row>
    <row r="11" spans="2:11" s="1" customFormat="1" ht="36.95" customHeight="1">
      <c r="B11" s="43"/>
      <c r="C11" s="44"/>
      <c r="D11" s="44"/>
      <c r="E11" s="412" t="s">
        <v>140</v>
      </c>
      <c r="F11" s="411"/>
      <c r="G11" s="411"/>
      <c r="H11" s="411"/>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22</v>
      </c>
      <c r="G13" s="44"/>
      <c r="H13" s="44"/>
      <c r="I13" s="130" t="s">
        <v>23</v>
      </c>
      <c r="J13" s="36" t="s">
        <v>38</v>
      </c>
      <c r="K13" s="47"/>
    </row>
    <row r="14" spans="2:11" s="1" customFormat="1" ht="14.45" customHeight="1">
      <c r="B14" s="43"/>
      <c r="C14" s="44"/>
      <c r="D14" s="38" t="s">
        <v>26</v>
      </c>
      <c r="E14" s="44"/>
      <c r="F14" s="36" t="s">
        <v>27</v>
      </c>
      <c r="G14" s="44"/>
      <c r="H14" s="44"/>
      <c r="I14" s="130" t="s">
        <v>28</v>
      </c>
      <c r="J14" s="131" t="str">
        <f>'Rekapitulace stavby'!AN8</f>
        <v>25. 1. 2018</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38</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41</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43</v>
      </c>
      <c r="E22" s="44"/>
      <c r="F22" s="44"/>
      <c r="G22" s="44"/>
      <c r="H22" s="44"/>
      <c r="I22" s="130" t="s">
        <v>37</v>
      </c>
      <c r="J22" s="36" t="s">
        <v>38</v>
      </c>
      <c r="K22" s="47"/>
    </row>
    <row r="23" spans="2:11" s="1" customFormat="1" ht="18" customHeight="1">
      <c r="B23" s="43"/>
      <c r="C23" s="44"/>
      <c r="D23" s="44"/>
      <c r="E23" s="36" t="s">
        <v>44</v>
      </c>
      <c r="F23" s="44"/>
      <c r="G23" s="44"/>
      <c r="H23" s="44"/>
      <c r="I23" s="130" t="s">
        <v>40</v>
      </c>
      <c r="J23" s="36" t="s">
        <v>38</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46</v>
      </c>
      <c r="E25" s="44"/>
      <c r="F25" s="44"/>
      <c r="G25" s="44"/>
      <c r="H25" s="44"/>
      <c r="I25" s="129"/>
      <c r="J25" s="44"/>
      <c r="K25" s="47"/>
    </row>
    <row r="26" spans="2:11" s="7" customFormat="1" ht="185.25" customHeight="1">
      <c r="B26" s="132"/>
      <c r="C26" s="133"/>
      <c r="D26" s="133"/>
      <c r="E26" s="373" t="s">
        <v>141</v>
      </c>
      <c r="F26" s="373"/>
      <c r="G26" s="373"/>
      <c r="H26" s="373"/>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48</v>
      </c>
      <c r="E29" s="44"/>
      <c r="F29" s="44"/>
      <c r="G29" s="44"/>
      <c r="H29" s="44"/>
      <c r="I29" s="129"/>
      <c r="J29" s="139">
        <f>ROUND(J102,2)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50</v>
      </c>
      <c r="G31" s="44"/>
      <c r="H31" s="44"/>
      <c r="I31" s="140" t="s">
        <v>49</v>
      </c>
      <c r="J31" s="48" t="s">
        <v>51</v>
      </c>
      <c r="K31" s="47"/>
    </row>
    <row r="32" spans="2:11" s="1" customFormat="1" ht="14.45" customHeight="1">
      <c r="B32" s="43"/>
      <c r="C32" s="44"/>
      <c r="D32" s="51" t="s">
        <v>52</v>
      </c>
      <c r="E32" s="51" t="s">
        <v>53</v>
      </c>
      <c r="F32" s="141">
        <f>ROUND(SUM(BE102:BE974),2)</f>
        <v>0</v>
      </c>
      <c r="G32" s="44"/>
      <c r="H32" s="44"/>
      <c r="I32" s="142">
        <v>0.21</v>
      </c>
      <c r="J32" s="141">
        <f>ROUND(ROUND((SUM(BE102:BE974)),2)*I32,2)</f>
        <v>0</v>
      </c>
      <c r="K32" s="47"/>
    </row>
    <row r="33" spans="2:11" s="1" customFormat="1" ht="14.45" customHeight="1">
      <c r="B33" s="43"/>
      <c r="C33" s="44"/>
      <c r="D33" s="44"/>
      <c r="E33" s="51" t="s">
        <v>54</v>
      </c>
      <c r="F33" s="141">
        <f>ROUND(SUM(BF102:BF974),2)</f>
        <v>0</v>
      </c>
      <c r="G33" s="44"/>
      <c r="H33" s="44"/>
      <c r="I33" s="142">
        <v>0.15</v>
      </c>
      <c r="J33" s="141">
        <f>ROUND(ROUND((SUM(BF102:BF974)),2)*I33,2)</f>
        <v>0</v>
      </c>
      <c r="K33" s="47"/>
    </row>
    <row r="34" spans="2:11" s="1" customFormat="1" ht="14.45" customHeight="1" hidden="1">
      <c r="B34" s="43"/>
      <c r="C34" s="44"/>
      <c r="D34" s="44"/>
      <c r="E34" s="51" t="s">
        <v>55</v>
      </c>
      <c r="F34" s="141">
        <f>ROUND(SUM(BG102:BG974),2)</f>
        <v>0</v>
      </c>
      <c r="G34" s="44"/>
      <c r="H34" s="44"/>
      <c r="I34" s="142">
        <v>0.21</v>
      </c>
      <c r="J34" s="141">
        <v>0</v>
      </c>
      <c r="K34" s="47"/>
    </row>
    <row r="35" spans="2:11" s="1" customFormat="1" ht="14.45" customHeight="1" hidden="1">
      <c r="B35" s="43"/>
      <c r="C35" s="44"/>
      <c r="D35" s="44"/>
      <c r="E35" s="51" t="s">
        <v>56</v>
      </c>
      <c r="F35" s="141">
        <f>ROUND(SUM(BH102:BH974),2)</f>
        <v>0</v>
      </c>
      <c r="G35" s="44"/>
      <c r="H35" s="44"/>
      <c r="I35" s="142">
        <v>0.15</v>
      </c>
      <c r="J35" s="141">
        <v>0</v>
      </c>
      <c r="K35" s="47"/>
    </row>
    <row r="36" spans="2:11" s="1" customFormat="1" ht="14.45" customHeight="1" hidden="1">
      <c r="B36" s="43"/>
      <c r="C36" s="44"/>
      <c r="D36" s="44"/>
      <c r="E36" s="51" t="s">
        <v>57</v>
      </c>
      <c r="F36" s="141">
        <f>ROUND(SUM(BI102:BI974),2)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58</v>
      </c>
      <c r="E38" s="81"/>
      <c r="F38" s="81"/>
      <c r="G38" s="145" t="s">
        <v>59</v>
      </c>
      <c r="H38" s="146" t="s">
        <v>60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142</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09" t="str">
        <f>E7</f>
        <v>Areál TJ Lokomotiva Cheb-I.etapa-Fáze I.B-Rekonstrukce haly s přístavbou šaten-Neuznatelné výdaje</v>
      </c>
      <c r="F47" s="410"/>
      <c r="G47" s="410"/>
      <c r="H47" s="410"/>
      <c r="I47" s="129"/>
      <c r="J47" s="44"/>
      <c r="K47" s="47"/>
    </row>
    <row r="48" spans="2:11" ht="13.5">
      <c r="B48" s="29"/>
      <c r="C48" s="38" t="s">
        <v>137</v>
      </c>
      <c r="D48" s="30"/>
      <c r="E48" s="30"/>
      <c r="F48" s="30"/>
      <c r="G48" s="30"/>
      <c r="H48" s="30"/>
      <c r="I48" s="128"/>
      <c r="J48" s="30"/>
      <c r="K48" s="32"/>
    </row>
    <row r="49" spans="2:11" s="1" customFormat="1" ht="16.5" customHeight="1">
      <c r="B49" s="43"/>
      <c r="C49" s="44"/>
      <c r="D49" s="44"/>
      <c r="E49" s="409" t="s">
        <v>138</v>
      </c>
      <c r="F49" s="411"/>
      <c r="G49" s="411"/>
      <c r="H49" s="411"/>
      <c r="I49" s="129"/>
      <c r="J49" s="44"/>
      <c r="K49" s="47"/>
    </row>
    <row r="50" spans="2:11" s="1" customFormat="1" ht="14.45" customHeight="1">
      <c r="B50" s="43"/>
      <c r="C50" s="38" t="s">
        <v>139</v>
      </c>
      <c r="D50" s="44"/>
      <c r="E50" s="44"/>
      <c r="F50" s="44"/>
      <c r="G50" s="44"/>
      <c r="H50" s="44"/>
      <c r="I50" s="129"/>
      <c r="J50" s="44"/>
      <c r="K50" s="47"/>
    </row>
    <row r="51" spans="2:11" s="1" customFormat="1" ht="17.25" customHeight="1">
      <c r="B51" s="43"/>
      <c r="C51" s="44"/>
      <c r="D51" s="44"/>
      <c r="E51" s="412" t="str">
        <f>E11</f>
        <v>01/A1-D1.1 - Soupis prací-D.1.1.1 Stavební část-Sportovní hala-NEUZNATELNÉ VÝDAJE</v>
      </c>
      <c r="F51" s="411"/>
      <c r="G51" s="411"/>
      <c r="H51" s="411"/>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Cheb</v>
      </c>
      <c r="G53" s="44"/>
      <c r="H53" s="44"/>
      <c r="I53" s="130" t="s">
        <v>28</v>
      </c>
      <c r="J53" s="131" t="str">
        <f>IF(J14="","",J14)</f>
        <v>25. 1. 2018</v>
      </c>
      <c r="K53" s="47"/>
    </row>
    <row r="54" spans="2:11" s="1" customFormat="1" ht="6.95" customHeight="1">
      <c r="B54" s="43"/>
      <c r="C54" s="44"/>
      <c r="D54" s="44"/>
      <c r="E54" s="44"/>
      <c r="F54" s="44"/>
      <c r="G54" s="44"/>
      <c r="H54" s="44"/>
      <c r="I54" s="129"/>
      <c r="J54" s="44"/>
      <c r="K54" s="47"/>
    </row>
    <row r="55" spans="2:11" s="1" customFormat="1" ht="13.5">
      <c r="B55" s="43"/>
      <c r="C55" s="38" t="s">
        <v>36</v>
      </c>
      <c r="D55" s="44"/>
      <c r="E55" s="44"/>
      <c r="F55" s="36" t="str">
        <f>E17</f>
        <v>Město Cheb, Nám. Krále Jiřího z Poděbrad 1/14 Cheb</v>
      </c>
      <c r="G55" s="44"/>
      <c r="H55" s="44"/>
      <c r="I55" s="130" t="s">
        <v>43</v>
      </c>
      <c r="J55" s="373" t="str">
        <f>E23</f>
        <v>Ing. J. Šedivec-Staving Ateliér, Školní 27, Plzeň</v>
      </c>
      <c r="K55" s="47"/>
    </row>
    <row r="56" spans="2:11" s="1" customFormat="1" ht="14.45" customHeight="1">
      <c r="B56" s="43"/>
      <c r="C56" s="38" t="s">
        <v>41</v>
      </c>
      <c r="D56" s="44"/>
      <c r="E56" s="44"/>
      <c r="F56" s="36" t="str">
        <f>IF(E20="","",E20)</f>
        <v/>
      </c>
      <c r="G56" s="44"/>
      <c r="H56" s="44"/>
      <c r="I56" s="129"/>
      <c r="J56" s="413"/>
      <c r="K56" s="47"/>
    </row>
    <row r="57" spans="2:11" s="1" customFormat="1" ht="10.35" customHeight="1">
      <c r="B57" s="43"/>
      <c r="C57" s="44"/>
      <c r="D57" s="44"/>
      <c r="E57" s="44"/>
      <c r="F57" s="44"/>
      <c r="G57" s="44"/>
      <c r="H57" s="44"/>
      <c r="I57" s="129"/>
      <c r="J57" s="44"/>
      <c r="K57" s="47"/>
    </row>
    <row r="58" spans="2:11" s="1" customFormat="1" ht="29.25" customHeight="1">
      <c r="B58" s="43"/>
      <c r="C58" s="155" t="s">
        <v>143</v>
      </c>
      <c r="D58" s="143"/>
      <c r="E58" s="143"/>
      <c r="F58" s="143"/>
      <c r="G58" s="143"/>
      <c r="H58" s="143"/>
      <c r="I58" s="156"/>
      <c r="J58" s="157" t="s">
        <v>144</v>
      </c>
      <c r="K58" s="158"/>
    </row>
    <row r="59" spans="2:11" s="1" customFormat="1" ht="10.35" customHeight="1">
      <c r="B59" s="43"/>
      <c r="C59" s="44"/>
      <c r="D59" s="44"/>
      <c r="E59" s="44"/>
      <c r="F59" s="44"/>
      <c r="G59" s="44"/>
      <c r="H59" s="44"/>
      <c r="I59" s="129"/>
      <c r="J59" s="44"/>
      <c r="K59" s="47"/>
    </row>
    <row r="60" spans="2:47" s="1" customFormat="1" ht="29.25" customHeight="1">
      <c r="B60" s="43"/>
      <c r="C60" s="159" t="s">
        <v>145</v>
      </c>
      <c r="D60" s="44"/>
      <c r="E60" s="44"/>
      <c r="F60" s="44"/>
      <c r="G60" s="44"/>
      <c r="H60" s="44"/>
      <c r="I60" s="129"/>
      <c r="J60" s="139">
        <f>J102</f>
        <v>0</v>
      </c>
      <c r="K60" s="47"/>
      <c r="AU60" s="25" t="s">
        <v>146</v>
      </c>
    </row>
    <row r="61" spans="2:11" s="8" customFormat="1" ht="24.95" customHeight="1">
      <c r="B61" s="160"/>
      <c r="C61" s="161"/>
      <c r="D61" s="162" t="s">
        <v>147</v>
      </c>
      <c r="E61" s="163"/>
      <c r="F61" s="163"/>
      <c r="G61" s="163"/>
      <c r="H61" s="163"/>
      <c r="I61" s="164"/>
      <c r="J61" s="165">
        <f>J103</f>
        <v>0</v>
      </c>
      <c r="K61" s="166"/>
    </row>
    <row r="62" spans="2:11" s="9" customFormat="1" ht="19.9" customHeight="1">
      <c r="B62" s="167"/>
      <c r="C62" s="168"/>
      <c r="D62" s="169" t="s">
        <v>148</v>
      </c>
      <c r="E62" s="170"/>
      <c r="F62" s="170"/>
      <c r="G62" s="170"/>
      <c r="H62" s="170"/>
      <c r="I62" s="171"/>
      <c r="J62" s="172">
        <f>J104</f>
        <v>0</v>
      </c>
      <c r="K62" s="173"/>
    </row>
    <row r="63" spans="2:11" s="9" customFormat="1" ht="19.9" customHeight="1">
      <c r="B63" s="167"/>
      <c r="C63" s="168"/>
      <c r="D63" s="169" t="s">
        <v>149</v>
      </c>
      <c r="E63" s="170"/>
      <c r="F63" s="170"/>
      <c r="G63" s="170"/>
      <c r="H63" s="170"/>
      <c r="I63" s="171"/>
      <c r="J63" s="172">
        <f>J222</f>
        <v>0</v>
      </c>
      <c r="K63" s="173"/>
    </row>
    <row r="64" spans="2:11" s="9" customFormat="1" ht="19.9" customHeight="1">
      <c r="B64" s="167"/>
      <c r="C64" s="168"/>
      <c r="D64" s="169" t="s">
        <v>150</v>
      </c>
      <c r="E64" s="170"/>
      <c r="F64" s="170"/>
      <c r="G64" s="170"/>
      <c r="H64" s="170"/>
      <c r="I64" s="171"/>
      <c r="J64" s="172">
        <f>J237</f>
        <v>0</v>
      </c>
      <c r="K64" s="173"/>
    </row>
    <row r="65" spans="2:11" s="9" customFormat="1" ht="19.9" customHeight="1">
      <c r="B65" s="167"/>
      <c r="C65" s="168"/>
      <c r="D65" s="169" t="s">
        <v>151</v>
      </c>
      <c r="E65" s="170"/>
      <c r="F65" s="170"/>
      <c r="G65" s="170"/>
      <c r="H65" s="170"/>
      <c r="I65" s="171"/>
      <c r="J65" s="172">
        <f>J369</f>
        <v>0</v>
      </c>
      <c r="K65" s="173"/>
    </row>
    <row r="66" spans="2:11" s="9" customFormat="1" ht="19.9" customHeight="1">
      <c r="B66" s="167"/>
      <c r="C66" s="168"/>
      <c r="D66" s="169" t="s">
        <v>152</v>
      </c>
      <c r="E66" s="170"/>
      <c r="F66" s="170"/>
      <c r="G66" s="170"/>
      <c r="H66" s="170"/>
      <c r="I66" s="171"/>
      <c r="J66" s="172">
        <f>J568</f>
        <v>0</v>
      </c>
      <c r="K66" s="173"/>
    </row>
    <row r="67" spans="2:11" s="9" customFormat="1" ht="19.9" customHeight="1">
      <c r="B67" s="167"/>
      <c r="C67" s="168"/>
      <c r="D67" s="169" t="s">
        <v>153</v>
      </c>
      <c r="E67" s="170"/>
      <c r="F67" s="170"/>
      <c r="G67" s="170"/>
      <c r="H67" s="170"/>
      <c r="I67" s="171"/>
      <c r="J67" s="172">
        <f>J609</f>
        <v>0</v>
      </c>
      <c r="K67" s="173"/>
    </row>
    <row r="68" spans="2:11" s="8" customFormat="1" ht="24.95" customHeight="1">
      <c r="B68" s="160"/>
      <c r="C68" s="161"/>
      <c r="D68" s="162" t="s">
        <v>154</v>
      </c>
      <c r="E68" s="163"/>
      <c r="F68" s="163"/>
      <c r="G68" s="163"/>
      <c r="H68" s="163"/>
      <c r="I68" s="164"/>
      <c r="J68" s="165">
        <f>J612</f>
        <v>0</v>
      </c>
      <c r="K68" s="166"/>
    </row>
    <row r="69" spans="2:11" s="9" customFormat="1" ht="19.9" customHeight="1">
      <c r="B69" s="167"/>
      <c r="C69" s="168"/>
      <c r="D69" s="169" t="s">
        <v>155</v>
      </c>
      <c r="E69" s="170"/>
      <c r="F69" s="170"/>
      <c r="G69" s="170"/>
      <c r="H69" s="170"/>
      <c r="I69" s="171"/>
      <c r="J69" s="172">
        <f>J613</f>
        <v>0</v>
      </c>
      <c r="K69" s="173"/>
    </row>
    <row r="70" spans="2:11" s="9" customFormat="1" ht="19.9" customHeight="1">
      <c r="B70" s="167"/>
      <c r="C70" s="168"/>
      <c r="D70" s="169" t="s">
        <v>156</v>
      </c>
      <c r="E70" s="170"/>
      <c r="F70" s="170"/>
      <c r="G70" s="170"/>
      <c r="H70" s="170"/>
      <c r="I70" s="171"/>
      <c r="J70" s="172">
        <f>J622</f>
        <v>0</v>
      </c>
      <c r="K70" s="173"/>
    </row>
    <row r="71" spans="2:11" s="9" customFormat="1" ht="19.9" customHeight="1">
      <c r="B71" s="167"/>
      <c r="C71" s="168"/>
      <c r="D71" s="169" t="s">
        <v>157</v>
      </c>
      <c r="E71" s="170"/>
      <c r="F71" s="170"/>
      <c r="G71" s="170"/>
      <c r="H71" s="170"/>
      <c r="I71" s="171"/>
      <c r="J71" s="172">
        <f>J632</f>
        <v>0</v>
      </c>
      <c r="K71" s="173"/>
    </row>
    <row r="72" spans="2:11" s="9" customFormat="1" ht="19.9" customHeight="1">
      <c r="B72" s="167"/>
      <c r="C72" s="168"/>
      <c r="D72" s="169" t="s">
        <v>158</v>
      </c>
      <c r="E72" s="170"/>
      <c r="F72" s="170"/>
      <c r="G72" s="170"/>
      <c r="H72" s="170"/>
      <c r="I72" s="171"/>
      <c r="J72" s="172">
        <f>J640</f>
        <v>0</v>
      </c>
      <c r="K72" s="173"/>
    </row>
    <row r="73" spans="2:11" s="9" customFormat="1" ht="19.9" customHeight="1">
      <c r="B73" s="167"/>
      <c r="C73" s="168"/>
      <c r="D73" s="169" t="s">
        <v>159</v>
      </c>
      <c r="E73" s="170"/>
      <c r="F73" s="170"/>
      <c r="G73" s="170"/>
      <c r="H73" s="170"/>
      <c r="I73" s="171"/>
      <c r="J73" s="172">
        <f>J669</f>
        <v>0</v>
      </c>
      <c r="K73" s="173"/>
    </row>
    <row r="74" spans="2:11" s="9" customFormat="1" ht="19.9" customHeight="1">
      <c r="B74" s="167"/>
      <c r="C74" s="168"/>
      <c r="D74" s="169" t="s">
        <v>160</v>
      </c>
      <c r="E74" s="170"/>
      <c r="F74" s="170"/>
      <c r="G74" s="170"/>
      <c r="H74" s="170"/>
      <c r="I74" s="171"/>
      <c r="J74" s="172">
        <f>J679</f>
        <v>0</v>
      </c>
      <c r="K74" s="173"/>
    </row>
    <row r="75" spans="2:11" s="9" customFormat="1" ht="19.9" customHeight="1">
      <c r="B75" s="167"/>
      <c r="C75" s="168"/>
      <c r="D75" s="169" t="s">
        <v>161</v>
      </c>
      <c r="E75" s="170"/>
      <c r="F75" s="170"/>
      <c r="G75" s="170"/>
      <c r="H75" s="170"/>
      <c r="I75" s="171"/>
      <c r="J75" s="172">
        <f>J797</f>
        <v>0</v>
      </c>
      <c r="K75" s="173"/>
    </row>
    <row r="76" spans="2:11" s="9" customFormat="1" ht="19.9" customHeight="1">
      <c r="B76" s="167"/>
      <c r="C76" s="168"/>
      <c r="D76" s="169" t="s">
        <v>162</v>
      </c>
      <c r="E76" s="170"/>
      <c r="F76" s="170"/>
      <c r="G76" s="170"/>
      <c r="H76" s="170"/>
      <c r="I76" s="171"/>
      <c r="J76" s="172">
        <f>J811</f>
        <v>0</v>
      </c>
      <c r="K76" s="173"/>
    </row>
    <row r="77" spans="2:11" s="9" customFormat="1" ht="19.9" customHeight="1">
      <c r="B77" s="167"/>
      <c r="C77" s="168"/>
      <c r="D77" s="169" t="s">
        <v>163</v>
      </c>
      <c r="E77" s="170"/>
      <c r="F77" s="170"/>
      <c r="G77" s="170"/>
      <c r="H77" s="170"/>
      <c r="I77" s="171"/>
      <c r="J77" s="172">
        <f>J869</f>
        <v>0</v>
      </c>
      <c r="K77" s="173"/>
    </row>
    <row r="78" spans="2:11" s="9" customFormat="1" ht="19.9" customHeight="1">
      <c r="B78" s="167"/>
      <c r="C78" s="168"/>
      <c r="D78" s="169" t="s">
        <v>164</v>
      </c>
      <c r="E78" s="170"/>
      <c r="F78" s="170"/>
      <c r="G78" s="170"/>
      <c r="H78" s="170"/>
      <c r="I78" s="171"/>
      <c r="J78" s="172">
        <f>J906</f>
        <v>0</v>
      </c>
      <c r="K78" s="173"/>
    </row>
    <row r="79" spans="2:11" s="9" customFormat="1" ht="19.9" customHeight="1">
      <c r="B79" s="167"/>
      <c r="C79" s="168"/>
      <c r="D79" s="169" t="s">
        <v>165</v>
      </c>
      <c r="E79" s="170"/>
      <c r="F79" s="170"/>
      <c r="G79" s="170"/>
      <c r="H79" s="170"/>
      <c r="I79" s="171"/>
      <c r="J79" s="172">
        <f>J946</f>
        <v>0</v>
      </c>
      <c r="K79" s="173"/>
    </row>
    <row r="80" spans="2:11" s="9" customFormat="1" ht="19.9" customHeight="1">
      <c r="B80" s="167"/>
      <c r="C80" s="168"/>
      <c r="D80" s="169" t="s">
        <v>166</v>
      </c>
      <c r="E80" s="170"/>
      <c r="F80" s="170"/>
      <c r="G80" s="170"/>
      <c r="H80" s="170"/>
      <c r="I80" s="171"/>
      <c r="J80" s="172">
        <f>J952</f>
        <v>0</v>
      </c>
      <c r="K80" s="173"/>
    </row>
    <row r="81" spans="2:11" s="1" customFormat="1" ht="21.75" customHeight="1">
      <c r="B81" s="43"/>
      <c r="C81" s="44"/>
      <c r="D81" s="44"/>
      <c r="E81" s="44"/>
      <c r="F81" s="44"/>
      <c r="G81" s="44"/>
      <c r="H81" s="44"/>
      <c r="I81" s="129"/>
      <c r="J81" s="44"/>
      <c r="K81" s="47"/>
    </row>
    <row r="82" spans="2:11" s="1" customFormat="1" ht="6.95" customHeight="1">
      <c r="B82" s="58"/>
      <c r="C82" s="59"/>
      <c r="D82" s="59"/>
      <c r="E82" s="59"/>
      <c r="F82" s="59"/>
      <c r="G82" s="59"/>
      <c r="H82" s="59"/>
      <c r="I82" s="150"/>
      <c r="J82" s="59"/>
      <c r="K82" s="60"/>
    </row>
    <row r="86" spans="2:12" s="1" customFormat="1" ht="6.95" customHeight="1">
      <c r="B86" s="61"/>
      <c r="C86" s="62"/>
      <c r="D86" s="62"/>
      <c r="E86" s="62"/>
      <c r="F86" s="62"/>
      <c r="G86" s="62"/>
      <c r="H86" s="62"/>
      <c r="I86" s="153"/>
      <c r="J86" s="62"/>
      <c r="K86" s="62"/>
      <c r="L86" s="63"/>
    </row>
    <row r="87" spans="2:12" s="1" customFormat="1" ht="36.95" customHeight="1">
      <c r="B87" s="43"/>
      <c r="C87" s="64" t="s">
        <v>167</v>
      </c>
      <c r="D87" s="65"/>
      <c r="E87" s="65"/>
      <c r="F87" s="65"/>
      <c r="G87" s="65"/>
      <c r="H87" s="65"/>
      <c r="I87" s="174"/>
      <c r="J87" s="65"/>
      <c r="K87" s="65"/>
      <c r="L87" s="63"/>
    </row>
    <row r="88" spans="2:12" s="1" customFormat="1" ht="6.95" customHeight="1">
      <c r="B88" s="43"/>
      <c r="C88" s="65"/>
      <c r="D88" s="65"/>
      <c r="E88" s="65"/>
      <c r="F88" s="65"/>
      <c r="G88" s="65"/>
      <c r="H88" s="65"/>
      <c r="I88" s="174"/>
      <c r="J88" s="65"/>
      <c r="K88" s="65"/>
      <c r="L88" s="63"/>
    </row>
    <row r="89" spans="2:12" s="1" customFormat="1" ht="14.45" customHeight="1">
      <c r="B89" s="43"/>
      <c r="C89" s="67" t="s">
        <v>18</v>
      </c>
      <c r="D89" s="65"/>
      <c r="E89" s="65"/>
      <c r="F89" s="65"/>
      <c r="G89" s="65"/>
      <c r="H89" s="65"/>
      <c r="I89" s="174"/>
      <c r="J89" s="65"/>
      <c r="K89" s="65"/>
      <c r="L89" s="63"/>
    </row>
    <row r="90" spans="2:12" s="1" customFormat="1" ht="16.5" customHeight="1">
      <c r="B90" s="43"/>
      <c r="C90" s="65"/>
      <c r="D90" s="65"/>
      <c r="E90" s="414" t="str">
        <f>E7</f>
        <v>Areál TJ Lokomotiva Cheb-I.etapa-Fáze I.B-Rekonstrukce haly s přístavbou šaten-Neuznatelné výdaje</v>
      </c>
      <c r="F90" s="415"/>
      <c r="G90" s="415"/>
      <c r="H90" s="415"/>
      <c r="I90" s="174"/>
      <c r="J90" s="65"/>
      <c r="K90" s="65"/>
      <c r="L90" s="63"/>
    </row>
    <row r="91" spans="2:12" ht="13.5">
      <c r="B91" s="29"/>
      <c r="C91" s="67" t="s">
        <v>137</v>
      </c>
      <c r="D91" s="175"/>
      <c r="E91" s="175"/>
      <c r="F91" s="175"/>
      <c r="G91" s="175"/>
      <c r="H91" s="175"/>
      <c r="J91" s="175"/>
      <c r="K91" s="175"/>
      <c r="L91" s="176"/>
    </row>
    <row r="92" spans="2:12" s="1" customFormat="1" ht="16.5" customHeight="1">
      <c r="B92" s="43"/>
      <c r="C92" s="65"/>
      <c r="D92" s="65"/>
      <c r="E92" s="414" t="s">
        <v>138</v>
      </c>
      <c r="F92" s="416"/>
      <c r="G92" s="416"/>
      <c r="H92" s="416"/>
      <c r="I92" s="174"/>
      <c r="J92" s="65"/>
      <c r="K92" s="65"/>
      <c r="L92" s="63"/>
    </row>
    <row r="93" spans="2:12" s="1" customFormat="1" ht="14.45" customHeight="1">
      <c r="B93" s="43"/>
      <c r="C93" s="67" t="s">
        <v>139</v>
      </c>
      <c r="D93" s="65"/>
      <c r="E93" s="65"/>
      <c r="F93" s="65"/>
      <c r="G93" s="65"/>
      <c r="H93" s="65"/>
      <c r="I93" s="174"/>
      <c r="J93" s="65"/>
      <c r="K93" s="65"/>
      <c r="L93" s="63"/>
    </row>
    <row r="94" spans="2:12" s="1" customFormat="1" ht="17.25" customHeight="1">
      <c r="B94" s="43"/>
      <c r="C94" s="65"/>
      <c r="D94" s="65"/>
      <c r="E94" s="384" t="str">
        <f>E11</f>
        <v>01/A1-D1.1 - Soupis prací-D.1.1.1 Stavební část-Sportovní hala-NEUZNATELNÉ VÝDAJE</v>
      </c>
      <c r="F94" s="416"/>
      <c r="G94" s="416"/>
      <c r="H94" s="416"/>
      <c r="I94" s="174"/>
      <c r="J94" s="65"/>
      <c r="K94" s="65"/>
      <c r="L94" s="63"/>
    </row>
    <row r="95" spans="2:12" s="1" customFormat="1" ht="6.95" customHeight="1">
      <c r="B95" s="43"/>
      <c r="C95" s="65"/>
      <c r="D95" s="65"/>
      <c r="E95" s="65"/>
      <c r="F95" s="65"/>
      <c r="G95" s="65"/>
      <c r="H95" s="65"/>
      <c r="I95" s="174"/>
      <c r="J95" s="65"/>
      <c r="K95" s="65"/>
      <c r="L95" s="63"/>
    </row>
    <row r="96" spans="2:12" s="1" customFormat="1" ht="18" customHeight="1">
      <c r="B96" s="43"/>
      <c r="C96" s="67" t="s">
        <v>26</v>
      </c>
      <c r="D96" s="65"/>
      <c r="E96" s="65"/>
      <c r="F96" s="177" t="str">
        <f>F14</f>
        <v>Cheb</v>
      </c>
      <c r="G96" s="65"/>
      <c r="H96" s="65"/>
      <c r="I96" s="178" t="s">
        <v>28</v>
      </c>
      <c r="J96" s="75" t="str">
        <f>IF(J14="","",J14)</f>
        <v>25. 1. 2018</v>
      </c>
      <c r="K96" s="65"/>
      <c r="L96" s="63"/>
    </row>
    <row r="97" spans="2:12" s="1" customFormat="1" ht="6.95" customHeight="1">
      <c r="B97" s="43"/>
      <c r="C97" s="65"/>
      <c r="D97" s="65"/>
      <c r="E97" s="65"/>
      <c r="F97" s="65"/>
      <c r="G97" s="65"/>
      <c r="H97" s="65"/>
      <c r="I97" s="174"/>
      <c r="J97" s="65"/>
      <c r="K97" s="65"/>
      <c r="L97" s="63"/>
    </row>
    <row r="98" spans="2:12" s="1" customFormat="1" ht="13.5">
      <c r="B98" s="43"/>
      <c r="C98" s="67" t="s">
        <v>36</v>
      </c>
      <c r="D98" s="65"/>
      <c r="E98" s="65"/>
      <c r="F98" s="177" t="str">
        <f>E17</f>
        <v>Město Cheb, Nám. Krále Jiřího z Poděbrad 1/14 Cheb</v>
      </c>
      <c r="G98" s="65"/>
      <c r="H98" s="65"/>
      <c r="I98" s="178" t="s">
        <v>43</v>
      </c>
      <c r="J98" s="177" t="str">
        <f>E23</f>
        <v>Ing. J. Šedivec-Staving Ateliér, Školní 27, Plzeň</v>
      </c>
      <c r="K98" s="65"/>
      <c r="L98" s="63"/>
    </row>
    <row r="99" spans="2:12" s="1" customFormat="1" ht="14.45" customHeight="1">
      <c r="B99" s="43"/>
      <c r="C99" s="67" t="s">
        <v>41</v>
      </c>
      <c r="D99" s="65"/>
      <c r="E99" s="65"/>
      <c r="F99" s="177" t="str">
        <f>IF(E20="","",E20)</f>
        <v/>
      </c>
      <c r="G99" s="65"/>
      <c r="H99" s="65"/>
      <c r="I99" s="174"/>
      <c r="J99" s="65"/>
      <c r="K99" s="65"/>
      <c r="L99" s="63"/>
    </row>
    <row r="100" spans="2:12" s="1" customFormat="1" ht="10.35" customHeight="1">
      <c r="B100" s="43"/>
      <c r="C100" s="65"/>
      <c r="D100" s="65"/>
      <c r="E100" s="65"/>
      <c r="F100" s="65"/>
      <c r="G100" s="65"/>
      <c r="H100" s="65"/>
      <c r="I100" s="174"/>
      <c r="J100" s="65"/>
      <c r="K100" s="65"/>
      <c r="L100" s="63"/>
    </row>
    <row r="101" spans="2:20" s="10" customFormat="1" ht="29.25" customHeight="1">
      <c r="B101" s="179"/>
      <c r="C101" s="180" t="s">
        <v>168</v>
      </c>
      <c r="D101" s="181" t="s">
        <v>67</v>
      </c>
      <c r="E101" s="181" t="s">
        <v>63</v>
      </c>
      <c r="F101" s="181" t="s">
        <v>169</v>
      </c>
      <c r="G101" s="181" t="s">
        <v>170</v>
      </c>
      <c r="H101" s="181" t="s">
        <v>171</v>
      </c>
      <c r="I101" s="182" t="s">
        <v>172</v>
      </c>
      <c r="J101" s="181" t="s">
        <v>144</v>
      </c>
      <c r="K101" s="183" t="s">
        <v>173</v>
      </c>
      <c r="L101" s="184"/>
      <c r="M101" s="83" t="s">
        <v>174</v>
      </c>
      <c r="N101" s="84" t="s">
        <v>52</v>
      </c>
      <c r="O101" s="84" t="s">
        <v>175</v>
      </c>
      <c r="P101" s="84" t="s">
        <v>176</v>
      </c>
      <c r="Q101" s="84" t="s">
        <v>177</v>
      </c>
      <c r="R101" s="84" t="s">
        <v>178</v>
      </c>
      <c r="S101" s="84" t="s">
        <v>179</v>
      </c>
      <c r="T101" s="85" t="s">
        <v>180</v>
      </c>
    </row>
    <row r="102" spans="2:63" s="1" customFormat="1" ht="29.25" customHeight="1">
      <c r="B102" s="43"/>
      <c r="C102" s="89" t="s">
        <v>145</v>
      </c>
      <c r="D102" s="65"/>
      <c r="E102" s="65"/>
      <c r="F102" s="65"/>
      <c r="G102" s="65"/>
      <c r="H102" s="65"/>
      <c r="I102" s="174"/>
      <c r="J102" s="185">
        <f>BK102</f>
        <v>0</v>
      </c>
      <c r="K102" s="65"/>
      <c r="L102" s="63"/>
      <c r="M102" s="86"/>
      <c r="N102" s="87"/>
      <c r="O102" s="87"/>
      <c r="P102" s="186">
        <f>P103+P612</f>
        <v>0</v>
      </c>
      <c r="Q102" s="87"/>
      <c r="R102" s="186">
        <f>R103+R612</f>
        <v>133.98323026</v>
      </c>
      <c r="S102" s="87"/>
      <c r="T102" s="187">
        <f>T103+T612</f>
        <v>218.56886523</v>
      </c>
      <c r="AT102" s="25" t="s">
        <v>81</v>
      </c>
      <c r="AU102" s="25" t="s">
        <v>146</v>
      </c>
      <c r="BK102" s="188">
        <f>BK103+BK612</f>
        <v>0</v>
      </c>
    </row>
    <row r="103" spans="2:63" s="11" customFormat="1" ht="37.35" customHeight="1">
      <c r="B103" s="189"/>
      <c r="C103" s="190"/>
      <c r="D103" s="191" t="s">
        <v>81</v>
      </c>
      <c r="E103" s="192" t="s">
        <v>181</v>
      </c>
      <c r="F103" s="192" t="s">
        <v>182</v>
      </c>
      <c r="G103" s="190"/>
      <c r="H103" s="190"/>
      <c r="I103" s="193"/>
      <c r="J103" s="194">
        <f>BK103</f>
        <v>0</v>
      </c>
      <c r="K103" s="190"/>
      <c r="L103" s="195"/>
      <c r="M103" s="196"/>
      <c r="N103" s="197"/>
      <c r="O103" s="197"/>
      <c r="P103" s="198">
        <f>P104+P222+P237+P369+P568+P609</f>
        <v>0</v>
      </c>
      <c r="Q103" s="197"/>
      <c r="R103" s="198">
        <f>R104+R222+R237+R369+R568+R609</f>
        <v>116.38567952000001</v>
      </c>
      <c r="S103" s="197"/>
      <c r="T103" s="199">
        <f>T104+T222+T237+T369+T568+T609</f>
        <v>213.954448</v>
      </c>
      <c r="AR103" s="200" t="s">
        <v>25</v>
      </c>
      <c r="AT103" s="201" t="s">
        <v>81</v>
      </c>
      <c r="AU103" s="201" t="s">
        <v>82</v>
      </c>
      <c r="AY103" s="200" t="s">
        <v>183</v>
      </c>
      <c r="BK103" s="202">
        <f>BK104+BK222+BK237+BK369+BK568+BK609</f>
        <v>0</v>
      </c>
    </row>
    <row r="104" spans="2:63" s="11" customFormat="1" ht="19.9" customHeight="1">
      <c r="B104" s="189"/>
      <c r="C104" s="190"/>
      <c r="D104" s="191" t="s">
        <v>81</v>
      </c>
      <c r="E104" s="203" t="s">
        <v>107</v>
      </c>
      <c r="F104" s="203" t="s">
        <v>184</v>
      </c>
      <c r="G104" s="190"/>
      <c r="H104" s="190"/>
      <c r="I104" s="193"/>
      <c r="J104" s="204">
        <f>BK104</f>
        <v>0</v>
      </c>
      <c r="K104" s="190"/>
      <c r="L104" s="195"/>
      <c r="M104" s="196"/>
      <c r="N104" s="197"/>
      <c r="O104" s="197"/>
      <c r="P104" s="198">
        <f>SUM(P105:P221)</f>
        <v>0</v>
      </c>
      <c r="Q104" s="197"/>
      <c r="R104" s="198">
        <f>SUM(R105:R221)</f>
        <v>43.05795271000001</v>
      </c>
      <c r="S104" s="197"/>
      <c r="T104" s="199">
        <f>SUM(T105:T221)</f>
        <v>0</v>
      </c>
      <c r="AR104" s="200" t="s">
        <v>25</v>
      </c>
      <c r="AT104" s="201" t="s">
        <v>81</v>
      </c>
      <c r="AU104" s="201" t="s">
        <v>25</v>
      </c>
      <c r="AY104" s="200" t="s">
        <v>183</v>
      </c>
      <c r="BK104" s="202">
        <f>SUM(BK105:BK221)</f>
        <v>0</v>
      </c>
    </row>
    <row r="105" spans="2:65" s="1" customFormat="1" ht="25.5" customHeight="1">
      <c r="B105" s="43"/>
      <c r="C105" s="205" t="s">
        <v>25</v>
      </c>
      <c r="D105" s="205" t="s">
        <v>185</v>
      </c>
      <c r="E105" s="206" t="s">
        <v>186</v>
      </c>
      <c r="F105" s="207" t="s">
        <v>187</v>
      </c>
      <c r="G105" s="208" t="s">
        <v>188</v>
      </c>
      <c r="H105" s="209">
        <v>1</v>
      </c>
      <c r="I105" s="210"/>
      <c r="J105" s="211">
        <f>ROUND(I105*H105,2)</f>
        <v>0</v>
      </c>
      <c r="K105" s="207" t="s">
        <v>189</v>
      </c>
      <c r="L105" s="63"/>
      <c r="M105" s="212" t="s">
        <v>38</v>
      </c>
      <c r="N105" s="213" t="s">
        <v>53</v>
      </c>
      <c r="O105" s="44"/>
      <c r="P105" s="214">
        <f>O105*H105</f>
        <v>0</v>
      </c>
      <c r="Q105" s="214">
        <v>0.12021</v>
      </c>
      <c r="R105" s="214">
        <f>Q105*H105</f>
        <v>0.12021</v>
      </c>
      <c r="S105" s="214">
        <v>0</v>
      </c>
      <c r="T105" s="215">
        <f>S105*H105</f>
        <v>0</v>
      </c>
      <c r="AR105" s="25" t="s">
        <v>190</v>
      </c>
      <c r="AT105" s="25" t="s">
        <v>185</v>
      </c>
      <c r="AU105" s="25" t="s">
        <v>90</v>
      </c>
      <c r="AY105" s="25" t="s">
        <v>183</v>
      </c>
      <c r="BE105" s="216">
        <f>IF(N105="základní",J105,0)</f>
        <v>0</v>
      </c>
      <c r="BF105" s="216">
        <f>IF(N105="snížená",J105,0)</f>
        <v>0</v>
      </c>
      <c r="BG105" s="216">
        <f>IF(N105="zákl. přenesená",J105,0)</f>
        <v>0</v>
      </c>
      <c r="BH105" s="216">
        <f>IF(N105="sníž. přenesená",J105,0)</f>
        <v>0</v>
      </c>
      <c r="BI105" s="216">
        <f>IF(N105="nulová",J105,0)</f>
        <v>0</v>
      </c>
      <c r="BJ105" s="25" t="s">
        <v>25</v>
      </c>
      <c r="BK105" s="216">
        <f>ROUND(I105*H105,2)</f>
        <v>0</v>
      </c>
      <c r="BL105" s="25" t="s">
        <v>190</v>
      </c>
      <c r="BM105" s="25" t="s">
        <v>191</v>
      </c>
    </row>
    <row r="106" spans="2:65" s="1" customFormat="1" ht="25.5" customHeight="1">
      <c r="B106" s="43"/>
      <c r="C106" s="205" t="s">
        <v>90</v>
      </c>
      <c r="D106" s="205" t="s">
        <v>185</v>
      </c>
      <c r="E106" s="206" t="s">
        <v>192</v>
      </c>
      <c r="F106" s="207" t="s">
        <v>193</v>
      </c>
      <c r="G106" s="208" t="s">
        <v>194</v>
      </c>
      <c r="H106" s="209">
        <v>0.563</v>
      </c>
      <c r="I106" s="210"/>
      <c r="J106" s="211">
        <f>ROUND(I106*H106,2)</f>
        <v>0</v>
      </c>
      <c r="K106" s="207" t="s">
        <v>189</v>
      </c>
      <c r="L106" s="63"/>
      <c r="M106" s="212" t="s">
        <v>38</v>
      </c>
      <c r="N106" s="213" t="s">
        <v>53</v>
      </c>
      <c r="O106" s="44"/>
      <c r="P106" s="214">
        <f>O106*H106</f>
        <v>0</v>
      </c>
      <c r="Q106" s="214">
        <v>1.8775</v>
      </c>
      <c r="R106" s="214">
        <f>Q106*H106</f>
        <v>1.0570324999999998</v>
      </c>
      <c r="S106" s="214">
        <v>0</v>
      </c>
      <c r="T106" s="215">
        <f>S106*H106</f>
        <v>0</v>
      </c>
      <c r="AR106" s="25" t="s">
        <v>190</v>
      </c>
      <c r="AT106" s="25" t="s">
        <v>185</v>
      </c>
      <c r="AU106" s="25" t="s">
        <v>90</v>
      </c>
      <c r="AY106" s="25" t="s">
        <v>183</v>
      </c>
      <c r="BE106" s="216">
        <f>IF(N106="základní",J106,0)</f>
        <v>0</v>
      </c>
      <c r="BF106" s="216">
        <f>IF(N106="snížená",J106,0)</f>
        <v>0</v>
      </c>
      <c r="BG106" s="216">
        <f>IF(N106="zákl. přenesená",J106,0)</f>
        <v>0</v>
      </c>
      <c r="BH106" s="216">
        <f>IF(N106="sníž. přenesená",J106,0)</f>
        <v>0</v>
      </c>
      <c r="BI106" s="216">
        <f>IF(N106="nulová",J106,0)</f>
        <v>0</v>
      </c>
      <c r="BJ106" s="25" t="s">
        <v>25</v>
      </c>
      <c r="BK106" s="216">
        <f>ROUND(I106*H106,2)</f>
        <v>0</v>
      </c>
      <c r="BL106" s="25" t="s">
        <v>190</v>
      </c>
      <c r="BM106" s="25" t="s">
        <v>195</v>
      </c>
    </row>
    <row r="107" spans="2:51" s="12" customFormat="1" ht="13.5">
      <c r="B107" s="217"/>
      <c r="C107" s="218"/>
      <c r="D107" s="219" t="s">
        <v>196</v>
      </c>
      <c r="E107" s="220" t="s">
        <v>38</v>
      </c>
      <c r="F107" s="221" t="s">
        <v>197</v>
      </c>
      <c r="G107" s="218"/>
      <c r="H107" s="222">
        <v>0.563</v>
      </c>
      <c r="I107" s="223"/>
      <c r="J107" s="218"/>
      <c r="K107" s="218"/>
      <c r="L107" s="224"/>
      <c r="M107" s="225"/>
      <c r="N107" s="226"/>
      <c r="O107" s="226"/>
      <c r="P107" s="226"/>
      <c r="Q107" s="226"/>
      <c r="R107" s="226"/>
      <c r="S107" s="226"/>
      <c r="T107" s="227"/>
      <c r="AT107" s="228" t="s">
        <v>196</v>
      </c>
      <c r="AU107" s="228" t="s">
        <v>90</v>
      </c>
      <c r="AV107" s="12" t="s">
        <v>90</v>
      </c>
      <c r="AW107" s="12" t="s">
        <v>45</v>
      </c>
      <c r="AX107" s="12" t="s">
        <v>82</v>
      </c>
      <c r="AY107" s="228" t="s">
        <v>183</v>
      </c>
    </row>
    <row r="108" spans="2:51" s="13" customFormat="1" ht="13.5">
      <c r="B108" s="229"/>
      <c r="C108" s="230"/>
      <c r="D108" s="219" t="s">
        <v>196</v>
      </c>
      <c r="E108" s="231" t="s">
        <v>38</v>
      </c>
      <c r="F108" s="232" t="s">
        <v>198</v>
      </c>
      <c r="G108" s="230"/>
      <c r="H108" s="233">
        <v>0.563</v>
      </c>
      <c r="I108" s="234"/>
      <c r="J108" s="230"/>
      <c r="K108" s="230"/>
      <c r="L108" s="235"/>
      <c r="M108" s="236"/>
      <c r="N108" s="237"/>
      <c r="O108" s="237"/>
      <c r="P108" s="237"/>
      <c r="Q108" s="237"/>
      <c r="R108" s="237"/>
      <c r="S108" s="237"/>
      <c r="T108" s="238"/>
      <c r="AT108" s="239" t="s">
        <v>196</v>
      </c>
      <c r="AU108" s="239" t="s">
        <v>90</v>
      </c>
      <c r="AV108" s="13" t="s">
        <v>190</v>
      </c>
      <c r="AW108" s="13" t="s">
        <v>45</v>
      </c>
      <c r="AX108" s="13" t="s">
        <v>25</v>
      </c>
      <c r="AY108" s="239" t="s">
        <v>183</v>
      </c>
    </row>
    <row r="109" spans="2:65" s="1" customFormat="1" ht="25.5" customHeight="1">
      <c r="B109" s="43"/>
      <c r="C109" s="205" t="s">
        <v>107</v>
      </c>
      <c r="D109" s="205" t="s">
        <v>185</v>
      </c>
      <c r="E109" s="206" t="s">
        <v>199</v>
      </c>
      <c r="F109" s="207" t="s">
        <v>200</v>
      </c>
      <c r="G109" s="208" t="s">
        <v>194</v>
      </c>
      <c r="H109" s="209">
        <v>6.909</v>
      </c>
      <c r="I109" s="210"/>
      <c r="J109" s="211">
        <f>ROUND(I109*H109,2)</f>
        <v>0</v>
      </c>
      <c r="K109" s="207" t="s">
        <v>38</v>
      </c>
      <c r="L109" s="63"/>
      <c r="M109" s="212" t="s">
        <v>38</v>
      </c>
      <c r="N109" s="213" t="s">
        <v>53</v>
      </c>
      <c r="O109" s="44"/>
      <c r="P109" s="214">
        <f>O109*H109</f>
        <v>0</v>
      </c>
      <c r="Q109" s="214">
        <v>1.07965</v>
      </c>
      <c r="R109" s="214">
        <f>Q109*H109</f>
        <v>7.45930185</v>
      </c>
      <c r="S109" s="214">
        <v>0</v>
      </c>
      <c r="T109" s="215">
        <f>S109*H109</f>
        <v>0</v>
      </c>
      <c r="AR109" s="25" t="s">
        <v>190</v>
      </c>
      <c r="AT109" s="25" t="s">
        <v>185</v>
      </c>
      <c r="AU109" s="25" t="s">
        <v>90</v>
      </c>
      <c r="AY109" s="25" t="s">
        <v>183</v>
      </c>
      <c r="BE109" s="216">
        <f>IF(N109="základní",J109,0)</f>
        <v>0</v>
      </c>
      <c r="BF109" s="216">
        <f>IF(N109="snížená",J109,0)</f>
        <v>0</v>
      </c>
      <c r="BG109" s="216">
        <f>IF(N109="zákl. přenesená",J109,0)</f>
        <v>0</v>
      </c>
      <c r="BH109" s="216">
        <f>IF(N109="sníž. přenesená",J109,0)</f>
        <v>0</v>
      </c>
      <c r="BI109" s="216">
        <f>IF(N109="nulová",J109,0)</f>
        <v>0</v>
      </c>
      <c r="BJ109" s="25" t="s">
        <v>25</v>
      </c>
      <c r="BK109" s="216">
        <f>ROUND(I109*H109,2)</f>
        <v>0</v>
      </c>
      <c r="BL109" s="25" t="s">
        <v>190</v>
      </c>
      <c r="BM109" s="25" t="s">
        <v>201</v>
      </c>
    </row>
    <row r="110" spans="2:51" s="14" customFormat="1" ht="13.5">
      <c r="B110" s="240"/>
      <c r="C110" s="241"/>
      <c r="D110" s="219" t="s">
        <v>196</v>
      </c>
      <c r="E110" s="242" t="s">
        <v>38</v>
      </c>
      <c r="F110" s="243" t="s">
        <v>202</v>
      </c>
      <c r="G110" s="241"/>
      <c r="H110" s="242" t="s">
        <v>38</v>
      </c>
      <c r="I110" s="244"/>
      <c r="J110" s="241"/>
      <c r="K110" s="241"/>
      <c r="L110" s="245"/>
      <c r="M110" s="246"/>
      <c r="N110" s="247"/>
      <c r="O110" s="247"/>
      <c r="P110" s="247"/>
      <c r="Q110" s="247"/>
      <c r="R110" s="247"/>
      <c r="S110" s="247"/>
      <c r="T110" s="248"/>
      <c r="AT110" s="249" t="s">
        <v>196</v>
      </c>
      <c r="AU110" s="249" t="s">
        <v>90</v>
      </c>
      <c r="AV110" s="14" t="s">
        <v>25</v>
      </c>
      <c r="AW110" s="14" t="s">
        <v>45</v>
      </c>
      <c r="AX110" s="14" t="s">
        <v>82</v>
      </c>
      <c r="AY110" s="249" t="s">
        <v>183</v>
      </c>
    </row>
    <row r="111" spans="2:51" s="12" customFormat="1" ht="13.5">
      <c r="B111" s="217"/>
      <c r="C111" s="218"/>
      <c r="D111" s="219" t="s">
        <v>196</v>
      </c>
      <c r="E111" s="220" t="s">
        <v>38</v>
      </c>
      <c r="F111" s="221" t="s">
        <v>203</v>
      </c>
      <c r="G111" s="218"/>
      <c r="H111" s="222">
        <v>0.64</v>
      </c>
      <c r="I111" s="223"/>
      <c r="J111" s="218"/>
      <c r="K111" s="218"/>
      <c r="L111" s="224"/>
      <c r="M111" s="225"/>
      <c r="N111" s="226"/>
      <c r="O111" s="226"/>
      <c r="P111" s="226"/>
      <c r="Q111" s="226"/>
      <c r="R111" s="226"/>
      <c r="S111" s="226"/>
      <c r="T111" s="227"/>
      <c r="AT111" s="228" t="s">
        <v>196</v>
      </c>
      <c r="AU111" s="228" t="s">
        <v>90</v>
      </c>
      <c r="AV111" s="12" t="s">
        <v>90</v>
      </c>
      <c r="AW111" s="12" t="s">
        <v>45</v>
      </c>
      <c r="AX111" s="12" t="s">
        <v>82</v>
      </c>
      <c r="AY111" s="228" t="s">
        <v>183</v>
      </c>
    </row>
    <row r="112" spans="2:51" s="12" customFormat="1" ht="13.5">
      <c r="B112" s="217"/>
      <c r="C112" s="218"/>
      <c r="D112" s="219" t="s">
        <v>196</v>
      </c>
      <c r="E112" s="220" t="s">
        <v>38</v>
      </c>
      <c r="F112" s="221" t="s">
        <v>204</v>
      </c>
      <c r="G112" s="218"/>
      <c r="H112" s="222">
        <v>1.415</v>
      </c>
      <c r="I112" s="223"/>
      <c r="J112" s="218"/>
      <c r="K112" s="218"/>
      <c r="L112" s="224"/>
      <c r="M112" s="225"/>
      <c r="N112" s="226"/>
      <c r="O112" s="226"/>
      <c r="P112" s="226"/>
      <c r="Q112" s="226"/>
      <c r="R112" s="226"/>
      <c r="S112" s="226"/>
      <c r="T112" s="227"/>
      <c r="AT112" s="228" t="s">
        <v>196</v>
      </c>
      <c r="AU112" s="228" t="s">
        <v>90</v>
      </c>
      <c r="AV112" s="12" t="s">
        <v>90</v>
      </c>
      <c r="AW112" s="12" t="s">
        <v>45</v>
      </c>
      <c r="AX112" s="12" t="s">
        <v>82</v>
      </c>
      <c r="AY112" s="228" t="s">
        <v>183</v>
      </c>
    </row>
    <row r="113" spans="2:51" s="12" customFormat="1" ht="13.5">
      <c r="B113" s="217"/>
      <c r="C113" s="218"/>
      <c r="D113" s="219" t="s">
        <v>196</v>
      </c>
      <c r="E113" s="220" t="s">
        <v>38</v>
      </c>
      <c r="F113" s="221" t="s">
        <v>205</v>
      </c>
      <c r="G113" s="218"/>
      <c r="H113" s="222">
        <v>3.042</v>
      </c>
      <c r="I113" s="223"/>
      <c r="J113" s="218"/>
      <c r="K113" s="218"/>
      <c r="L113" s="224"/>
      <c r="M113" s="225"/>
      <c r="N113" s="226"/>
      <c r="O113" s="226"/>
      <c r="P113" s="226"/>
      <c r="Q113" s="226"/>
      <c r="R113" s="226"/>
      <c r="S113" s="226"/>
      <c r="T113" s="227"/>
      <c r="AT113" s="228" t="s">
        <v>196</v>
      </c>
      <c r="AU113" s="228" t="s">
        <v>90</v>
      </c>
      <c r="AV113" s="12" t="s">
        <v>90</v>
      </c>
      <c r="AW113" s="12" t="s">
        <v>45</v>
      </c>
      <c r="AX113" s="12" t="s">
        <v>82</v>
      </c>
      <c r="AY113" s="228" t="s">
        <v>183</v>
      </c>
    </row>
    <row r="114" spans="2:51" s="12" customFormat="1" ht="13.5">
      <c r="B114" s="217"/>
      <c r="C114" s="218"/>
      <c r="D114" s="219" t="s">
        <v>196</v>
      </c>
      <c r="E114" s="220" t="s">
        <v>38</v>
      </c>
      <c r="F114" s="221" t="s">
        <v>206</v>
      </c>
      <c r="G114" s="218"/>
      <c r="H114" s="222">
        <v>0.874</v>
      </c>
      <c r="I114" s="223"/>
      <c r="J114" s="218"/>
      <c r="K114" s="218"/>
      <c r="L114" s="224"/>
      <c r="M114" s="225"/>
      <c r="N114" s="226"/>
      <c r="O114" s="226"/>
      <c r="P114" s="226"/>
      <c r="Q114" s="226"/>
      <c r="R114" s="226"/>
      <c r="S114" s="226"/>
      <c r="T114" s="227"/>
      <c r="AT114" s="228" t="s">
        <v>196</v>
      </c>
      <c r="AU114" s="228" t="s">
        <v>90</v>
      </c>
      <c r="AV114" s="12" t="s">
        <v>90</v>
      </c>
      <c r="AW114" s="12" t="s">
        <v>45</v>
      </c>
      <c r="AX114" s="12" t="s">
        <v>82</v>
      </c>
      <c r="AY114" s="228" t="s">
        <v>183</v>
      </c>
    </row>
    <row r="115" spans="2:51" s="12" customFormat="1" ht="13.5">
      <c r="B115" s="217"/>
      <c r="C115" s="218"/>
      <c r="D115" s="219" t="s">
        <v>196</v>
      </c>
      <c r="E115" s="220" t="s">
        <v>38</v>
      </c>
      <c r="F115" s="221" t="s">
        <v>207</v>
      </c>
      <c r="G115" s="218"/>
      <c r="H115" s="222">
        <v>0.938</v>
      </c>
      <c r="I115" s="223"/>
      <c r="J115" s="218"/>
      <c r="K115" s="218"/>
      <c r="L115" s="224"/>
      <c r="M115" s="225"/>
      <c r="N115" s="226"/>
      <c r="O115" s="226"/>
      <c r="P115" s="226"/>
      <c r="Q115" s="226"/>
      <c r="R115" s="226"/>
      <c r="S115" s="226"/>
      <c r="T115" s="227"/>
      <c r="AT115" s="228" t="s">
        <v>196</v>
      </c>
      <c r="AU115" s="228" t="s">
        <v>90</v>
      </c>
      <c r="AV115" s="12" t="s">
        <v>90</v>
      </c>
      <c r="AW115" s="12" t="s">
        <v>45</v>
      </c>
      <c r="AX115" s="12" t="s">
        <v>82</v>
      </c>
      <c r="AY115" s="228" t="s">
        <v>183</v>
      </c>
    </row>
    <row r="116" spans="2:51" s="13" customFormat="1" ht="13.5">
      <c r="B116" s="229"/>
      <c r="C116" s="230"/>
      <c r="D116" s="219" t="s">
        <v>196</v>
      </c>
      <c r="E116" s="231" t="s">
        <v>38</v>
      </c>
      <c r="F116" s="232" t="s">
        <v>198</v>
      </c>
      <c r="G116" s="230"/>
      <c r="H116" s="233">
        <v>6.909</v>
      </c>
      <c r="I116" s="234"/>
      <c r="J116" s="230"/>
      <c r="K116" s="230"/>
      <c r="L116" s="235"/>
      <c r="M116" s="236"/>
      <c r="N116" s="237"/>
      <c r="O116" s="237"/>
      <c r="P116" s="237"/>
      <c r="Q116" s="237"/>
      <c r="R116" s="237"/>
      <c r="S116" s="237"/>
      <c r="T116" s="238"/>
      <c r="AT116" s="239" t="s">
        <v>196</v>
      </c>
      <c r="AU116" s="239" t="s">
        <v>90</v>
      </c>
      <c r="AV116" s="13" t="s">
        <v>190</v>
      </c>
      <c r="AW116" s="13" t="s">
        <v>45</v>
      </c>
      <c r="AX116" s="13" t="s">
        <v>25</v>
      </c>
      <c r="AY116" s="239" t="s">
        <v>183</v>
      </c>
    </row>
    <row r="117" spans="2:65" s="1" customFormat="1" ht="25.5" customHeight="1">
      <c r="B117" s="43"/>
      <c r="C117" s="205" t="s">
        <v>190</v>
      </c>
      <c r="D117" s="205" t="s">
        <v>185</v>
      </c>
      <c r="E117" s="206" t="s">
        <v>208</v>
      </c>
      <c r="F117" s="207" t="s">
        <v>209</v>
      </c>
      <c r="G117" s="208" t="s">
        <v>194</v>
      </c>
      <c r="H117" s="209">
        <v>2.754</v>
      </c>
      <c r="I117" s="210"/>
      <c r="J117" s="211">
        <f>ROUND(I117*H117,2)</f>
        <v>0</v>
      </c>
      <c r="K117" s="207" t="s">
        <v>38</v>
      </c>
      <c r="L117" s="63"/>
      <c r="M117" s="212" t="s">
        <v>38</v>
      </c>
      <c r="N117" s="213" t="s">
        <v>53</v>
      </c>
      <c r="O117" s="44"/>
      <c r="P117" s="214">
        <f>O117*H117</f>
        <v>0</v>
      </c>
      <c r="Q117" s="214">
        <v>1.07965</v>
      </c>
      <c r="R117" s="214">
        <f>Q117*H117</f>
        <v>2.9733561</v>
      </c>
      <c r="S117" s="214">
        <v>0</v>
      </c>
      <c r="T117" s="215">
        <f>S117*H117</f>
        <v>0</v>
      </c>
      <c r="AR117" s="25" t="s">
        <v>190</v>
      </c>
      <c r="AT117" s="25" t="s">
        <v>185</v>
      </c>
      <c r="AU117" s="25" t="s">
        <v>90</v>
      </c>
      <c r="AY117" s="25" t="s">
        <v>183</v>
      </c>
      <c r="BE117" s="216">
        <f>IF(N117="základní",J117,0)</f>
        <v>0</v>
      </c>
      <c r="BF117" s="216">
        <f>IF(N117="snížená",J117,0)</f>
        <v>0</v>
      </c>
      <c r="BG117" s="216">
        <f>IF(N117="zákl. přenesená",J117,0)</f>
        <v>0</v>
      </c>
      <c r="BH117" s="216">
        <f>IF(N117="sníž. přenesená",J117,0)</f>
        <v>0</v>
      </c>
      <c r="BI117" s="216">
        <f>IF(N117="nulová",J117,0)</f>
        <v>0</v>
      </c>
      <c r="BJ117" s="25" t="s">
        <v>25</v>
      </c>
      <c r="BK117" s="216">
        <f>ROUND(I117*H117,2)</f>
        <v>0</v>
      </c>
      <c r="BL117" s="25" t="s">
        <v>190</v>
      </c>
      <c r="BM117" s="25" t="s">
        <v>210</v>
      </c>
    </row>
    <row r="118" spans="2:51" s="14" customFormat="1" ht="13.5">
      <c r="B118" s="240"/>
      <c r="C118" s="241"/>
      <c r="D118" s="219" t="s">
        <v>196</v>
      </c>
      <c r="E118" s="242" t="s">
        <v>38</v>
      </c>
      <c r="F118" s="243" t="s">
        <v>202</v>
      </c>
      <c r="G118" s="241"/>
      <c r="H118" s="242" t="s">
        <v>38</v>
      </c>
      <c r="I118" s="244"/>
      <c r="J118" s="241"/>
      <c r="K118" s="241"/>
      <c r="L118" s="245"/>
      <c r="M118" s="246"/>
      <c r="N118" s="247"/>
      <c r="O118" s="247"/>
      <c r="P118" s="247"/>
      <c r="Q118" s="247"/>
      <c r="R118" s="247"/>
      <c r="S118" s="247"/>
      <c r="T118" s="248"/>
      <c r="AT118" s="249" t="s">
        <v>196</v>
      </c>
      <c r="AU118" s="249" t="s">
        <v>90</v>
      </c>
      <c r="AV118" s="14" t="s">
        <v>25</v>
      </c>
      <c r="AW118" s="14" t="s">
        <v>45</v>
      </c>
      <c r="AX118" s="14" t="s">
        <v>82</v>
      </c>
      <c r="AY118" s="249" t="s">
        <v>183</v>
      </c>
    </row>
    <row r="119" spans="2:51" s="12" customFormat="1" ht="13.5">
      <c r="B119" s="217"/>
      <c r="C119" s="218"/>
      <c r="D119" s="219" t="s">
        <v>196</v>
      </c>
      <c r="E119" s="220" t="s">
        <v>38</v>
      </c>
      <c r="F119" s="221" t="s">
        <v>211</v>
      </c>
      <c r="G119" s="218"/>
      <c r="H119" s="222">
        <v>2.754</v>
      </c>
      <c r="I119" s="223"/>
      <c r="J119" s="218"/>
      <c r="K119" s="218"/>
      <c r="L119" s="224"/>
      <c r="M119" s="225"/>
      <c r="N119" s="226"/>
      <c r="O119" s="226"/>
      <c r="P119" s="226"/>
      <c r="Q119" s="226"/>
      <c r="R119" s="226"/>
      <c r="S119" s="226"/>
      <c r="T119" s="227"/>
      <c r="AT119" s="228" t="s">
        <v>196</v>
      </c>
      <c r="AU119" s="228" t="s">
        <v>90</v>
      </c>
      <c r="AV119" s="12" t="s">
        <v>90</v>
      </c>
      <c r="AW119" s="12" t="s">
        <v>45</v>
      </c>
      <c r="AX119" s="12" t="s">
        <v>82</v>
      </c>
      <c r="AY119" s="228" t="s">
        <v>183</v>
      </c>
    </row>
    <row r="120" spans="2:51" s="13" customFormat="1" ht="13.5">
      <c r="B120" s="229"/>
      <c r="C120" s="230"/>
      <c r="D120" s="219" t="s">
        <v>196</v>
      </c>
      <c r="E120" s="231" t="s">
        <v>38</v>
      </c>
      <c r="F120" s="232" t="s">
        <v>198</v>
      </c>
      <c r="G120" s="230"/>
      <c r="H120" s="233">
        <v>2.754</v>
      </c>
      <c r="I120" s="234"/>
      <c r="J120" s="230"/>
      <c r="K120" s="230"/>
      <c r="L120" s="235"/>
      <c r="M120" s="236"/>
      <c r="N120" s="237"/>
      <c r="O120" s="237"/>
      <c r="P120" s="237"/>
      <c r="Q120" s="237"/>
      <c r="R120" s="237"/>
      <c r="S120" s="237"/>
      <c r="T120" s="238"/>
      <c r="AT120" s="239" t="s">
        <v>196</v>
      </c>
      <c r="AU120" s="239" t="s">
        <v>90</v>
      </c>
      <c r="AV120" s="13" t="s">
        <v>190</v>
      </c>
      <c r="AW120" s="13" t="s">
        <v>45</v>
      </c>
      <c r="AX120" s="13" t="s">
        <v>25</v>
      </c>
      <c r="AY120" s="239" t="s">
        <v>183</v>
      </c>
    </row>
    <row r="121" spans="2:65" s="1" customFormat="1" ht="25.5" customHeight="1">
      <c r="B121" s="43"/>
      <c r="C121" s="205" t="s">
        <v>212</v>
      </c>
      <c r="D121" s="205" t="s">
        <v>185</v>
      </c>
      <c r="E121" s="206" t="s">
        <v>213</v>
      </c>
      <c r="F121" s="207" t="s">
        <v>214</v>
      </c>
      <c r="G121" s="208" t="s">
        <v>215</v>
      </c>
      <c r="H121" s="209">
        <v>7.015</v>
      </c>
      <c r="I121" s="210"/>
      <c r="J121" s="211">
        <f>ROUND(I121*H121,2)</f>
        <v>0</v>
      </c>
      <c r="K121" s="207" t="s">
        <v>189</v>
      </c>
      <c r="L121" s="63"/>
      <c r="M121" s="212" t="s">
        <v>38</v>
      </c>
      <c r="N121" s="213" t="s">
        <v>53</v>
      </c>
      <c r="O121" s="44"/>
      <c r="P121" s="214">
        <f>O121*H121</f>
        <v>0</v>
      </c>
      <c r="Q121" s="214">
        <v>0.17512</v>
      </c>
      <c r="R121" s="214">
        <f>Q121*H121</f>
        <v>1.2284667999999999</v>
      </c>
      <c r="S121" s="214">
        <v>0</v>
      </c>
      <c r="T121" s="215">
        <f>S121*H121</f>
        <v>0</v>
      </c>
      <c r="AR121" s="25" t="s">
        <v>190</v>
      </c>
      <c r="AT121" s="25" t="s">
        <v>185</v>
      </c>
      <c r="AU121" s="25" t="s">
        <v>90</v>
      </c>
      <c r="AY121" s="25" t="s">
        <v>183</v>
      </c>
      <c r="BE121" s="216">
        <f>IF(N121="základní",J121,0)</f>
        <v>0</v>
      </c>
      <c r="BF121" s="216">
        <f>IF(N121="snížená",J121,0)</f>
        <v>0</v>
      </c>
      <c r="BG121" s="216">
        <f>IF(N121="zákl. přenesená",J121,0)</f>
        <v>0</v>
      </c>
      <c r="BH121" s="216">
        <f>IF(N121="sníž. přenesená",J121,0)</f>
        <v>0</v>
      </c>
      <c r="BI121" s="216">
        <f>IF(N121="nulová",J121,0)</f>
        <v>0</v>
      </c>
      <c r="BJ121" s="25" t="s">
        <v>25</v>
      </c>
      <c r="BK121" s="216">
        <f>ROUND(I121*H121,2)</f>
        <v>0</v>
      </c>
      <c r="BL121" s="25" t="s">
        <v>190</v>
      </c>
      <c r="BM121" s="25" t="s">
        <v>216</v>
      </c>
    </row>
    <row r="122" spans="2:47" s="1" customFormat="1" ht="148.5">
      <c r="B122" s="43"/>
      <c r="C122" s="65"/>
      <c r="D122" s="219" t="s">
        <v>217</v>
      </c>
      <c r="E122" s="65"/>
      <c r="F122" s="250" t="s">
        <v>218</v>
      </c>
      <c r="G122" s="65"/>
      <c r="H122" s="65"/>
      <c r="I122" s="174"/>
      <c r="J122" s="65"/>
      <c r="K122" s="65"/>
      <c r="L122" s="63"/>
      <c r="M122" s="251"/>
      <c r="N122" s="44"/>
      <c r="O122" s="44"/>
      <c r="P122" s="44"/>
      <c r="Q122" s="44"/>
      <c r="R122" s="44"/>
      <c r="S122" s="44"/>
      <c r="T122" s="80"/>
      <c r="AT122" s="25" t="s">
        <v>217</v>
      </c>
      <c r="AU122" s="25" t="s">
        <v>90</v>
      </c>
    </row>
    <row r="123" spans="2:51" s="14" customFormat="1" ht="13.5">
      <c r="B123" s="240"/>
      <c r="C123" s="241"/>
      <c r="D123" s="219" t="s">
        <v>196</v>
      </c>
      <c r="E123" s="242" t="s">
        <v>38</v>
      </c>
      <c r="F123" s="243" t="s">
        <v>219</v>
      </c>
      <c r="G123" s="241"/>
      <c r="H123" s="242" t="s">
        <v>38</v>
      </c>
      <c r="I123" s="244"/>
      <c r="J123" s="241"/>
      <c r="K123" s="241"/>
      <c r="L123" s="245"/>
      <c r="M123" s="246"/>
      <c r="N123" s="247"/>
      <c r="O123" s="247"/>
      <c r="P123" s="247"/>
      <c r="Q123" s="247"/>
      <c r="R123" s="247"/>
      <c r="S123" s="247"/>
      <c r="T123" s="248"/>
      <c r="AT123" s="249" t="s">
        <v>196</v>
      </c>
      <c r="AU123" s="249" t="s">
        <v>90</v>
      </c>
      <c r="AV123" s="14" t="s">
        <v>25</v>
      </c>
      <c r="AW123" s="14" t="s">
        <v>45</v>
      </c>
      <c r="AX123" s="14" t="s">
        <v>82</v>
      </c>
      <c r="AY123" s="249" t="s">
        <v>183</v>
      </c>
    </row>
    <row r="124" spans="2:51" s="12" customFormat="1" ht="13.5">
      <c r="B124" s="217"/>
      <c r="C124" s="218"/>
      <c r="D124" s="219" t="s">
        <v>196</v>
      </c>
      <c r="E124" s="220" t="s">
        <v>38</v>
      </c>
      <c r="F124" s="221" t="s">
        <v>220</v>
      </c>
      <c r="G124" s="218"/>
      <c r="H124" s="222">
        <v>7.015</v>
      </c>
      <c r="I124" s="223"/>
      <c r="J124" s="218"/>
      <c r="K124" s="218"/>
      <c r="L124" s="224"/>
      <c r="M124" s="225"/>
      <c r="N124" s="226"/>
      <c r="O124" s="226"/>
      <c r="P124" s="226"/>
      <c r="Q124" s="226"/>
      <c r="R124" s="226"/>
      <c r="S124" s="226"/>
      <c r="T124" s="227"/>
      <c r="AT124" s="228" t="s">
        <v>196</v>
      </c>
      <c r="AU124" s="228" t="s">
        <v>90</v>
      </c>
      <c r="AV124" s="12" t="s">
        <v>90</v>
      </c>
      <c r="AW124" s="12" t="s">
        <v>45</v>
      </c>
      <c r="AX124" s="12" t="s">
        <v>82</v>
      </c>
      <c r="AY124" s="228" t="s">
        <v>183</v>
      </c>
    </row>
    <row r="125" spans="2:51" s="13" customFormat="1" ht="13.5">
      <c r="B125" s="229"/>
      <c r="C125" s="230"/>
      <c r="D125" s="219" t="s">
        <v>196</v>
      </c>
      <c r="E125" s="231" t="s">
        <v>38</v>
      </c>
      <c r="F125" s="232" t="s">
        <v>198</v>
      </c>
      <c r="G125" s="230"/>
      <c r="H125" s="233">
        <v>7.015</v>
      </c>
      <c r="I125" s="234"/>
      <c r="J125" s="230"/>
      <c r="K125" s="230"/>
      <c r="L125" s="235"/>
      <c r="M125" s="236"/>
      <c r="N125" s="237"/>
      <c r="O125" s="237"/>
      <c r="P125" s="237"/>
      <c r="Q125" s="237"/>
      <c r="R125" s="237"/>
      <c r="S125" s="237"/>
      <c r="T125" s="238"/>
      <c r="AT125" s="239" t="s">
        <v>196</v>
      </c>
      <c r="AU125" s="239" t="s">
        <v>90</v>
      </c>
      <c r="AV125" s="13" t="s">
        <v>190</v>
      </c>
      <c r="AW125" s="13" t="s">
        <v>45</v>
      </c>
      <c r="AX125" s="13" t="s">
        <v>25</v>
      </c>
      <c r="AY125" s="239" t="s">
        <v>183</v>
      </c>
    </row>
    <row r="126" spans="2:65" s="1" customFormat="1" ht="38.25" customHeight="1">
      <c r="B126" s="43"/>
      <c r="C126" s="205" t="s">
        <v>221</v>
      </c>
      <c r="D126" s="205" t="s">
        <v>185</v>
      </c>
      <c r="E126" s="206" t="s">
        <v>222</v>
      </c>
      <c r="F126" s="207" t="s">
        <v>223</v>
      </c>
      <c r="G126" s="208" t="s">
        <v>194</v>
      </c>
      <c r="H126" s="209">
        <v>8.024</v>
      </c>
      <c r="I126" s="210"/>
      <c r="J126" s="211">
        <f>ROUND(I126*H126,2)</f>
        <v>0</v>
      </c>
      <c r="K126" s="207" t="s">
        <v>38</v>
      </c>
      <c r="L126" s="63"/>
      <c r="M126" s="212" t="s">
        <v>38</v>
      </c>
      <c r="N126" s="213" t="s">
        <v>53</v>
      </c>
      <c r="O126" s="44"/>
      <c r="P126" s="214">
        <f>O126*H126</f>
        <v>0</v>
      </c>
      <c r="Q126" s="214">
        <v>0.70068</v>
      </c>
      <c r="R126" s="214">
        <f>Q126*H126</f>
        <v>5.622256319999999</v>
      </c>
      <c r="S126" s="214">
        <v>0</v>
      </c>
      <c r="T126" s="215">
        <f>S126*H126</f>
        <v>0</v>
      </c>
      <c r="AR126" s="25" t="s">
        <v>190</v>
      </c>
      <c r="AT126" s="25" t="s">
        <v>185</v>
      </c>
      <c r="AU126" s="25" t="s">
        <v>90</v>
      </c>
      <c r="AY126" s="25" t="s">
        <v>183</v>
      </c>
      <c r="BE126" s="216">
        <f>IF(N126="základní",J126,0)</f>
        <v>0</v>
      </c>
      <c r="BF126" s="216">
        <f>IF(N126="snížená",J126,0)</f>
        <v>0</v>
      </c>
      <c r="BG126" s="216">
        <f>IF(N126="zákl. přenesená",J126,0)</f>
        <v>0</v>
      </c>
      <c r="BH126" s="216">
        <f>IF(N126="sníž. přenesená",J126,0)</f>
        <v>0</v>
      </c>
      <c r="BI126" s="216">
        <f>IF(N126="nulová",J126,0)</f>
        <v>0</v>
      </c>
      <c r="BJ126" s="25" t="s">
        <v>25</v>
      </c>
      <c r="BK126" s="216">
        <f>ROUND(I126*H126,2)</f>
        <v>0</v>
      </c>
      <c r="BL126" s="25" t="s">
        <v>190</v>
      </c>
      <c r="BM126" s="25" t="s">
        <v>224</v>
      </c>
    </row>
    <row r="127" spans="2:51" s="14" customFormat="1" ht="13.5">
      <c r="B127" s="240"/>
      <c r="C127" s="241"/>
      <c r="D127" s="219" t="s">
        <v>196</v>
      </c>
      <c r="E127" s="242" t="s">
        <v>38</v>
      </c>
      <c r="F127" s="243" t="s">
        <v>202</v>
      </c>
      <c r="G127" s="241"/>
      <c r="H127" s="242" t="s">
        <v>38</v>
      </c>
      <c r="I127" s="244"/>
      <c r="J127" s="241"/>
      <c r="K127" s="241"/>
      <c r="L127" s="245"/>
      <c r="M127" s="246"/>
      <c r="N127" s="247"/>
      <c r="O127" s="247"/>
      <c r="P127" s="247"/>
      <c r="Q127" s="247"/>
      <c r="R127" s="247"/>
      <c r="S127" s="247"/>
      <c r="T127" s="248"/>
      <c r="AT127" s="249" t="s">
        <v>196</v>
      </c>
      <c r="AU127" s="249" t="s">
        <v>90</v>
      </c>
      <c r="AV127" s="14" t="s">
        <v>25</v>
      </c>
      <c r="AW127" s="14" t="s">
        <v>45</v>
      </c>
      <c r="AX127" s="14" t="s">
        <v>82</v>
      </c>
      <c r="AY127" s="249" t="s">
        <v>183</v>
      </c>
    </row>
    <row r="128" spans="2:51" s="12" customFormat="1" ht="13.5">
      <c r="B128" s="217"/>
      <c r="C128" s="218"/>
      <c r="D128" s="219" t="s">
        <v>196</v>
      </c>
      <c r="E128" s="220" t="s">
        <v>38</v>
      </c>
      <c r="F128" s="221" t="s">
        <v>225</v>
      </c>
      <c r="G128" s="218"/>
      <c r="H128" s="222">
        <v>8.024</v>
      </c>
      <c r="I128" s="223"/>
      <c r="J128" s="218"/>
      <c r="K128" s="218"/>
      <c r="L128" s="224"/>
      <c r="M128" s="225"/>
      <c r="N128" s="226"/>
      <c r="O128" s="226"/>
      <c r="P128" s="226"/>
      <c r="Q128" s="226"/>
      <c r="R128" s="226"/>
      <c r="S128" s="226"/>
      <c r="T128" s="227"/>
      <c r="AT128" s="228" t="s">
        <v>196</v>
      </c>
      <c r="AU128" s="228" t="s">
        <v>90</v>
      </c>
      <c r="AV128" s="12" t="s">
        <v>90</v>
      </c>
      <c r="AW128" s="12" t="s">
        <v>45</v>
      </c>
      <c r="AX128" s="12" t="s">
        <v>82</v>
      </c>
      <c r="AY128" s="228" t="s">
        <v>183</v>
      </c>
    </row>
    <row r="129" spans="2:51" s="13" customFormat="1" ht="13.5">
      <c r="B129" s="229"/>
      <c r="C129" s="230"/>
      <c r="D129" s="219" t="s">
        <v>196</v>
      </c>
      <c r="E129" s="231" t="s">
        <v>38</v>
      </c>
      <c r="F129" s="232" t="s">
        <v>198</v>
      </c>
      <c r="G129" s="230"/>
      <c r="H129" s="233">
        <v>8.024</v>
      </c>
      <c r="I129" s="234"/>
      <c r="J129" s="230"/>
      <c r="K129" s="230"/>
      <c r="L129" s="235"/>
      <c r="M129" s="236"/>
      <c r="N129" s="237"/>
      <c r="O129" s="237"/>
      <c r="P129" s="237"/>
      <c r="Q129" s="237"/>
      <c r="R129" s="237"/>
      <c r="S129" s="237"/>
      <c r="T129" s="238"/>
      <c r="AT129" s="239" t="s">
        <v>196</v>
      </c>
      <c r="AU129" s="239" t="s">
        <v>90</v>
      </c>
      <c r="AV129" s="13" t="s">
        <v>190</v>
      </c>
      <c r="AW129" s="13" t="s">
        <v>45</v>
      </c>
      <c r="AX129" s="13" t="s">
        <v>25</v>
      </c>
      <c r="AY129" s="239" t="s">
        <v>183</v>
      </c>
    </row>
    <row r="130" spans="2:65" s="1" customFormat="1" ht="38.25" customHeight="1">
      <c r="B130" s="43"/>
      <c r="C130" s="205" t="s">
        <v>226</v>
      </c>
      <c r="D130" s="205" t="s">
        <v>185</v>
      </c>
      <c r="E130" s="206" t="s">
        <v>227</v>
      </c>
      <c r="F130" s="207" t="s">
        <v>228</v>
      </c>
      <c r="G130" s="208" t="s">
        <v>194</v>
      </c>
      <c r="H130" s="209">
        <v>3.863</v>
      </c>
      <c r="I130" s="210"/>
      <c r="J130" s="211">
        <f>ROUND(I130*H130,2)</f>
        <v>0</v>
      </c>
      <c r="K130" s="207" t="s">
        <v>38</v>
      </c>
      <c r="L130" s="63"/>
      <c r="M130" s="212" t="s">
        <v>38</v>
      </c>
      <c r="N130" s="213" t="s">
        <v>53</v>
      </c>
      <c r="O130" s="44"/>
      <c r="P130" s="214">
        <f>O130*H130</f>
        <v>0</v>
      </c>
      <c r="Q130" s="214">
        <v>0.70297</v>
      </c>
      <c r="R130" s="214">
        <f>Q130*H130</f>
        <v>2.71557311</v>
      </c>
      <c r="S130" s="214">
        <v>0</v>
      </c>
      <c r="T130" s="215">
        <f>S130*H130</f>
        <v>0</v>
      </c>
      <c r="AR130" s="25" t="s">
        <v>190</v>
      </c>
      <c r="AT130" s="25" t="s">
        <v>185</v>
      </c>
      <c r="AU130" s="25" t="s">
        <v>90</v>
      </c>
      <c r="AY130" s="25" t="s">
        <v>183</v>
      </c>
      <c r="BE130" s="216">
        <f>IF(N130="základní",J130,0)</f>
        <v>0</v>
      </c>
      <c r="BF130" s="216">
        <f>IF(N130="snížená",J130,0)</f>
        <v>0</v>
      </c>
      <c r="BG130" s="216">
        <f>IF(N130="zákl. přenesená",J130,0)</f>
        <v>0</v>
      </c>
      <c r="BH130" s="216">
        <f>IF(N130="sníž. přenesená",J130,0)</f>
        <v>0</v>
      </c>
      <c r="BI130" s="216">
        <f>IF(N130="nulová",J130,0)</f>
        <v>0</v>
      </c>
      <c r="BJ130" s="25" t="s">
        <v>25</v>
      </c>
      <c r="BK130" s="216">
        <f>ROUND(I130*H130,2)</f>
        <v>0</v>
      </c>
      <c r="BL130" s="25" t="s">
        <v>190</v>
      </c>
      <c r="BM130" s="25" t="s">
        <v>229</v>
      </c>
    </row>
    <row r="131" spans="2:51" s="14" customFormat="1" ht="13.5">
      <c r="B131" s="240"/>
      <c r="C131" s="241"/>
      <c r="D131" s="219" t="s">
        <v>196</v>
      </c>
      <c r="E131" s="242" t="s">
        <v>38</v>
      </c>
      <c r="F131" s="243" t="s">
        <v>202</v>
      </c>
      <c r="G131" s="241"/>
      <c r="H131" s="242" t="s">
        <v>38</v>
      </c>
      <c r="I131" s="244"/>
      <c r="J131" s="241"/>
      <c r="K131" s="241"/>
      <c r="L131" s="245"/>
      <c r="M131" s="246"/>
      <c r="N131" s="247"/>
      <c r="O131" s="247"/>
      <c r="P131" s="247"/>
      <c r="Q131" s="247"/>
      <c r="R131" s="247"/>
      <c r="S131" s="247"/>
      <c r="T131" s="248"/>
      <c r="AT131" s="249" t="s">
        <v>196</v>
      </c>
      <c r="AU131" s="249" t="s">
        <v>90</v>
      </c>
      <c r="AV131" s="14" t="s">
        <v>25</v>
      </c>
      <c r="AW131" s="14" t="s">
        <v>45</v>
      </c>
      <c r="AX131" s="14" t="s">
        <v>82</v>
      </c>
      <c r="AY131" s="249" t="s">
        <v>183</v>
      </c>
    </row>
    <row r="132" spans="2:51" s="12" customFormat="1" ht="13.5">
      <c r="B132" s="217"/>
      <c r="C132" s="218"/>
      <c r="D132" s="219" t="s">
        <v>196</v>
      </c>
      <c r="E132" s="220" t="s">
        <v>38</v>
      </c>
      <c r="F132" s="221" t="s">
        <v>230</v>
      </c>
      <c r="G132" s="218"/>
      <c r="H132" s="222">
        <v>3.863</v>
      </c>
      <c r="I132" s="223"/>
      <c r="J132" s="218"/>
      <c r="K132" s="218"/>
      <c r="L132" s="224"/>
      <c r="M132" s="225"/>
      <c r="N132" s="226"/>
      <c r="O132" s="226"/>
      <c r="P132" s="226"/>
      <c r="Q132" s="226"/>
      <c r="R132" s="226"/>
      <c r="S132" s="226"/>
      <c r="T132" s="227"/>
      <c r="AT132" s="228" t="s">
        <v>196</v>
      </c>
      <c r="AU132" s="228" t="s">
        <v>90</v>
      </c>
      <c r="AV132" s="12" t="s">
        <v>90</v>
      </c>
      <c r="AW132" s="12" t="s">
        <v>45</v>
      </c>
      <c r="AX132" s="12" t="s">
        <v>82</v>
      </c>
      <c r="AY132" s="228" t="s">
        <v>183</v>
      </c>
    </row>
    <row r="133" spans="2:51" s="13" customFormat="1" ht="13.5">
      <c r="B133" s="229"/>
      <c r="C133" s="230"/>
      <c r="D133" s="219" t="s">
        <v>196</v>
      </c>
      <c r="E133" s="231" t="s">
        <v>38</v>
      </c>
      <c r="F133" s="232" t="s">
        <v>198</v>
      </c>
      <c r="G133" s="230"/>
      <c r="H133" s="233">
        <v>3.863</v>
      </c>
      <c r="I133" s="234"/>
      <c r="J133" s="230"/>
      <c r="K133" s="230"/>
      <c r="L133" s="235"/>
      <c r="M133" s="236"/>
      <c r="N133" s="237"/>
      <c r="O133" s="237"/>
      <c r="P133" s="237"/>
      <c r="Q133" s="237"/>
      <c r="R133" s="237"/>
      <c r="S133" s="237"/>
      <c r="T133" s="238"/>
      <c r="AT133" s="239" t="s">
        <v>196</v>
      </c>
      <c r="AU133" s="239" t="s">
        <v>90</v>
      </c>
      <c r="AV133" s="13" t="s">
        <v>190</v>
      </c>
      <c r="AW133" s="13" t="s">
        <v>45</v>
      </c>
      <c r="AX133" s="13" t="s">
        <v>25</v>
      </c>
      <c r="AY133" s="239" t="s">
        <v>183</v>
      </c>
    </row>
    <row r="134" spans="2:65" s="1" customFormat="1" ht="51" customHeight="1">
      <c r="B134" s="43"/>
      <c r="C134" s="205" t="s">
        <v>231</v>
      </c>
      <c r="D134" s="205" t="s">
        <v>185</v>
      </c>
      <c r="E134" s="206" t="s">
        <v>232</v>
      </c>
      <c r="F134" s="207" t="s">
        <v>233</v>
      </c>
      <c r="G134" s="208" t="s">
        <v>188</v>
      </c>
      <c r="H134" s="209">
        <v>2</v>
      </c>
      <c r="I134" s="210"/>
      <c r="J134" s="211">
        <f>ROUND(I134*H134,2)</f>
        <v>0</v>
      </c>
      <c r="K134" s="207" t="s">
        <v>189</v>
      </c>
      <c r="L134" s="63"/>
      <c r="M134" s="212" t="s">
        <v>38</v>
      </c>
      <c r="N134" s="213" t="s">
        <v>53</v>
      </c>
      <c r="O134" s="44"/>
      <c r="P134" s="214">
        <f>O134*H134</f>
        <v>0</v>
      </c>
      <c r="Q134" s="214">
        <v>0.02234</v>
      </c>
      <c r="R134" s="214">
        <f>Q134*H134</f>
        <v>0.04468</v>
      </c>
      <c r="S134" s="214">
        <v>0</v>
      </c>
      <c r="T134" s="215">
        <f>S134*H134</f>
        <v>0</v>
      </c>
      <c r="AR134" s="25" t="s">
        <v>190</v>
      </c>
      <c r="AT134" s="25" t="s">
        <v>185</v>
      </c>
      <c r="AU134" s="25" t="s">
        <v>90</v>
      </c>
      <c r="AY134" s="25" t="s">
        <v>183</v>
      </c>
      <c r="BE134" s="216">
        <f>IF(N134="základní",J134,0)</f>
        <v>0</v>
      </c>
      <c r="BF134" s="216">
        <f>IF(N134="snížená",J134,0)</f>
        <v>0</v>
      </c>
      <c r="BG134" s="216">
        <f>IF(N134="zákl. přenesená",J134,0)</f>
        <v>0</v>
      </c>
      <c r="BH134" s="216">
        <f>IF(N134="sníž. přenesená",J134,0)</f>
        <v>0</v>
      </c>
      <c r="BI134" s="216">
        <f>IF(N134="nulová",J134,0)</f>
        <v>0</v>
      </c>
      <c r="BJ134" s="25" t="s">
        <v>25</v>
      </c>
      <c r="BK134" s="216">
        <f>ROUND(I134*H134,2)</f>
        <v>0</v>
      </c>
      <c r="BL134" s="25" t="s">
        <v>190</v>
      </c>
      <c r="BM134" s="25" t="s">
        <v>234</v>
      </c>
    </row>
    <row r="135" spans="2:47" s="1" customFormat="1" ht="67.5">
      <c r="B135" s="43"/>
      <c r="C135" s="65"/>
      <c r="D135" s="219" t="s">
        <v>217</v>
      </c>
      <c r="E135" s="65"/>
      <c r="F135" s="250" t="s">
        <v>235</v>
      </c>
      <c r="G135" s="65"/>
      <c r="H135" s="65"/>
      <c r="I135" s="174"/>
      <c r="J135" s="65"/>
      <c r="K135" s="65"/>
      <c r="L135" s="63"/>
      <c r="M135" s="251"/>
      <c r="N135" s="44"/>
      <c r="O135" s="44"/>
      <c r="P135" s="44"/>
      <c r="Q135" s="44"/>
      <c r="R135" s="44"/>
      <c r="S135" s="44"/>
      <c r="T135" s="80"/>
      <c r="AT135" s="25" t="s">
        <v>217</v>
      </c>
      <c r="AU135" s="25" t="s">
        <v>90</v>
      </c>
    </row>
    <row r="136" spans="2:65" s="1" customFormat="1" ht="51" customHeight="1">
      <c r="B136" s="43"/>
      <c r="C136" s="205" t="s">
        <v>236</v>
      </c>
      <c r="D136" s="205" t="s">
        <v>185</v>
      </c>
      <c r="E136" s="206" t="s">
        <v>237</v>
      </c>
      <c r="F136" s="207" t="s">
        <v>238</v>
      </c>
      <c r="G136" s="208" t="s">
        <v>188</v>
      </c>
      <c r="H136" s="209">
        <v>1</v>
      </c>
      <c r="I136" s="210"/>
      <c r="J136" s="211">
        <f>ROUND(I136*H136,2)</f>
        <v>0</v>
      </c>
      <c r="K136" s="207" t="s">
        <v>189</v>
      </c>
      <c r="L136" s="63"/>
      <c r="M136" s="212" t="s">
        <v>38</v>
      </c>
      <c r="N136" s="213" t="s">
        <v>53</v>
      </c>
      <c r="O136" s="44"/>
      <c r="P136" s="214">
        <f>O136*H136</f>
        <v>0</v>
      </c>
      <c r="Q136" s="214">
        <v>0.02869</v>
      </c>
      <c r="R136" s="214">
        <f>Q136*H136</f>
        <v>0.02869</v>
      </c>
      <c r="S136" s="214">
        <v>0</v>
      </c>
      <c r="T136" s="215">
        <f>S136*H136</f>
        <v>0</v>
      </c>
      <c r="AR136" s="25" t="s">
        <v>190</v>
      </c>
      <c r="AT136" s="25" t="s">
        <v>185</v>
      </c>
      <c r="AU136" s="25" t="s">
        <v>90</v>
      </c>
      <c r="AY136" s="25" t="s">
        <v>183</v>
      </c>
      <c r="BE136" s="216">
        <f>IF(N136="základní",J136,0)</f>
        <v>0</v>
      </c>
      <c r="BF136" s="216">
        <f>IF(N136="snížená",J136,0)</f>
        <v>0</v>
      </c>
      <c r="BG136" s="216">
        <f>IF(N136="zákl. přenesená",J136,0)</f>
        <v>0</v>
      </c>
      <c r="BH136" s="216">
        <f>IF(N136="sníž. přenesená",J136,0)</f>
        <v>0</v>
      </c>
      <c r="BI136" s="216">
        <f>IF(N136="nulová",J136,0)</f>
        <v>0</v>
      </c>
      <c r="BJ136" s="25" t="s">
        <v>25</v>
      </c>
      <c r="BK136" s="216">
        <f>ROUND(I136*H136,2)</f>
        <v>0</v>
      </c>
      <c r="BL136" s="25" t="s">
        <v>190</v>
      </c>
      <c r="BM136" s="25" t="s">
        <v>239</v>
      </c>
    </row>
    <row r="137" spans="2:47" s="1" customFormat="1" ht="67.5">
      <c r="B137" s="43"/>
      <c r="C137" s="65"/>
      <c r="D137" s="219" t="s">
        <v>217</v>
      </c>
      <c r="E137" s="65"/>
      <c r="F137" s="250" t="s">
        <v>235</v>
      </c>
      <c r="G137" s="65"/>
      <c r="H137" s="65"/>
      <c r="I137" s="174"/>
      <c r="J137" s="65"/>
      <c r="K137" s="65"/>
      <c r="L137" s="63"/>
      <c r="M137" s="251"/>
      <c r="N137" s="44"/>
      <c r="O137" s="44"/>
      <c r="P137" s="44"/>
      <c r="Q137" s="44"/>
      <c r="R137" s="44"/>
      <c r="S137" s="44"/>
      <c r="T137" s="80"/>
      <c r="AT137" s="25" t="s">
        <v>217</v>
      </c>
      <c r="AU137" s="25" t="s">
        <v>90</v>
      </c>
    </row>
    <row r="138" spans="2:65" s="1" customFormat="1" ht="25.5" customHeight="1">
      <c r="B138" s="43"/>
      <c r="C138" s="205" t="s">
        <v>30</v>
      </c>
      <c r="D138" s="205" t="s">
        <v>185</v>
      </c>
      <c r="E138" s="206" t="s">
        <v>240</v>
      </c>
      <c r="F138" s="207" t="s">
        <v>241</v>
      </c>
      <c r="G138" s="208" t="s">
        <v>188</v>
      </c>
      <c r="H138" s="209">
        <v>1</v>
      </c>
      <c r="I138" s="210"/>
      <c r="J138" s="211">
        <f>ROUND(I138*H138,2)</f>
        <v>0</v>
      </c>
      <c r="K138" s="207" t="s">
        <v>189</v>
      </c>
      <c r="L138" s="63"/>
      <c r="M138" s="212" t="s">
        <v>38</v>
      </c>
      <c r="N138" s="213" t="s">
        <v>53</v>
      </c>
      <c r="O138" s="44"/>
      <c r="P138" s="214">
        <f>O138*H138</f>
        <v>0</v>
      </c>
      <c r="Q138" s="214">
        <v>0.05583</v>
      </c>
      <c r="R138" s="214">
        <f>Q138*H138</f>
        <v>0.05583</v>
      </c>
      <c r="S138" s="214">
        <v>0</v>
      </c>
      <c r="T138" s="215">
        <f>S138*H138</f>
        <v>0</v>
      </c>
      <c r="AR138" s="25" t="s">
        <v>190</v>
      </c>
      <c r="AT138" s="25" t="s">
        <v>185</v>
      </c>
      <c r="AU138" s="25" t="s">
        <v>90</v>
      </c>
      <c r="AY138" s="25" t="s">
        <v>183</v>
      </c>
      <c r="BE138" s="216">
        <f>IF(N138="základní",J138,0)</f>
        <v>0</v>
      </c>
      <c r="BF138" s="216">
        <f>IF(N138="snížená",J138,0)</f>
        <v>0</v>
      </c>
      <c r="BG138" s="216">
        <f>IF(N138="zákl. přenesená",J138,0)</f>
        <v>0</v>
      </c>
      <c r="BH138" s="216">
        <f>IF(N138="sníž. přenesená",J138,0)</f>
        <v>0</v>
      </c>
      <c r="BI138" s="216">
        <f>IF(N138="nulová",J138,0)</f>
        <v>0</v>
      </c>
      <c r="BJ138" s="25" t="s">
        <v>25</v>
      </c>
      <c r="BK138" s="216">
        <f>ROUND(I138*H138,2)</f>
        <v>0</v>
      </c>
      <c r="BL138" s="25" t="s">
        <v>190</v>
      </c>
      <c r="BM138" s="25" t="s">
        <v>242</v>
      </c>
    </row>
    <row r="139" spans="2:47" s="1" customFormat="1" ht="40.5">
      <c r="B139" s="43"/>
      <c r="C139" s="65"/>
      <c r="D139" s="219" t="s">
        <v>217</v>
      </c>
      <c r="E139" s="65"/>
      <c r="F139" s="250" t="s">
        <v>243</v>
      </c>
      <c r="G139" s="65"/>
      <c r="H139" s="65"/>
      <c r="I139" s="174"/>
      <c r="J139" s="65"/>
      <c r="K139" s="65"/>
      <c r="L139" s="63"/>
      <c r="M139" s="251"/>
      <c r="N139" s="44"/>
      <c r="O139" s="44"/>
      <c r="P139" s="44"/>
      <c r="Q139" s="44"/>
      <c r="R139" s="44"/>
      <c r="S139" s="44"/>
      <c r="T139" s="80"/>
      <c r="AT139" s="25" t="s">
        <v>217</v>
      </c>
      <c r="AU139" s="25" t="s">
        <v>90</v>
      </c>
    </row>
    <row r="140" spans="2:65" s="1" customFormat="1" ht="38.25" customHeight="1">
      <c r="B140" s="43"/>
      <c r="C140" s="205" t="s">
        <v>244</v>
      </c>
      <c r="D140" s="205" t="s">
        <v>185</v>
      </c>
      <c r="E140" s="206" t="s">
        <v>245</v>
      </c>
      <c r="F140" s="207" t="s">
        <v>246</v>
      </c>
      <c r="G140" s="208" t="s">
        <v>188</v>
      </c>
      <c r="H140" s="209">
        <v>1</v>
      </c>
      <c r="I140" s="210"/>
      <c r="J140" s="211">
        <f>ROUND(I140*H140,2)</f>
        <v>0</v>
      </c>
      <c r="K140" s="207" t="s">
        <v>189</v>
      </c>
      <c r="L140" s="63"/>
      <c r="M140" s="212" t="s">
        <v>38</v>
      </c>
      <c r="N140" s="213" t="s">
        <v>53</v>
      </c>
      <c r="O140" s="44"/>
      <c r="P140" s="214">
        <f>O140*H140</f>
        <v>0</v>
      </c>
      <c r="Q140" s="214">
        <v>0.0754</v>
      </c>
      <c r="R140" s="214">
        <f>Q140*H140</f>
        <v>0.0754</v>
      </c>
      <c r="S140" s="214">
        <v>0</v>
      </c>
      <c r="T140" s="215">
        <f>S140*H140</f>
        <v>0</v>
      </c>
      <c r="AR140" s="25" t="s">
        <v>190</v>
      </c>
      <c r="AT140" s="25" t="s">
        <v>185</v>
      </c>
      <c r="AU140" s="25" t="s">
        <v>90</v>
      </c>
      <c r="AY140" s="25" t="s">
        <v>183</v>
      </c>
      <c r="BE140" s="216">
        <f>IF(N140="základní",J140,0)</f>
        <v>0</v>
      </c>
      <c r="BF140" s="216">
        <f>IF(N140="snížená",J140,0)</f>
        <v>0</v>
      </c>
      <c r="BG140" s="216">
        <f>IF(N140="zákl. přenesená",J140,0)</f>
        <v>0</v>
      </c>
      <c r="BH140" s="216">
        <f>IF(N140="sníž. přenesená",J140,0)</f>
        <v>0</v>
      </c>
      <c r="BI140" s="216">
        <f>IF(N140="nulová",J140,0)</f>
        <v>0</v>
      </c>
      <c r="BJ140" s="25" t="s">
        <v>25</v>
      </c>
      <c r="BK140" s="216">
        <f>ROUND(I140*H140,2)</f>
        <v>0</v>
      </c>
      <c r="BL140" s="25" t="s">
        <v>190</v>
      </c>
      <c r="BM140" s="25" t="s">
        <v>247</v>
      </c>
    </row>
    <row r="141" spans="2:47" s="1" customFormat="1" ht="40.5">
      <c r="B141" s="43"/>
      <c r="C141" s="65"/>
      <c r="D141" s="219" t="s">
        <v>217</v>
      </c>
      <c r="E141" s="65"/>
      <c r="F141" s="250" t="s">
        <v>243</v>
      </c>
      <c r="G141" s="65"/>
      <c r="H141" s="65"/>
      <c r="I141" s="174"/>
      <c r="J141" s="65"/>
      <c r="K141" s="65"/>
      <c r="L141" s="63"/>
      <c r="M141" s="251"/>
      <c r="N141" s="44"/>
      <c r="O141" s="44"/>
      <c r="P141" s="44"/>
      <c r="Q141" s="44"/>
      <c r="R141" s="44"/>
      <c r="S141" s="44"/>
      <c r="T141" s="80"/>
      <c r="AT141" s="25" t="s">
        <v>217</v>
      </c>
      <c r="AU141" s="25" t="s">
        <v>90</v>
      </c>
    </row>
    <row r="142" spans="2:65" s="1" customFormat="1" ht="25.5" customHeight="1">
      <c r="B142" s="43"/>
      <c r="C142" s="205" t="s">
        <v>248</v>
      </c>
      <c r="D142" s="205" t="s">
        <v>185</v>
      </c>
      <c r="E142" s="206" t="s">
        <v>249</v>
      </c>
      <c r="F142" s="207" t="s">
        <v>250</v>
      </c>
      <c r="G142" s="208" t="s">
        <v>188</v>
      </c>
      <c r="H142" s="209">
        <v>1</v>
      </c>
      <c r="I142" s="210"/>
      <c r="J142" s="211">
        <f>ROUND(I142*H142,2)</f>
        <v>0</v>
      </c>
      <c r="K142" s="207" t="s">
        <v>189</v>
      </c>
      <c r="L142" s="63"/>
      <c r="M142" s="212" t="s">
        <v>38</v>
      </c>
      <c r="N142" s="213" t="s">
        <v>53</v>
      </c>
      <c r="O142" s="44"/>
      <c r="P142" s="214">
        <f>O142*H142</f>
        <v>0</v>
      </c>
      <c r="Q142" s="214">
        <v>0.10442</v>
      </c>
      <c r="R142" s="214">
        <f>Q142*H142</f>
        <v>0.10442</v>
      </c>
      <c r="S142" s="214">
        <v>0</v>
      </c>
      <c r="T142" s="215">
        <f>S142*H142</f>
        <v>0</v>
      </c>
      <c r="AR142" s="25" t="s">
        <v>190</v>
      </c>
      <c r="AT142" s="25" t="s">
        <v>185</v>
      </c>
      <c r="AU142" s="25" t="s">
        <v>90</v>
      </c>
      <c r="AY142" s="25" t="s">
        <v>183</v>
      </c>
      <c r="BE142" s="216">
        <f>IF(N142="základní",J142,0)</f>
        <v>0</v>
      </c>
      <c r="BF142" s="216">
        <f>IF(N142="snížená",J142,0)</f>
        <v>0</v>
      </c>
      <c r="BG142" s="216">
        <f>IF(N142="zákl. přenesená",J142,0)</f>
        <v>0</v>
      </c>
      <c r="BH142" s="216">
        <f>IF(N142="sníž. přenesená",J142,0)</f>
        <v>0</v>
      </c>
      <c r="BI142" s="216">
        <f>IF(N142="nulová",J142,0)</f>
        <v>0</v>
      </c>
      <c r="BJ142" s="25" t="s">
        <v>25</v>
      </c>
      <c r="BK142" s="216">
        <f>ROUND(I142*H142,2)</f>
        <v>0</v>
      </c>
      <c r="BL142" s="25" t="s">
        <v>190</v>
      </c>
      <c r="BM142" s="25" t="s">
        <v>251</v>
      </c>
    </row>
    <row r="143" spans="2:47" s="1" customFormat="1" ht="40.5">
      <c r="B143" s="43"/>
      <c r="C143" s="65"/>
      <c r="D143" s="219" t="s">
        <v>217</v>
      </c>
      <c r="E143" s="65"/>
      <c r="F143" s="250" t="s">
        <v>243</v>
      </c>
      <c r="G143" s="65"/>
      <c r="H143" s="65"/>
      <c r="I143" s="174"/>
      <c r="J143" s="65"/>
      <c r="K143" s="65"/>
      <c r="L143" s="63"/>
      <c r="M143" s="251"/>
      <c r="N143" s="44"/>
      <c r="O143" s="44"/>
      <c r="P143" s="44"/>
      <c r="Q143" s="44"/>
      <c r="R143" s="44"/>
      <c r="S143" s="44"/>
      <c r="T143" s="80"/>
      <c r="AT143" s="25" t="s">
        <v>217</v>
      </c>
      <c r="AU143" s="25" t="s">
        <v>90</v>
      </c>
    </row>
    <row r="144" spans="2:65" s="1" customFormat="1" ht="16.5" customHeight="1">
      <c r="B144" s="43"/>
      <c r="C144" s="205" t="s">
        <v>252</v>
      </c>
      <c r="D144" s="205" t="s">
        <v>185</v>
      </c>
      <c r="E144" s="206" t="s">
        <v>253</v>
      </c>
      <c r="F144" s="207" t="s">
        <v>254</v>
      </c>
      <c r="G144" s="208" t="s">
        <v>194</v>
      </c>
      <c r="H144" s="209">
        <v>1.216</v>
      </c>
      <c r="I144" s="210"/>
      <c r="J144" s="211">
        <f>ROUND(I144*H144,2)</f>
        <v>0</v>
      </c>
      <c r="K144" s="207" t="s">
        <v>189</v>
      </c>
      <c r="L144" s="63"/>
      <c r="M144" s="212" t="s">
        <v>38</v>
      </c>
      <c r="N144" s="213" t="s">
        <v>53</v>
      </c>
      <c r="O144" s="44"/>
      <c r="P144" s="214">
        <f>O144*H144</f>
        <v>0</v>
      </c>
      <c r="Q144" s="214">
        <v>1.94302</v>
      </c>
      <c r="R144" s="214">
        <f>Q144*H144</f>
        <v>2.36271232</v>
      </c>
      <c r="S144" s="214">
        <v>0</v>
      </c>
      <c r="T144" s="215">
        <f>S144*H144</f>
        <v>0</v>
      </c>
      <c r="AR144" s="25" t="s">
        <v>190</v>
      </c>
      <c r="AT144" s="25" t="s">
        <v>185</v>
      </c>
      <c r="AU144" s="25" t="s">
        <v>90</v>
      </c>
      <c r="AY144" s="25" t="s">
        <v>183</v>
      </c>
      <c r="BE144" s="216">
        <f>IF(N144="základní",J144,0)</f>
        <v>0</v>
      </c>
      <c r="BF144" s="216">
        <f>IF(N144="snížená",J144,0)</f>
        <v>0</v>
      </c>
      <c r="BG144" s="216">
        <f>IF(N144="zákl. přenesená",J144,0)</f>
        <v>0</v>
      </c>
      <c r="BH144" s="216">
        <f>IF(N144="sníž. přenesená",J144,0)</f>
        <v>0</v>
      </c>
      <c r="BI144" s="216">
        <f>IF(N144="nulová",J144,0)</f>
        <v>0</v>
      </c>
      <c r="BJ144" s="25" t="s">
        <v>25</v>
      </c>
      <c r="BK144" s="216">
        <f>ROUND(I144*H144,2)</f>
        <v>0</v>
      </c>
      <c r="BL144" s="25" t="s">
        <v>190</v>
      </c>
      <c r="BM144" s="25" t="s">
        <v>255</v>
      </c>
    </row>
    <row r="145" spans="2:47" s="1" customFormat="1" ht="81">
      <c r="B145" s="43"/>
      <c r="C145" s="65"/>
      <c r="D145" s="219" t="s">
        <v>217</v>
      </c>
      <c r="E145" s="65"/>
      <c r="F145" s="250" t="s">
        <v>256</v>
      </c>
      <c r="G145" s="65"/>
      <c r="H145" s="65"/>
      <c r="I145" s="174"/>
      <c r="J145" s="65"/>
      <c r="K145" s="65"/>
      <c r="L145" s="63"/>
      <c r="M145" s="251"/>
      <c r="N145" s="44"/>
      <c r="O145" s="44"/>
      <c r="P145" s="44"/>
      <c r="Q145" s="44"/>
      <c r="R145" s="44"/>
      <c r="S145" s="44"/>
      <c r="T145" s="80"/>
      <c r="AT145" s="25" t="s">
        <v>217</v>
      </c>
      <c r="AU145" s="25" t="s">
        <v>90</v>
      </c>
    </row>
    <row r="146" spans="2:51" s="14" customFormat="1" ht="13.5">
      <c r="B146" s="240"/>
      <c r="C146" s="241"/>
      <c r="D146" s="219" t="s">
        <v>196</v>
      </c>
      <c r="E146" s="242" t="s">
        <v>38</v>
      </c>
      <c r="F146" s="243" t="s">
        <v>202</v>
      </c>
      <c r="G146" s="241"/>
      <c r="H146" s="242" t="s">
        <v>38</v>
      </c>
      <c r="I146" s="244"/>
      <c r="J146" s="241"/>
      <c r="K146" s="241"/>
      <c r="L146" s="245"/>
      <c r="M146" s="246"/>
      <c r="N146" s="247"/>
      <c r="O146" s="247"/>
      <c r="P146" s="247"/>
      <c r="Q146" s="247"/>
      <c r="R146" s="247"/>
      <c r="S146" s="247"/>
      <c r="T146" s="248"/>
      <c r="AT146" s="249" t="s">
        <v>196</v>
      </c>
      <c r="AU146" s="249" t="s">
        <v>90</v>
      </c>
      <c r="AV146" s="14" t="s">
        <v>25</v>
      </c>
      <c r="AW146" s="14" t="s">
        <v>45</v>
      </c>
      <c r="AX146" s="14" t="s">
        <v>82</v>
      </c>
      <c r="AY146" s="249" t="s">
        <v>183</v>
      </c>
    </row>
    <row r="147" spans="2:51" s="12" customFormat="1" ht="13.5">
      <c r="B147" s="217"/>
      <c r="C147" s="218"/>
      <c r="D147" s="219" t="s">
        <v>196</v>
      </c>
      <c r="E147" s="220" t="s">
        <v>38</v>
      </c>
      <c r="F147" s="221" t="s">
        <v>257</v>
      </c>
      <c r="G147" s="218"/>
      <c r="H147" s="222">
        <v>0.069</v>
      </c>
      <c r="I147" s="223"/>
      <c r="J147" s="218"/>
      <c r="K147" s="218"/>
      <c r="L147" s="224"/>
      <c r="M147" s="225"/>
      <c r="N147" s="226"/>
      <c r="O147" s="226"/>
      <c r="P147" s="226"/>
      <c r="Q147" s="226"/>
      <c r="R147" s="226"/>
      <c r="S147" s="226"/>
      <c r="T147" s="227"/>
      <c r="AT147" s="228" t="s">
        <v>196</v>
      </c>
      <c r="AU147" s="228" t="s">
        <v>90</v>
      </c>
      <c r="AV147" s="12" t="s">
        <v>90</v>
      </c>
      <c r="AW147" s="12" t="s">
        <v>45</v>
      </c>
      <c r="AX147" s="12" t="s">
        <v>82</v>
      </c>
      <c r="AY147" s="228" t="s">
        <v>183</v>
      </c>
    </row>
    <row r="148" spans="2:51" s="12" customFormat="1" ht="13.5">
      <c r="B148" s="217"/>
      <c r="C148" s="218"/>
      <c r="D148" s="219" t="s">
        <v>196</v>
      </c>
      <c r="E148" s="220" t="s">
        <v>38</v>
      </c>
      <c r="F148" s="221" t="s">
        <v>258</v>
      </c>
      <c r="G148" s="218"/>
      <c r="H148" s="222">
        <v>0.078</v>
      </c>
      <c r="I148" s="223"/>
      <c r="J148" s="218"/>
      <c r="K148" s="218"/>
      <c r="L148" s="224"/>
      <c r="M148" s="225"/>
      <c r="N148" s="226"/>
      <c r="O148" s="226"/>
      <c r="P148" s="226"/>
      <c r="Q148" s="226"/>
      <c r="R148" s="226"/>
      <c r="S148" s="226"/>
      <c r="T148" s="227"/>
      <c r="AT148" s="228" t="s">
        <v>196</v>
      </c>
      <c r="AU148" s="228" t="s">
        <v>90</v>
      </c>
      <c r="AV148" s="12" t="s">
        <v>90</v>
      </c>
      <c r="AW148" s="12" t="s">
        <v>45</v>
      </c>
      <c r="AX148" s="12" t="s">
        <v>82</v>
      </c>
      <c r="AY148" s="228" t="s">
        <v>183</v>
      </c>
    </row>
    <row r="149" spans="2:51" s="12" customFormat="1" ht="13.5">
      <c r="B149" s="217"/>
      <c r="C149" s="218"/>
      <c r="D149" s="219" t="s">
        <v>196</v>
      </c>
      <c r="E149" s="220" t="s">
        <v>38</v>
      </c>
      <c r="F149" s="221" t="s">
        <v>259</v>
      </c>
      <c r="G149" s="218"/>
      <c r="H149" s="222">
        <v>0.035</v>
      </c>
      <c r="I149" s="223"/>
      <c r="J149" s="218"/>
      <c r="K149" s="218"/>
      <c r="L149" s="224"/>
      <c r="M149" s="225"/>
      <c r="N149" s="226"/>
      <c r="O149" s="226"/>
      <c r="P149" s="226"/>
      <c r="Q149" s="226"/>
      <c r="R149" s="226"/>
      <c r="S149" s="226"/>
      <c r="T149" s="227"/>
      <c r="AT149" s="228" t="s">
        <v>196</v>
      </c>
      <c r="AU149" s="228" t="s">
        <v>90</v>
      </c>
      <c r="AV149" s="12" t="s">
        <v>90</v>
      </c>
      <c r="AW149" s="12" t="s">
        <v>45</v>
      </c>
      <c r="AX149" s="12" t="s">
        <v>82</v>
      </c>
      <c r="AY149" s="228" t="s">
        <v>183</v>
      </c>
    </row>
    <row r="150" spans="2:51" s="12" customFormat="1" ht="13.5">
      <c r="B150" s="217"/>
      <c r="C150" s="218"/>
      <c r="D150" s="219" t="s">
        <v>196</v>
      </c>
      <c r="E150" s="220" t="s">
        <v>38</v>
      </c>
      <c r="F150" s="221" t="s">
        <v>260</v>
      </c>
      <c r="G150" s="218"/>
      <c r="H150" s="222">
        <v>0.194</v>
      </c>
      <c r="I150" s="223"/>
      <c r="J150" s="218"/>
      <c r="K150" s="218"/>
      <c r="L150" s="224"/>
      <c r="M150" s="225"/>
      <c r="N150" s="226"/>
      <c r="O150" s="226"/>
      <c r="P150" s="226"/>
      <c r="Q150" s="226"/>
      <c r="R150" s="226"/>
      <c r="S150" s="226"/>
      <c r="T150" s="227"/>
      <c r="AT150" s="228" t="s">
        <v>196</v>
      </c>
      <c r="AU150" s="228" t="s">
        <v>90</v>
      </c>
      <c r="AV150" s="12" t="s">
        <v>90</v>
      </c>
      <c r="AW150" s="12" t="s">
        <v>45</v>
      </c>
      <c r="AX150" s="12" t="s">
        <v>82</v>
      </c>
      <c r="AY150" s="228" t="s">
        <v>183</v>
      </c>
    </row>
    <row r="151" spans="2:51" s="12" customFormat="1" ht="13.5">
      <c r="B151" s="217"/>
      <c r="C151" s="218"/>
      <c r="D151" s="219" t="s">
        <v>196</v>
      </c>
      <c r="E151" s="220" t="s">
        <v>38</v>
      </c>
      <c r="F151" s="221" t="s">
        <v>261</v>
      </c>
      <c r="G151" s="218"/>
      <c r="H151" s="222">
        <v>0.24</v>
      </c>
      <c r="I151" s="223"/>
      <c r="J151" s="218"/>
      <c r="K151" s="218"/>
      <c r="L151" s="224"/>
      <c r="M151" s="225"/>
      <c r="N151" s="226"/>
      <c r="O151" s="226"/>
      <c r="P151" s="226"/>
      <c r="Q151" s="226"/>
      <c r="R151" s="226"/>
      <c r="S151" s="226"/>
      <c r="T151" s="227"/>
      <c r="AT151" s="228" t="s">
        <v>196</v>
      </c>
      <c r="AU151" s="228" t="s">
        <v>90</v>
      </c>
      <c r="AV151" s="12" t="s">
        <v>90</v>
      </c>
      <c r="AW151" s="12" t="s">
        <v>45</v>
      </c>
      <c r="AX151" s="12" t="s">
        <v>82</v>
      </c>
      <c r="AY151" s="228" t="s">
        <v>183</v>
      </c>
    </row>
    <row r="152" spans="2:51" s="12" customFormat="1" ht="13.5">
      <c r="B152" s="217"/>
      <c r="C152" s="218"/>
      <c r="D152" s="219" t="s">
        <v>196</v>
      </c>
      <c r="E152" s="220" t="s">
        <v>38</v>
      </c>
      <c r="F152" s="221" t="s">
        <v>262</v>
      </c>
      <c r="G152" s="218"/>
      <c r="H152" s="222">
        <v>0.015</v>
      </c>
      <c r="I152" s="223"/>
      <c r="J152" s="218"/>
      <c r="K152" s="218"/>
      <c r="L152" s="224"/>
      <c r="M152" s="225"/>
      <c r="N152" s="226"/>
      <c r="O152" s="226"/>
      <c r="P152" s="226"/>
      <c r="Q152" s="226"/>
      <c r="R152" s="226"/>
      <c r="S152" s="226"/>
      <c r="T152" s="227"/>
      <c r="AT152" s="228" t="s">
        <v>196</v>
      </c>
      <c r="AU152" s="228" t="s">
        <v>90</v>
      </c>
      <c r="AV152" s="12" t="s">
        <v>90</v>
      </c>
      <c r="AW152" s="12" t="s">
        <v>45</v>
      </c>
      <c r="AX152" s="12" t="s">
        <v>82</v>
      </c>
      <c r="AY152" s="228" t="s">
        <v>183</v>
      </c>
    </row>
    <row r="153" spans="2:51" s="12" customFormat="1" ht="13.5">
      <c r="B153" s="217"/>
      <c r="C153" s="218"/>
      <c r="D153" s="219" t="s">
        <v>196</v>
      </c>
      <c r="E153" s="220" t="s">
        <v>38</v>
      </c>
      <c r="F153" s="221" t="s">
        <v>263</v>
      </c>
      <c r="G153" s="218"/>
      <c r="H153" s="222">
        <v>0.569</v>
      </c>
      <c r="I153" s="223"/>
      <c r="J153" s="218"/>
      <c r="K153" s="218"/>
      <c r="L153" s="224"/>
      <c r="M153" s="225"/>
      <c r="N153" s="226"/>
      <c r="O153" s="226"/>
      <c r="P153" s="226"/>
      <c r="Q153" s="226"/>
      <c r="R153" s="226"/>
      <c r="S153" s="226"/>
      <c r="T153" s="227"/>
      <c r="AT153" s="228" t="s">
        <v>196</v>
      </c>
      <c r="AU153" s="228" t="s">
        <v>90</v>
      </c>
      <c r="AV153" s="12" t="s">
        <v>90</v>
      </c>
      <c r="AW153" s="12" t="s">
        <v>45</v>
      </c>
      <c r="AX153" s="12" t="s">
        <v>82</v>
      </c>
      <c r="AY153" s="228" t="s">
        <v>183</v>
      </c>
    </row>
    <row r="154" spans="2:51" s="12" customFormat="1" ht="13.5">
      <c r="B154" s="217"/>
      <c r="C154" s="218"/>
      <c r="D154" s="219" t="s">
        <v>196</v>
      </c>
      <c r="E154" s="220" t="s">
        <v>38</v>
      </c>
      <c r="F154" s="221" t="s">
        <v>264</v>
      </c>
      <c r="G154" s="218"/>
      <c r="H154" s="222">
        <v>0.016</v>
      </c>
      <c r="I154" s="223"/>
      <c r="J154" s="218"/>
      <c r="K154" s="218"/>
      <c r="L154" s="224"/>
      <c r="M154" s="225"/>
      <c r="N154" s="226"/>
      <c r="O154" s="226"/>
      <c r="P154" s="226"/>
      <c r="Q154" s="226"/>
      <c r="R154" s="226"/>
      <c r="S154" s="226"/>
      <c r="T154" s="227"/>
      <c r="AT154" s="228" t="s">
        <v>196</v>
      </c>
      <c r="AU154" s="228" t="s">
        <v>90</v>
      </c>
      <c r="AV154" s="12" t="s">
        <v>90</v>
      </c>
      <c r="AW154" s="12" t="s">
        <v>45</v>
      </c>
      <c r="AX154" s="12" t="s">
        <v>82</v>
      </c>
      <c r="AY154" s="228" t="s">
        <v>183</v>
      </c>
    </row>
    <row r="155" spans="2:51" s="13" customFormat="1" ht="13.5">
      <c r="B155" s="229"/>
      <c r="C155" s="230"/>
      <c r="D155" s="219" t="s">
        <v>196</v>
      </c>
      <c r="E155" s="231" t="s">
        <v>38</v>
      </c>
      <c r="F155" s="232" t="s">
        <v>198</v>
      </c>
      <c r="G155" s="230"/>
      <c r="H155" s="233">
        <v>1.216</v>
      </c>
      <c r="I155" s="234"/>
      <c r="J155" s="230"/>
      <c r="K155" s="230"/>
      <c r="L155" s="235"/>
      <c r="M155" s="236"/>
      <c r="N155" s="237"/>
      <c r="O155" s="237"/>
      <c r="P155" s="237"/>
      <c r="Q155" s="237"/>
      <c r="R155" s="237"/>
      <c r="S155" s="237"/>
      <c r="T155" s="238"/>
      <c r="AT155" s="239" t="s">
        <v>196</v>
      </c>
      <c r="AU155" s="239" t="s">
        <v>90</v>
      </c>
      <c r="AV155" s="13" t="s">
        <v>190</v>
      </c>
      <c r="AW155" s="13" t="s">
        <v>45</v>
      </c>
      <c r="AX155" s="13" t="s">
        <v>25</v>
      </c>
      <c r="AY155" s="239" t="s">
        <v>183</v>
      </c>
    </row>
    <row r="156" spans="2:65" s="1" customFormat="1" ht="25.5" customHeight="1">
      <c r="B156" s="43"/>
      <c r="C156" s="205" t="s">
        <v>265</v>
      </c>
      <c r="D156" s="205" t="s">
        <v>185</v>
      </c>
      <c r="E156" s="206" t="s">
        <v>266</v>
      </c>
      <c r="F156" s="207" t="s">
        <v>267</v>
      </c>
      <c r="G156" s="208" t="s">
        <v>268</v>
      </c>
      <c r="H156" s="209">
        <v>1.06</v>
      </c>
      <c r="I156" s="210"/>
      <c r="J156" s="211">
        <f>ROUND(I156*H156,2)</f>
        <v>0</v>
      </c>
      <c r="K156" s="207" t="s">
        <v>189</v>
      </c>
      <c r="L156" s="63"/>
      <c r="M156" s="212" t="s">
        <v>38</v>
      </c>
      <c r="N156" s="213" t="s">
        <v>53</v>
      </c>
      <c r="O156" s="44"/>
      <c r="P156" s="214">
        <f>O156*H156</f>
        <v>0</v>
      </c>
      <c r="Q156" s="214">
        <v>0.01709</v>
      </c>
      <c r="R156" s="214">
        <f>Q156*H156</f>
        <v>0.018115400000000004</v>
      </c>
      <c r="S156" s="214">
        <v>0</v>
      </c>
      <c r="T156" s="215">
        <f>S156*H156</f>
        <v>0</v>
      </c>
      <c r="AR156" s="25" t="s">
        <v>190</v>
      </c>
      <c r="AT156" s="25" t="s">
        <v>185</v>
      </c>
      <c r="AU156" s="25" t="s">
        <v>90</v>
      </c>
      <c r="AY156" s="25" t="s">
        <v>183</v>
      </c>
      <c r="BE156" s="216">
        <f>IF(N156="základní",J156,0)</f>
        <v>0</v>
      </c>
      <c r="BF156" s="216">
        <f>IF(N156="snížená",J156,0)</f>
        <v>0</v>
      </c>
      <c r="BG156" s="216">
        <f>IF(N156="zákl. přenesená",J156,0)</f>
        <v>0</v>
      </c>
      <c r="BH156" s="216">
        <f>IF(N156="sníž. přenesená",J156,0)</f>
        <v>0</v>
      </c>
      <c r="BI156" s="216">
        <f>IF(N156="nulová",J156,0)</f>
        <v>0</v>
      </c>
      <c r="BJ156" s="25" t="s">
        <v>25</v>
      </c>
      <c r="BK156" s="216">
        <f>ROUND(I156*H156,2)</f>
        <v>0</v>
      </c>
      <c r="BL156" s="25" t="s">
        <v>190</v>
      </c>
      <c r="BM156" s="25" t="s">
        <v>269</v>
      </c>
    </row>
    <row r="157" spans="2:47" s="1" customFormat="1" ht="54">
      <c r="B157" s="43"/>
      <c r="C157" s="65"/>
      <c r="D157" s="219" t="s">
        <v>217</v>
      </c>
      <c r="E157" s="65"/>
      <c r="F157" s="250" t="s">
        <v>270</v>
      </c>
      <c r="G157" s="65"/>
      <c r="H157" s="65"/>
      <c r="I157" s="174"/>
      <c r="J157" s="65"/>
      <c r="K157" s="65"/>
      <c r="L157" s="63"/>
      <c r="M157" s="251"/>
      <c r="N157" s="44"/>
      <c r="O157" s="44"/>
      <c r="P157" s="44"/>
      <c r="Q157" s="44"/>
      <c r="R157" s="44"/>
      <c r="S157" s="44"/>
      <c r="T157" s="80"/>
      <c r="AT157" s="25" t="s">
        <v>217</v>
      </c>
      <c r="AU157" s="25" t="s">
        <v>90</v>
      </c>
    </row>
    <row r="158" spans="2:51" s="14" customFormat="1" ht="13.5">
      <c r="B158" s="240"/>
      <c r="C158" s="241"/>
      <c r="D158" s="219" t="s">
        <v>196</v>
      </c>
      <c r="E158" s="242" t="s">
        <v>38</v>
      </c>
      <c r="F158" s="243" t="s">
        <v>202</v>
      </c>
      <c r="G158" s="241"/>
      <c r="H158" s="242" t="s">
        <v>38</v>
      </c>
      <c r="I158" s="244"/>
      <c r="J158" s="241"/>
      <c r="K158" s="241"/>
      <c r="L158" s="245"/>
      <c r="M158" s="246"/>
      <c r="N158" s="247"/>
      <c r="O158" s="247"/>
      <c r="P158" s="247"/>
      <c r="Q158" s="247"/>
      <c r="R158" s="247"/>
      <c r="S158" s="247"/>
      <c r="T158" s="248"/>
      <c r="AT158" s="249" t="s">
        <v>196</v>
      </c>
      <c r="AU158" s="249" t="s">
        <v>90</v>
      </c>
      <c r="AV158" s="14" t="s">
        <v>25</v>
      </c>
      <c r="AW158" s="14" t="s">
        <v>45</v>
      </c>
      <c r="AX158" s="14" t="s">
        <v>82</v>
      </c>
      <c r="AY158" s="249" t="s">
        <v>183</v>
      </c>
    </row>
    <row r="159" spans="2:51" s="12" customFormat="1" ht="13.5">
      <c r="B159" s="217"/>
      <c r="C159" s="218"/>
      <c r="D159" s="219" t="s">
        <v>196</v>
      </c>
      <c r="E159" s="220" t="s">
        <v>38</v>
      </c>
      <c r="F159" s="221" t="s">
        <v>271</v>
      </c>
      <c r="G159" s="218"/>
      <c r="H159" s="222">
        <v>1.06</v>
      </c>
      <c r="I159" s="223"/>
      <c r="J159" s="218"/>
      <c r="K159" s="218"/>
      <c r="L159" s="224"/>
      <c r="M159" s="225"/>
      <c r="N159" s="226"/>
      <c r="O159" s="226"/>
      <c r="P159" s="226"/>
      <c r="Q159" s="226"/>
      <c r="R159" s="226"/>
      <c r="S159" s="226"/>
      <c r="T159" s="227"/>
      <c r="AT159" s="228" t="s">
        <v>196</v>
      </c>
      <c r="AU159" s="228" t="s">
        <v>90</v>
      </c>
      <c r="AV159" s="12" t="s">
        <v>90</v>
      </c>
      <c r="AW159" s="12" t="s">
        <v>45</v>
      </c>
      <c r="AX159" s="12" t="s">
        <v>82</v>
      </c>
      <c r="AY159" s="228" t="s">
        <v>183</v>
      </c>
    </row>
    <row r="160" spans="2:51" s="13" customFormat="1" ht="13.5">
      <c r="B160" s="229"/>
      <c r="C160" s="230"/>
      <c r="D160" s="219" t="s">
        <v>196</v>
      </c>
      <c r="E160" s="231" t="s">
        <v>38</v>
      </c>
      <c r="F160" s="232" t="s">
        <v>198</v>
      </c>
      <c r="G160" s="230"/>
      <c r="H160" s="233">
        <v>1.06</v>
      </c>
      <c r="I160" s="234"/>
      <c r="J160" s="230"/>
      <c r="K160" s="230"/>
      <c r="L160" s="235"/>
      <c r="M160" s="236"/>
      <c r="N160" s="237"/>
      <c r="O160" s="237"/>
      <c r="P160" s="237"/>
      <c r="Q160" s="237"/>
      <c r="R160" s="237"/>
      <c r="S160" s="237"/>
      <c r="T160" s="238"/>
      <c r="AT160" s="239" t="s">
        <v>196</v>
      </c>
      <c r="AU160" s="239" t="s">
        <v>90</v>
      </c>
      <c r="AV160" s="13" t="s">
        <v>190</v>
      </c>
      <c r="AW160" s="13" t="s">
        <v>45</v>
      </c>
      <c r="AX160" s="13" t="s">
        <v>25</v>
      </c>
      <c r="AY160" s="239" t="s">
        <v>183</v>
      </c>
    </row>
    <row r="161" spans="2:65" s="1" customFormat="1" ht="16.5" customHeight="1">
      <c r="B161" s="43"/>
      <c r="C161" s="252" t="s">
        <v>10</v>
      </c>
      <c r="D161" s="252" t="s">
        <v>272</v>
      </c>
      <c r="E161" s="253" t="s">
        <v>273</v>
      </c>
      <c r="F161" s="254" t="s">
        <v>274</v>
      </c>
      <c r="G161" s="255" t="s">
        <v>268</v>
      </c>
      <c r="H161" s="256">
        <v>1.145</v>
      </c>
      <c r="I161" s="257"/>
      <c r="J161" s="258">
        <f>ROUND(I161*H161,2)</f>
        <v>0</v>
      </c>
      <c r="K161" s="254" t="s">
        <v>189</v>
      </c>
      <c r="L161" s="259"/>
      <c r="M161" s="260" t="s">
        <v>38</v>
      </c>
      <c r="N161" s="261" t="s">
        <v>53</v>
      </c>
      <c r="O161" s="44"/>
      <c r="P161" s="214">
        <f>O161*H161</f>
        <v>0</v>
      </c>
      <c r="Q161" s="214">
        <v>1</v>
      </c>
      <c r="R161" s="214">
        <f>Q161*H161</f>
        <v>1.145</v>
      </c>
      <c r="S161" s="214">
        <v>0</v>
      </c>
      <c r="T161" s="215">
        <f>S161*H161</f>
        <v>0</v>
      </c>
      <c r="AR161" s="25" t="s">
        <v>231</v>
      </c>
      <c r="AT161" s="25" t="s">
        <v>272</v>
      </c>
      <c r="AU161" s="25" t="s">
        <v>90</v>
      </c>
      <c r="AY161" s="25" t="s">
        <v>183</v>
      </c>
      <c r="BE161" s="216">
        <f>IF(N161="základní",J161,0)</f>
        <v>0</v>
      </c>
      <c r="BF161" s="216">
        <f>IF(N161="snížená",J161,0)</f>
        <v>0</v>
      </c>
      <c r="BG161" s="216">
        <f>IF(N161="zákl. přenesená",J161,0)</f>
        <v>0</v>
      </c>
      <c r="BH161" s="216">
        <f>IF(N161="sníž. přenesená",J161,0)</f>
        <v>0</v>
      </c>
      <c r="BI161" s="216">
        <f>IF(N161="nulová",J161,0)</f>
        <v>0</v>
      </c>
      <c r="BJ161" s="25" t="s">
        <v>25</v>
      </c>
      <c r="BK161" s="216">
        <f>ROUND(I161*H161,2)</f>
        <v>0</v>
      </c>
      <c r="BL161" s="25" t="s">
        <v>190</v>
      </c>
      <c r="BM161" s="25" t="s">
        <v>275</v>
      </c>
    </row>
    <row r="162" spans="2:47" s="1" customFormat="1" ht="27">
      <c r="B162" s="43"/>
      <c r="C162" s="65"/>
      <c r="D162" s="219" t="s">
        <v>276</v>
      </c>
      <c r="E162" s="65"/>
      <c r="F162" s="250" t="s">
        <v>277</v>
      </c>
      <c r="G162" s="65"/>
      <c r="H162" s="65"/>
      <c r="I162" s="174"/>
      <c r="J162" s="65"/>
      <c r="K162" s="65"/>
      <c r="L162" s="63"/>
      <c r="M162" s="251"/>
      <c r="N162" s="44"/>
      <c r="O162" s="44"/>
      <c r="P162" s="44"/>
      <c r="Q162" s="44"/>
      <c r="R162" s="44"/>
      <c r="S162" s="44"/>
      <c r="T162" s="80"/>
      <c r="AT162" s="25" t="s">
        <v>276</v>
      </c>
      <c r="AU162" s="25" t="s">
        <v>90</v>
      </c>
    </row>
    <row r="163" spans="2:51" s="12" customFormat="1" ht="13.5">
      <c r="B163" s="217"/>
      <c r="C163" s="218"/>
      <c r="D163" s="219" t="s">
        <v>196</v>
      </c>
      <c r="E163" s="220" t="s">
        <v>38</v>
      </c>
      <c r="F163" s="221" t="s">
        <v>278</v>
      </c>
      <c r="G163" s="218"/>
      <c r="H163" s="222">
        <v>1.145</v>
      </c>
      <c r="I163" s="223"/>
      <c r="J163" s="218"/>
      <c r="K163" s="218"/>
      <c r="L163" s="224"/>
      <c r="M163" s="225"/>
      <c r="N163" s="226"/>
      <c r="O163" s="226"/>
      <c r="P163" s="226"/>
      <c r="Q163" s="226"/>
      <c r="R163" s="226"/>
      <c r="S163" s="226"/>
      <c r="T163" s="227"/>
      <c r="AT163" s="228" t="s">
        <v>196</v>
      </c>
      <c r="AU163" s="228" t="s">
        <v>90</v>
      </c>
      <c r="AV163" s="12" t="s">
        <v>90</v>
      </c>
      <c r="AW163" s="12" t="s">
        <v>45</v>
      </c>
      <c r="AX163" s="12" t="s">
        <v>82</v>
      </c>
      <c r="AY163" s="228" t="s">
        <v>183</v>
      </c>
    </row>
    <row r="164" spans="2:51" s="13" customFormat="1" ht="13.5">
      <c r="B164" s="229"/>
      <c r="C164" s="230"/>
      <c r="D164" s="219" t="s">
        <v>196</v>
      </c>
      <c r="E164" s="231" t="s">
        <v>38</v>
      </c>
      <c r="F164" s="232" t="s">
        <v>198</v>
      </c>
      <c r="G164" s="230"/>
      <c r="H164" s="233">
        <v>1.145</v>
      </c>
      <c r="I164" s="234"/>
      <c r="J164" s="230"/>
      <c r="K164" s="230"/>
      <c r="L164" s="235"/>
      <c r="M164" s="236"/>
      <c r="N164" s="237"/>
      <c r="O164" s="237"/>
      <c r="P164" s="237"/>
      <c r="Q164" s="237"/>
      <c r="R164" s="237"/>
      <c r="S164" s="237"/>
      <c r="T164" s="238"/>
      <c r="AT164" s="239" t="s">
        <v>196</v>
      </c>
      <c r="AU164" s="239" t="s">
        <v>90</v>
      </c>
      <c r="AV164" s="13" t="s">
        <v>190</v>
      </c>
      <c r="AW164" s="13" t="s">
        <v>45</v>
      </c>
      <c r="AX164" s="13" t="s">
        <v>25</v>
      </c>
      <c r="AY164" s="239" t="s">
        <v>183</v>
      </c>
    </row>
    <row r="165" spans="2:65" s="1" customFormat="1" ht="25.5" customHeight="1">
      <c r="B165" s="43"/>
      <c r="C165" s="205" t="s">
        <v>279</v>
      </c>
      <c r="D165" s="205" t="s">
        <v>185</v>
      </c>
      <c r="E165" s="206" t="s">
        <v>280</v>
      </c>
      <c r="F165" s="207" t="s">
        <v>281</v>
      </c>
      <c r="G165" s="208" t="s">
        <v>268</v>
      </c>
      <c r="H165" s="209">
        <v>0.202</v>
      </c>
      <c r="I165" s="210"/>
      <c r="J165" s="211">
        <f>ROUND(I165*H165,2)</f>
        <v>0</v>
      </c>
      <c r="K165" s="207" t="s">
        <v>189</v>
      </c>
      <c r="L165" s="63"/>
      <c r="M165" s="212" t="s">
        <v>38</v>
      </c>
      <c r="N165" s="213" t="s">
        <v>53</v>
      </c>
      <c r="O165" s="44"/>
      <c r="P165" s="214">
        <f>O165*H165</f>
        <v>0</v>
      </c>
      <c r="Q165" s="214">
        <v>1.09</v>
      </c>
      <c r="R165" s="214">
        <f>Q165*H165</f>
        <v>0.22018000000000004</v>
      </c>
      <c r="S165" s="214">
        <v>0</v>
      </c>
      <c r="T165" s="215">
        <f>S165*H165</f>
        <v>0</v>
      </c>
      <c r="AR165" s="25" t="s">
        <v>190</v>
      </c>
      <c r="AT165" s="25" t="s">
        <v>185</v>
      </c>
      <c r="AU165" s="25" t="s">
        <v>90</v>
      </c>
      <c r="AY165" s="25" t="s">
        <v>183</v>
      </c>
      <c r="BE165" s="216">
        <f>IF(N165="základní",J165,0)</f>
        <v>0</v>
      </c>
      <c r="BF165" s="216">
        <f>IF(N165="snížená",J165,0)</f>
        <v>0</v>
      </c>
      <c r="BG165" s="216">
        <f>IF(N165="zákl. přenesená",J165,0)</f>
        <v>0</v>
      </c>
      <c r="BH165" s="216">
        <f>IF(N165="sníž. přenesená",J165,0)</f>
        <v>0</v>
      </c>
      <c r="BI165" s="216">
        <f>IF(N165="nulová",J165,0)</f>
        <v>0</v>
      </c>
      <c r="BJ165" s="25" t="s">
        <v>25</v>
      </c>
      <c r="BK165" s="216">
        <f>ROUND(I165*H165,2)</f>
        <v>0</v>
      </c>
      <c r="BL165" s="25" t="s">
        <v>190</v>
      </c>
      <c r="BM165" s="25" t="s">
        <v>282</v>
      </c>
    </row>
    <row r="166" spans="2:47" s="1" customFormat="1" ht="40.5">
      <c r="B166" s="43"/>
      <c r="C166" s="65"/>
      <c r="D166" s="219" t="s">
        <v>217</v>
      </c>
      <c r="E166" s="65"/>
      <c r="F166" s="250" t="s">
        <v>283</v>
      </c>
      <c r="G166" s="65"/>
      <c r="H166" s="65"/>
      <c r="I166" s="174"/>
      <c r="J166" s="65"/>
      <c r="K166" s="65"/>
      <c r="L166" s="63"/>
      <c r="M166" s="251"/>
      <c r="N166" s="44"/>
      <c r="O166" s="44"/>
      <c r="P166" s="44"/>
      <c r="Q166" s="44"/>
      <c r="R166" s="44"/>
      <c r="S166" s="44"/>
      <c r="T166" s="80"/>
      <c r="AT166" s="25" t="s">
        <v>217</v>
      </c>
      <c r="AU166" s="25" t="s">
        <v>90</v>
      </c>
    </row>
    <row r="167" spans="2:51" s="14" customFormat="1" ht="13.5">
      <c r="B167" s="240"/>
      <c r="C167" s="241"/>
      <c r="D167" s="219" t="s">
        <v>196</v>
      </c>
      <c r="E167" s="242" t="s">
        <v>38</v>
      </c>
      <c r="F167" s="243" t="s">
        <v>284</v>
      </c>
      <c r="G167" s="241"/>
      <c r="H167" s="242" t="s">
        <v>38</v>
      </c>
      <c r="I167" s="244"/>
      <c r="J167" s="241"/>
      <c r="K167" s="241"/>
      <c r="L167" s="245"/>
      <c r="M167" s="246"/>
      <c r="N167" s="247"/>
      <c r="O167" s="247"/>
      <c r="P167" s="247"/>
      <c r="Q167" s="247"/>
      <c r="R167" s="247"/>
      <c r="S167" s="247"/>
      <c r="T167" s="248"/>
      <c r="AT167" s="249" t="s">
        <v>196</v>
      </c>
      <c r="AU167" s="249" t="s">
        <v>90</v>
      </c>
      <c r="AV167" s="14" t="s">
        <v>25</v>
      </c>
      <c r="AW167" s="14" t="s">
        <v>45</v>
      </c>
      <c r="AX167" s="14" t="s">
        <v>82</v>
      </c>
      <c r="AY167" s="249" t="s">
        <v>183</v>
      </c>
    </row>
    <row r="168" spans="2:51" s="14" customFormat="1" ht="13.5">
      <c r="B168" s="240"/>
      <c r="C168" s="241"/>
      <c r="D168" s="219" t="s">
        <v>196</v>
      </c>
      <c r="E168" s="242" t="s">
        <v>38</v>
      </c>
      <c r="F168" s="243" t="s">
        <v>202</v>
      </c>
      <c r="G168" s="241"/>
      <c r="H168" s="242" t="s">
        <v>38</v>
      </c>
      <c r="I168" s="244"/>
      <c r="J168" s="241"/>
      <c r="K168" s="241"/>
      <c r="L168" s="245"/>
      <c r="M168" s="246"/>
      <c r="N168" s="247"/>
      <c r="O168" s="247"/>
      <c r="P168" s="247"/>
      <c r="Q168" s="247"/>
      <c r="R168" s="247"/>
      <c r="S168" s="247"/>
      <c r="T168" s="248"/>
      <c r="AT168" s="249" t="s">
        <v>196</v>
      </c>
      <c r="AU168" s="249" t="s">
        <v>90</v>
      </c>
      <c r="AV168" s="14" t="s">
        <v>25</v>
      </c>
      <c r="AW168" s="14" t="s">
        <v>45</v>
      </c>
      <c r="AX168" s="14" t="s">
        <v>82</v>
      </c>
      <c r="AY168" s="249" t="s">
        <v>183</v>
      </c>
    </row>
    <row r="169" spans="2:51" s="12" customFormat="1" ht="13.5">
      <c r="B169" s="217"/>
      <c r="C169" s="218"/>
      <c r="D169" s="219" t="s">
        <v>196</v>
      </c>
      <c r="E169" s="220" t="s">
        <v>38</v>
      </c>
      <c r="F169" s="221" t="s">
        <v>285</v>
      </c>
      <c r="G169" s="218"/>
      <c r="H169" s="222">
        <v>0.029</v>
      </c>
      <c r="I169" s="223"/>
      <c r="J169" s="218"/>
      <c r="K169" s="218"/>
      <c r="L169" s="224"/>
      <c r="M169" s="225"/>
      <c r="N169" s="226"/>
      <c r="O169" s="226"/>
      <c r="P169" s="226"/>
      <c r="Q169" s="226"/>
      <c r="R169" s="226"/>
      <c r="S169" s="226"/>
      <c r="T169" s="227"/>
      <c r="AT169" s="228" t="s">
        <v>196</v>
      </c>
      <c r="AU169" s="228" t="s">
        <v>90</v>
      </c>
      <c r="AV169" s="12" t="s">
        <v>90</v>
      </c>
      <c r="AW169" s="12" t="s">
        <v>45</v>
      </c>
      <c r="AX169" s="12" t="s">
        <v>82</v>
      </c>
      <c r="AY169" s="228" t="s">
        <v>183</v>
      </c>
    </row>
    <row r="170" spans="2:51" s="12" customFormat="1" ht="13.5">
      <c r="B170" s="217"/>
      <c r="C170" s="218"/>
      <c r="D170" s="219" t="s">
        <v>196</v>
      </c>
      <c r="E170" s="220" t="s">
        <v>38</v>
      </c>
      <c r="F170" s="221" t="s">
        <v>286</v>
      </c>
      <c r="G170" s="218"/>
      <c r="H170" s="222">
        <v>0.162</v>
      </c>
      <c r="I170" s="223"/>
      <c r="J170" s="218"/>
      <c r="K170" s="218"/>
      <c r="L170" s="224"/>
      <c r="M170" s="225"/>
      <c r="N170" s="226"/>
      <c r="O170" s="226"/>
      <c r="P170" s="226"/>
      <c r="Q170" s="226"/>
      <c r="R170" s="226"/>
      <c r="S170" s="226"/>
      <c r="T170" s="227"/>
      <c r="AT170" s="228" t="s">
        <v>196</v>
      </c>
      <c r="AU170" s="228" t="s">
        <v>90</v>
      </c>
      <c r="AV170" s="12" t="s">
        <v>90</v>
      </c>
      <c r="AW170" s="12" t="s">
        <v>45</v>
      </c>
      <c r="AX170" s="12" t="s">
        <v>82</v>
      </c>
      <c r="AY170" s="228" t="s">
        <v>183</v>
      </c>
    </row>
    <row r="171" spans="2:51" s="12" customFormat="1" ht="13.5">
      <c r="B171" s="217"/>
      <c r="C171" s="218"/>
      <c r="D171" s="219" t="s">
        <v>196</v>
      </c>
      <c r="E171" s="220" t="s">
        <v>38</v>
      </c>
      <c r="F171" s="221" t="s">
        <v>287</v>
      </c>
      <c r="G171" s="218"/>
      <c r="H171" s="222">
        <v>0.011</v>
      </c>
      <c r="I171" s="223"/>
      <c r="J171" s="218"/>
      <c r="K171" s="218"/>
      <c r="L171" s="224"/>
      <c r="M171" s="225"/>
      <c r="N171" s="226"/>
      <c r="O171" s="226"/>
      <c r="P171" s="226"/>
      <c r="Q171" s="226"/>
      <c r="R171" s="226"/>
      <c r="S171" s="226"/>
      <c r="T171" s="227"/>
      <c r="AT171" s="228" t="s">
        <v>196</v>
      </c>
      <c r="AU171" s="228" t="s">
        <v>90</v>
      </c>
      <c r="AV171" s="12" t="s">
        <v>90</v>
      </c>
      <c r="AW171" s="12" t="s">
        <v>45</v>
      </c>
      <c r="AX171" s="12" t="s">
        <v>82</v>
      </c>
      <c r="AY171" s="228" t="s">
        <v>183</v>
      </c>
    </row>
    <row r="172" spans="2:51" s="13" customFormat="1" ht="13.5">
      <c r="B172" s="229"/>
      <c r="C172" s="230"/>
      <c r="D172" s="219" t="s">
        <v>196</v>
      </c>
      <c r="E172" s="231" t="s">
        <v>38</v>
      </c>
      <c r="F172" s="232" t="s">
        <v>198</v>
      </c>
      <c r="G172" s="230"/>
      <c r="H172" s="233">
        <v>0.202</v>
      </c>
      <c r="I172" s="234"/>
      <c r="J172" s="230"/>
      <c r="K172" s="230"/>
      <c r="L172" s="235"/>
      <c r="M172" s="236"/>
      <c r="N172" s="237"/>
      <c r="O172" s="237"/>
      <c r="P172" s="237"/>
      <c r="Q172" s="237"/>
      <c r="R172" s="237"/>
      <c r="S172" s="237"/>
      <c r="T172" s="238"/>
      <c r="AT172" s="239" t="s">
        <v>196</v>
      </c>
      <c r="AU172" s="239" t="s">
        <v>90</v>
      </c>
      <c r="AV172" s="13" t="s">
        <v>190</v>
      </c>
      <c r="AW172" s="13" t="s">
        <v>45</v>
      </c>
      <c r="AX172" s="13" t="s">
        <v>25</v>
      </c>
      <c r="AY172" s="239" t="s">
        <v>183</v>
      </c>
    </row>
    <row r="173" spans="2:65" s="1" customFormat="1" ht="38.25" customHeight="1">
      <c r="B173" s="43"/>
      <c r="C173" s="205" t="s">
        <v>288</v>
      </c>
      <c r="D173" s="205" t="s">
        <v>185</v>
      </c>
      <c r="E173" s="206" t="s">
        <v>289</v>
      </c>
      <c r="F173" s="207" t="s">
        <v>290</v>
      </c>
      <c r="G173" s="208" t="s">
        <v>194</v>
      </c>
      <c r="H173" s="209">
        <v>4.209</v>
      </c>
      <c r="I173" s="210"/>
      <c r="J173" s="211">
        <f>ROUND(I173*H173,2)</f>
        <v>0</v>
      </c>
      <c r="K173" s="207" t="s">
        <v>189</v>
      </c>
      <c r="L173" s="63"/>
      <c r="M173" s="212" t="s">
        <v>38</v>
      </c>
      <c r="N173" s="213" t="s">
        <v>53</v>
      </c>
      <c r="O173" s="44"/>
      <c r="P173" s="214">
        <f>O173*H173</f>
        <v>0</v>
      </c>
      <c r="Q173" s="214">
        <v>1.89706</v>
      </c>
      <c r="R173" s="214">
        <f>Q173*H173</f>
        <v>7.9847255399999995</v>
      </c>
      <c r="S173" s="214">
        <v>0</v>
      </c>
      <c r="T173" s="215">
        <f>S173*H173</f>
        <v>0</v>
      </c>
      <c r="AR173" s="25" t="s">
        <v>190</v>
      </c>
      <c r="AT173" s="25" t="s">
        <v>185</v>
      </c>
      <c r="AU173" s="25" t="s">
        <v>90</v>
      </c>
      <c r="AY173" s="25" t="s">
        <v>183</v>
      </c>
      <c r="BE173" s="216">
        <f>IF(N173="základní",J173,0)</f>
        <v>0</v>
      </c>
      <c r="BF173" s="216">
        <f>IF(N173="snížená",J173,0)</f>
        <v>0</v>
      </c>
      <c r="BG173" s="216">
        <f>IF(N173="zákl. přenesená",J173,0)</f>
        <v>0</v>
      </c>
      <c r="BH173" s="216">
        <f>IF(N173="sníž. přenesená",J173,0)</f>
        <v>0</v>
      </c>
      <c r="BI173" s="216">
        <f>IF(N173="nulová",J173,0)</f>
        <v>0</v>
      </c>
      <c r="BJ173" s="25" t="s">
        <v>25</v>
      </c>
      <c r="BK173" s="216">
        <f>ROUND(I173*H173,2)</f>
        <v>0</v>
      </c>
      <c r="BL173" s="25" t="s">
        <v>190</v>
      </c>
      <c r="BM173" s="25" t="s">
        <v>291</v>
      </c>
    </row>
    <row r="174" spans="2:47" s="1" customFormat="1" ht="67.5">
      <c r="B174" s="43"/>
      <c r="C174" s="65"/>
      <c r="D174" s="219" t="s">
        <v>217</v>
      </c>
      <c r="E174" s="65"/>
      <c r="F174" s="250" t="s">
        <v>292</v>
      </c>
      <c r="G174" s="65"/>
      <c r="H174" s="65"/>
      <c r="I174" s="174"/>
      <c r="J174" s="65"/>
      <c r="K174" s="65"/>
      <c r="L174" s="63"/>
      <c r="M174" s="251"/>
      <c r="N174" s="44"/>
      <c r="O174" s="44"/>
      <c r="P174" s="44"/>
      <c r="Q174" s="44"/>
      <c r="R174" s="44"/>
      <c r="S174" s="44"/>
      <c r="T174" s="80"/>
      <c r="AT174" s="25" t="s">
        <v>217</v>
      </c>
      <c r="AU174" s="25" t="s">
        <v>90</v>
      </c>
    </row>
    <row r="175" spans="2:51" s="14" customFormat="1" ht="13.5">
      <c r="B175" s="240"/>
      <c r="C175" s="241"/>
      <c r="D175" s="219" t="s">
        <v>196</v>
      </c>
      <c r="E175" s="242" t="s">
        <v>38</v>
      </c>
      <c r="F175" s="243" t="s">
        <v>202</v>
      </c>
      <c r="G175" s="241"/>
      <c r="H175" s="242" t="s">
        <v>38</v>
      </c>
      <c r="I175" s="244"/>
      <c r="J175" s="241"/>
      <c r="K175" s="241"/>
      <c r="L175" s="245"/>
      <c r="M175" s="246"/>
      <c r="N175" s="247"/>
      <c r="O175" s="247"/>
      <c r="P175" s="247"/>
      <c r="Q175" s="247"/>
      <c r="R175" s="247"/>
      <c r="S175" s="247"/>
      <c r="T175" s="248"/>
      <c r="AT175" s="249" t="s">
        <v>196</v>
      </c>
      <c r="AU175" s="249" t="s">
        <v>90</v>
      </c>
      <c r="AV175" s="14" t="s">
        <v>25</v>
      </c>
      <c r="AW175" s="14" t="s">
        <v>45</v>
      </c>
      <c r="AX175" s="14" t="s">
        <v>82</v>
      </c>
      <c r="AY175" s="249" t="s">
        <v>183</v>
      </c>
    </row>
    <row r="176" spans="2:51" s="12" customFormat="1" ht="13.5">
      <c r="B176" s="217"/>
      <c r="C176" s="218"/>
      <c r="D176" s="219" t="s">
        <v>196</v>
      </c>
      <c r="E176" s="220" t="s">
        <v>38</v>
      </c>
      <c r="F176" s="221" t="s">
        <v>293</v>
      </c>
      <c r="G176" s="218"/>
      <c r="H176" s="222">
        <v>4.209</v>
      </c>
      <c r="I176" s="223"/>
      <c r="J176" s="218"/>
      <c r="K176" s="218"/>
      <c r="L176" s="224"/>
      <c r="M176" s="225"/>
      <c r="N176" s="226"/>
      <c r="O176" s="226"/>
      <c r="P176" s="226"/>
      <c r="Q176" s="226"/>
      <c r="R176" s="226"/>
      <c r="S176" s="226"/>
      <c r="T176" s="227"/>
      <c r="AT176" s="228" t="s">
        <v>196</v>
      </c>
      <c r="AU176" s="228" t="s">
        <v>90</v>
      </c>
      <c r="AV176" s="12" t="s">
        <v>90</v>
      </c>
      <c r="AW176" s="12" t="s">
        <v>45</v>
      </c>
      <c r="AX176" s="12" t="s">
        <v>82</v>
      </c>
      <c r="AY176" s="228" t="s">
        <v>183</v>
      </c>
    </row>
    <row r="177" spans="2:51" s="13" customFormat="1" ht="13.5">
      <c r="B177" s="229"/>
      <c r="C177" s="230"/>
      <c r="D177" s="219" t="s">
        <v>196</v>
      </c>
      <c r="E177" s="231" t="s">
        <v>38</v>
      </c>
      <c r="F177" s="232" t="s">
        <v>198</v>
      </c>
      <c r="G177" s="230"/>
      <c r="H177" s="233">
        <v>4.209</v>
      </c>
      <c r="I177" s="234"/>
      <c r="J177" s="230"/>
      <c r="K177" s="230"/>
      <c r="L177" s="235"/>
      <c r="M177" s="236"/>
      <c r="N177" s="237"/>
      <c r="O177" s="237"/>
      <c r="P177" s="237"/>
      <c r="Q177" s="237"/>
      <c r="R177" s="237"/>
      <c r="S177" s="237"/>
      <c r="T177" s="238"/>
      <c r="AT177" s="239" t="s">
        <v>196</v>
      </c>
      <c r="AU177" s="239" t="s">
        <v>90</v>
      </c>
      <c r="AV177" s="13" t="s">
        <v>190</v>
      </c>
      <c r="AW177" s="13" t="s">
        <v>45</v>
      </c>
      <c r="AX177" s="13" t="s">
        <v>25</v>
      </c>
      <c r="AY177" s="239" t="s">
        <v>183</v>
      </c>
    </row>
    <row r="178" spans="2:65" s="1" customFormat="1" ht="25.5" customHeight="1">
      <c r="B178" s="43"/>
      <c r="C178" s="205" t="s">
        <v>294</v>
      </c>
      <c r="D178" s="205" t="s">
        <v>185</v>
      </c>
      <c r="E178" s="206" t="s">
        <v>295</v>
      </c>
      <c r="F178" s="207" t="s">
        <v>296</v>
      </c>
      <c r="G178" s="208" t="s">
        <v>215</v>
      </c>
      <c r="H178" s="209">
        <v>4.02</v>
      </c>
      <c r="I178" s="210"/>
      <c r="J178" s="211">
        <f>ROUND(I178*H178,2)</f>
        <v>0</v>
      </c>
      <c r="K178" s="207" t="s">
        <v>189</v>
      </c>
      <c r="L178" s="63"/>
      <c r="M178" s="212" t="s">
        <v>38</v>
      </c>
      <c r="N178" s="213" t="s">
        <v>53</v>
      </c>
      <c r="O178" s="44"/>
      <c r="P178" s="214">
        <f>O178*H178</f>
        <v>0</v>
      </c>
      <c r="Q178" s="214">
        <v>0.04017</v>
      </c>
      <c r="R178" s="214">
        <f>Q178*H178</f>
        <v>0.16148339999999997</v>
      </c>
      <c r="S178" s="214">
        <v>0</v>
      </c>
      <c r="T178" s="215">
        <f>S178*H178</f>
        <v>0</v>
      </c>
      <c r="AR178" s="25" t="s">
        <v>190</v>
      </c>
      <c r="AT178" s="25" t="s">
        <v>185</v>
      </c>
      <c r="AU178" s="25" t="s">
        <v>90</v>
      </c>
      <c r="AY178" s="25" t="s">
        <v>183</v>
      </c>
      <c r="BE178" s="216">
        <f>IF(N178="základní",J178,0)</f>
        <v>0</v>
      </c>
      <c r="BF178" s="216">
        <f>IF(N178="snížená",J178,0)</f>
        <v>0</v>
      </c>
      <c r="BG178" s="216">
        <f>IF(N178="zákl. přenesená",J178,0)</f>
        <v>0</v>
      </c>
      <c r="BH178" s="216">
        <f>IF(N178="sníž. přenesená",J178,0)</f>
        <v>0</v>
      </c>
      <c r="BI178" s="216">
        <f>IF(N178="nulová",J178,0)</f>
        <v>0</v>
      </c>
      <c r="BJ178" s="25" t="s">
        <v>25</v>
      </c>
      <c r="BK178" s="216">
        <f>ROUND(I178*H178,2)</f>
        <v>0</v>
      </c>
      <c r="BL178" s="25" t="s">
        <v>190</v>
      </c>
      <c r="BM178" s="25" t="s">
        <v>297</v>
      </c>
    </row>
    <row r="179" spans="2:51" s="14" customFormat="1" ht="13.5">
      <c r="B179" s="240"/>
      <c r="C179" s="241"/>
      <c r="D179" s="219" t="s">
        <v>196</v>
      </c>
      <c r="E179" s="242" t="s">
        <v>38</v>
      </c>
      <c r="F179" s="243" t="s">
        <v>202</v>
      </c>
      <c r="G179" s="241"/>
      <c r="H179" s="242" t="s">
        <v>38</v>
      </c>
      <c r="I179" s="244"/>
      <c r="J179" s="241"/>
      <c r="K179" s="241"/>
      <c r="L179" s="245"/>
      <c r="M179" s="246"/>
      <c r="N179" s="247"/>
      <c r="O179" s="247"/>
      <c r="P179" s="247"/>
      <c r="Q179" s="247"/>
      <c r="R179" s="247"/>
      <c r="S179" s="247"/>
      <c r="T179" s="248"/>
      <c r="AT179" s="249" t="s">
        <v>196</v>
      </c>
      <c r="AU179" s="249" t="s">
        <v>90</v>
      </c>
      <c r="AV179" s="14" t="s">
        <v>25</v>
      </c>
      <c r="AW179" s="14" t="s">
        <v>45</v>
      </c>
      <c r="AX179" s="14" t="s">
        <v>82</v>
      </c>
      <c r="AY179" s="249" t="s">
        <v>183</v>
      </c>
    </row>
    <row r="180" spans="2:51" s="12" customFormat="1" ht="13.5">
      <c r="B180" s="217"/>
      <c r="C180" s="218"/>
      <c r="D180" s="219" t="s">
        <v>196</v>
      </c>
      <c r="E180" s="220" t="s">
        <v>38</v>
      </c>
      <c r="F180" s="221" t="s">
        <v>298</v>
      </c>
      <c r="G180" s="218"/>
      <c r="H180" s="222">
        <v>4.02</v>
      </c>
      <c r="I180" s="223"/>
      <c r="J180" s="218"/>
      <c r="K180" s="218"/>
      <c r="L180" s="224"/>
      <c r="M180" s="225"/>
      <c r="N180" s="226"/>
      <c r="O180" s="226"/>
      <c r="P180" s="226"/>
      <c r="Q180" s="226"/>
      <c r="R180" s="226"/>
      <c r="S180" s="226"/>
      <c r="T180" s="227"/>
      <c r="AT180" s="228" t="s">
        <v>196</v>
      </c>
      <c r="AU180" s="228" t="s">
        <v>90</v>
      </c>
      <c r="AV180" s="12" t="s">
        <v>90</v>
      </c>
      <c r="AW180" s="12" t="s">
        <v>45</v>
      </c>
      <c r="AX180" s="12" t="s">
        <v>82</v>
      </c>
      <c r="AY180" s="228" t="s">
        <v>183</v>
      </c>
    </row>
    <row r="181" spans="2:51" s="13" customFormat="1" ht="13.5">
      <c r="B181" s="229"/>
      <c r="C181" s="230"/>
      <c r="D181" s="219" t="s">
        <v>196</v>
      </c>
      <c r="E181" s="231" t="s">
        <v>38</v>
      </c>
      <c r="F181" s="232" t="s">
        <v>198</v>
      </c>
      <c r="G181" s="230"/>
      <c r="H181" s="233">
        <v>4.02</v>
      </c>
      <c r="I181" s="234"/>
      <c r="J181" s="230"/>
      <c r="K181" s="230"/>
      <c r="L181" s="235"/>
      <c r="M181" s="236"/>
      <c r="N181" s="237"/>
      <c r="O181" s="237"/>
      <c r="P181" s="237"/>
      <c r="Q181" s="237"/>
      <c r="R181" s="237"/>
      <c r="S181" s="237"/>
      <c r="T181" s="238"/>
      <c r="AT181" s="239" t="s">
        <v>196</v>
      </c>
      <c r="AU181" s="239" t="s">
        <v>90</v>
      </c>
      <c r="AV181" s="13" t="s">
        <v>190</v>
      </c>
      <c r="AW181" s="13" t="s">
        <v>45</v>
      </c>
      <c r="AX181" s="13" t="s">
        <v>25</v>
      </c>
      <c r="AY181" s="239" t="s">
        <v>183</v>
      </c>
    </row>
    <row r="182" spans="2:65" s="1" customFormat="1" ht="38.25" customHeight="1">
      <c r="B182" s="43"/>
      <c r="C182" s="205" t="s">
        <v>299</v>
      </c>
      <c r="D182" s="205" t="s">
        <v>185</v>
      </c>
      <c r="E182" s="206" t="s">
        <v>300</v>
      </c>
      <c r="F182" s="207" t="s">
        <v>301</v>
      </c>
      <c r="G182" s="208" t="s">
        <v>215</v>
      </c>
      <c r="H182" s="209">
        <v>17.521</v>
      </c>
      <c r="I182" s="210"/>
      <c r="J182" s="211">
        <f>ROUND(I182*H182,2)</f>
        <v>0</v>
      </c>
      <c r="K182" s="207" t="s">
        <v>189</v>
      </c>
      <c r="L182" s="63"/>
      <c r="M182" s="212" t="s">
        <v>38</v>
      </c>
      <c r="N182" s="213" t="s">
        <v>53</v>
      </c>
      <c r="O182" s="44"/>
      <c r="P182" s="214">
        <f>O182*H182</f>
        <v>0</v>
      </c>
      <c r="Q182" s="214">
        <v>0.06951</v>
      </c>
      <c r="R182" s="214">
        <f>Q182*H182</f>
        <v>1.21788471</v>
      </c>
      <c r="S182" s="214">
        <v>0</v>
      </c>
      <c r="T182" s="215">
        <f>S182*H182</f>
        <v>0</v>
      </c>
      <c r="AR182" s="25" t="s">
        <v>190</v>
      </c>
      <c r="AT182" s="25" t="s">
        <v>185</v>
      </c>
      <c r="AU182" s="25" t="s">
        <v>90</v>
      </c>
      <c r="AY182" s="25" t="s">
        <v>183</v>
      </c>
      <c r="BE182" s="216">
        <f>IF(N182="základní",J182,0)</f>
        <v>0</v>
      </c>
      <c r="BF182" s="216">
        <f>IF(N182="snížená",J182,0)</f>
        <v>0</v>
      </c>
      <c r="BG182" s="216">
        <f>IF(N182="zákl. přenesená",J182,0)</f>
        <v>0</v>
      </c>
      <c r="BH182" s="216">
        <f>IF(N182="sníž. přenesená",J182,0)</f>
        <v>0</v>
      </c>
      <c r="BI182" s="216">
        <f>IF(N182="nulová",J182,0)</f>
        <v>0</v>
      </c>
      <c r="BJ182" s="25" t="s">
        <v>25</v>
      </c>
      <c r="BK182" s="216">
        <f>ROUND(I182*H182,2)</f>
        <v>0</v>
      </c>
      <c r="BL182" s="25" t="s">
        <v>190</v>
      </c>
      <c r="BM182" s="25" t="s">
        <v>302</v>
      </c>
    </row>
    <row r="183" spans="2:51" s="14" customFormat="1" ht="13.5">
      <c r="B183" s="240"/>
      <c r="C183" s="241"/>
      <c r="D183" s="219" t="s">
        <v>196</v>
      </c>
      <c r="E183" s="242" t="s">
        <v>38</v>
      </c>
      <c r="F183" s="243" t="s">
        <v>202</v>
      </c>
      <c r="G183" s="241"/>
      <c r="H183" s="242" t="s">
        <v>38</v>
      </c>
      <c r="I183" s="244"/>
      <c r="J183" s="241"/>
      <c r="K183" s="241"/>
      <c r="L183" s="245"/>
      <c r="M183" s="246"/>
      <c r="N183" s="247"/>
      <c r="O183" s="247"/>
      <c r="P183" s="247"/>
      <c r="Q183" s="247"/>
      <c r="R183" s="247"/>
      <c r="S183" s="247"/>
      <c r="T183" s="248"/>
      <c r="AT183" s="249" t="s">
        <v>196</v>
      </c>
      <c r="AU183" s="249" t="s">
        <v>90</v>
      </c>
      <c r="AV183" s="14" t="s">
        <v>25</v>
      </c>
      <c r="AW183" s="14" t="s">
        <v>45</v>
      </c>
      <c r="AX183" s="14" t="s">
        <v>82</v>
      </c>
      <c r="AY183" s="249" t="s">
        <v>183</v>
      </c>
    </row>
    <row r="184" spans="2:51" s="12" customFormat="1" ht="13.5">
      <c r="B184" s="217"/>
      <c r="C184" s="218"/>
      <c r="D184" s="219" t="s">
        <v>196</v>
      </c>
      <c r="E184" s="220" t="s">
        <v>38</v>
      </c>
      <c r="F184" s="221" t="s">
        <v>303</v>
      </c>
      <c r="G184" s="218"/>
      <c r="H184" s="222">
        <v>17.521</v>
      </c>
      <c r="I184" s="223"/>
      <c r="J184" s="218"/>
      <c r="K184" s="218"/>
      <c r="L184" s="224"/>
      <c r="M184" s="225"/>
      <c r="N184" s="226"/>
      <c r="O184" s="226"/>
      <c r="P184" s="226"/>
      <c r="Q184" s="226"/>
      <c r="R184" s="226"/>
      <c r="S184" s="226"/>
      <c r="T184" s="227"/>
      <c r="AT184" s="228" t="s">
        <v>196</v>
      </c>
      <c r="AU184" s="228" t="s">
        <v>90</v>
      </c>
      <c r="AV184" s="12" t="s">
        <v>90</v>
      </c>
      <c r="AW184" s="12" t="s">
        <v>45</v>
      </c>
      <c r="AX184" s="12" t="s">
        <v>82</v>
      </c>
      <c r="AY184" s="228" t="s">
        <v>183</v>
      </c>
    </row>
    <row r="185" spans="2:51" s="13" customFormat="1" ht="13.5">
      <c r="B185" s="229"/>
      <c r="C185" s="230"/>
      <c r="D185" s="219" t="s">
        <v>196</v>
      </c>
      <c r="E185" s="231" t="s">
        <v>38</v>
      </c>
      <c r="F185" s="232" t="s">
        <v>198</v>
      </c>
      <c r="G185" s="230"/>
      <c r="H185" s="233">
        <v>17.521</v>
      </c>
      <c r="I185" s="234"/>
      <c r="J185" s="230"/>
      <c r="K185" s="230"/>
      <c r="L185" s="235"/>
      <c r="M185" s="236"/>
      <c r="N185" s="237"/>
      <c r="O185" s="237"/>
      <c r="P185" s="237"/>
      <c r="Q185" s="237"/>
      <c r="R185" s="237"/>
      <c r="S185" s="237"/>
      <c r="T185" s="238"/>
      <c r="AT185" s="239" t="s">
        <v>196</v>
      </c>
      <c r="AU185" s="239" t="s">
        <v>90</v>
      </c>
      <c r="AV185" s="13" t="s">
        <v>190</v>
      </c>
      <c r="AW185" s="13" t="s">
        <v>45</v>
      </c>
      <c r="AX185" s="13" t="s">
        <v>25</v>
      </c>
      <c r="AY185" s="239" t="s">
        <v>183</v>
      </c>
    </row>
    <row r="186" spans="2:65" s="1" customFormat="1" ht="38.25" customHeight="1">
      <c r="B186" s="43"/>
      <c r="C186" s="205" t="s">
        <v>304</v>
      </c>
      <c r="D186" s="205" t="s">
        <v>185</v>
      </c>
      <c r="E186" s="206" t="s">
        <v>305</v>
      </c>
      <c r="F186" s="207" t="s">
        <v>306</v>
      </c>
      <c r="G186" s="208" t="s">
        <v>215</v>
      </c>
      <c r="H186" s="209">
        <v>61.936</v>
      </c>
      <c r="I186" s="210"/>
      <c r="J186" s="211">
        <f>ROUND(I186*H186,2)</f>
        <v>0</v>
      </c>
      <c r="K186" s="207" t="s">
        <v>189</v>
      </c>
      <c r="L186" s="63"/>
      <c r="M186" s="212" t="s">
        <v>38</v>
      </c>
      <c r="N186" s="213" t="s">
        <v>53</v>
      </c>
      <c r="O186" s="44"/>
      <c r="P186" s="214">
        <f>O186*H186</f>
        <v>0</v>
      </c>
      <c r="Q186" s="214">
        <v>0.10359</v>
      </c>
      <c r="R186" s="214">
        <f>Q186*H186</f>
        <v>6.41595024</v>
      </c>
      <c r="S186" s="214">
        <v>0</v>
      </c>
      <c r="T186" s="215">
        <f>S186*H186</f>
        <v>0</v>
      </c>
      <c r="AR186" s="25" t="s">
        <v>190</v>
      </c>
      <c r="AT186" s="25" t="s">
        <v>185</v>
      </c>
      <c r="AU186" s="25" t="s">
        <v>90</v>
      </c>
      <c r="AY186" s="25" t="s">
        <v>183</v>
      </c>
      <c r="BE186" s="216">
        <f>IF(N186="základní",J186,0)</f>
        <v>0</v>
      </c>
      <c r="BF186" s="216">
        <f>IF(N186="snížená",J186,0)</f>
        <v>0</v>
      </c>
      <c r="BG186" s="216">
        <f>IF(N186="zákl. přenesená",J186,0)</f>
        <v>0</v>
      </c>
      <c r="BH186" s="216">
        <f>IF(N186="sníž. přenesená",J186,0)</f>
        <v>0</v>
      </c>
      <c r="BI186" s="216">
        <f>IF(N186="nulová",J186,0)</f>
        <v>0</v>
      </c>
      <c r="BJ186" s="25" t="s">
        <v>25</v>
      </c>
      <c r="BK186" s="216">
        <f>ROUND(I186*H186,2)</f>
        <v>0</v>
      </c>
      <c r="BL186" s="25" t="s">
        <v>190</v>
      </c>
      <c r="BM186" s="25" t="s">
        <v>307</v>
      </c>
    </row>
    <row r="187" spans="2:51" s="14" customFormat="1" ht="13.5">
      <c r="B187" s="240"/>
      <c r="C187" s="241"/>
      <c r="D187" s="219" t="s">
        <v>196</v>
      </c>
      <c r="E187" s="242" t="s">
        <v>38</v>
      </c>
      <c r="F187" s="243" t="s">
        <v>202</v>
      </c>
      <c r="G187" s="241"/>
      <c r="H187" s="242" t="s">
        <v>38</v>
      </c>
      <c r="I187" s="244"/>
      <c r="J187" s="241"/>
      <c r="K187" s="241"/>
      <c r="L187" s="245"/>
      <c r="M187" s="246"/>
      <c r="N187" s="247"/>
      <c r="O187" s="247"/>
      <c r="P187" s="247"/>
      <c r="Q187" s="247"/>
      <c r="R187" s="247"/>
      <c r="S187" s="247"/>
      <c r="T187" s="248"/>
      <c r="AT187" s="249" t="s">
        <v>196</v>
      </c>
      <c r="AU187" s="249" t="s">
        <v>90</v>
      </c>
      <c r="AV187" s="14" t="s">
        <v>25</v>
      </c>
      <c r="AW187" s="14" t="s">
        <v>45</v>
      </c>
      <c r="AX187" s="14" t="s">
        <v>82</v>
      </c>
      <c r="AY187" s="249" t="s">
        <v>183</v>
      </c>
    </row>
    <row r="188" spans="2:51" s="12" customFormat="1" ht="13.5">
      <c r="B188" s="217"/>
      <c r="C188" s="218"/>
      <c r="D188" s="219" t="s">
        <v>196</v>
      </c>
      <c r="E188" s="220" t="s">
        <v>38</v>
      </c>
      <c r="F188" s="221" t="s">
        <v>308</v>
      </c>
      <c r="G188" s="218"/>
      <c r="H188" s="222">
        <v>68.046</v>
      </c>
      <c r="I188" s="223"/>
      <c r="J188" s="218"/>
      <c r="K188" s="218"/>
      <c r="L188" s="224"/>
      <c r="M188" s="225"/>
      <c r="N188" s="226"/>
      <c r="O188" s="226"/>
      <c r="P188" s="226"/>
      <c r="Q188" s="226"/>
      <c r="R188" s="226"/>
      <c r="S188" s="226"/>
      <c r="T188" s="227"/>
      <c r="AT188" s="228" t="s">
        <v>196</v>
      </c>
      <c r="AU188" s="228" t="s">
        <v>90</v>
      </c>
      <c r="AV188" s="12" t="s">
        <v>90</v>
      </c>
      <c r="AW188" s="12" t="s">
        <v>45</v>
      </c>
      <c r="AX188" s="12" t="s">
        <v>82</v>
      </c>
      <c r="AY188" s="228" t="s">
        <v>183</v>
      </c>
    </row>
    <row r="189" spans="2:51" s="12" customFormat="1" ht="13.5">
      <c r="B189" s="217"/>
      <c r="C189" s="218"/>
      <c r="D189" s="219" t="s">
        <v>196</v>
      </c>
      <c r="E189" s="220" t="s">
        <v>38</v>
      </c>
      <c r="F189" s="221" t="s">
        <v>309</v>
      </c>
      <c r="G189" s="218"/>
      <c r="H189" s="222">
        <v>3.015</v>
      </c>
      <c r="I189" s="223"/>
      <c r="J189" s="218"/>
      <c r="K189" s="218"/>
      <c r="L189" s="224"/>
      <c r="M189" s="225"/>
      <c r="N189" s="226"/>
      <c r="O189" s="226"/>
      <c r="P189" s="226"/>
      <c r="Q189" s="226"/>
      <c r="R189" s="226"/>
      <c r="S189" s="226"/>
      <c r="T189" s="227"/>
      <c r="AT189" s="228" t="s">
        <v>196</v>
      </c>
      <c r="AU189" s="228" t="s">
        <v>90</v>
      </c>
      <c r="AV189" s="12" t="s">
        <v>90</v>
      </c>
      <c r="AW189" s="12" t="s">
        <v>45</v>
      </c>
      <c r="AX189" s="12" t="s">
        <v>82</v>
      </c>
      <c r="AY189" s="228" t="s">
        <v>183</v>
      </c>
    </row>
    <row r="190" spans="2:51" s="12" customFormat="1" ht="13.5">
      <c r="B190" s="217"/>
      <c r="C190" s="218"/>
      <c r="D190" s="219" t="s">
        <v>196</v>
      </c>
      <c r="E190" s="220" t="s">
        <v>38</v>
      </c>
      <c r="F190" s="221" t="s">
        <v>310</v>
      </c>
      <c r="G190" s="218"/>
      <c r="H190" s="222">
        <v>-9.125</v>
      </c>
      <c r="I190" s="223"/>
      <c r="J190" s="218"/>
      <c r="K190" s="218"/>
      <c r="L190" s="224"/>
      <c r="M190" s="225"/>
      <c r="N190" s="226"/>
      <c r="O190" s="226"/>
      <c r="P190" s="226"/>
      <c r="Q190" s="226"/>
      <c r="R190" s="226"/>
      <c r="S190" s="226"/>
      <c r="T190" s="227"/>
      <c r="AT190" s="228" t="s">
        <v>196</v>
      </c>
      <c r="AU190" s="228" t="s">
        <v>90</v>
      </c>
      <c r="AV190" s="12" t="s">
        <v>90</v>
      </c>
      <c r="AW190" s="12" t="s">
        <v>45</v>
      </c>
      <c r="AX190" s="12" t="s">
        <v>82</v>
      </c>
      <c r="AY190" s="228" t="s">
        <v>183</v>
      </c>
    </row>
    <row r="191" spans="2:51" s="13" customFormat="1" ht="13.5">
      <c r="B191" s="229"/>
      <c r="C191" s="230"/>
      <c r="D191" s="219" t="s">
        <v>196</v>
      </c>
      <c r="E191" s="231" t="s">
        <v>38</v>
      </c>
      <c r="F191" s="232" t="s">
        <v>198</v>
      </c>
      <c r="G191" s="230"/>
      <c r="H191" s="233">
        <v>61.936</v>
      </c>
      <c r="I191" s="234"/>
      <c r="J191" s="230"/>
      <c r="K191" s="230"/>
      <c r="L191" s="235"/>
      <c r="M191" s="236"/>
      <c r="N191" s="237"/>
      <c r="O191" s="237"/>
      <c r="P191" s="237"/>
      <c r="Q191" s="237"/>
      <c r="R191" s="237"/>
      <c r="S191" s="237"/>
      <c r="T191" s="238"/>
      <c r="AT191" s="239" t="s">
        <v>196</v>
      </c>
      <c r="AU191" s="239" t="s">
        <v>90</v>
      </c>
      <c r="AV191" s="13" t="s">
        <v>190</v>
      </c>
      <c r="AW191" s="13" t="s">
        <v>45</v>
      </c>
      <c r="AX191" s="13" t="s">
        <v>25</v>
      </c>
      <c r="AY191" s="239" t="s">
        <v>183</v>
      </c>
    </row>
    <row r="192" spans="2:65" s="1" customFormat="1" ht="16.5" customHeight="1">
      <c r="B192" s="43"/>
      <c r="C192" s="205" t="s">
        <v>9</v>
      </c>
      <c r="D192" s="205" t="s">
        <v>185</v>
      </c>
      <c r="E192" s="206" t="s">
        <v>311</v>
      </c>
      <c r="F192" s="207" t="s">
        <v>312</v>
      </c>
      <c r="G192" s="208" t="s">
        <v>313</v>
      </c>
      <c r="H192" s="209">
        <v>7.23</v>
      </c>
      <c r="I192" s="210"/>
      <c r="J192" s="211">
        <f>ROUND(I192*H192,2)</f>
        <v>0</v>
      </c>
      <c r="K192" s="207" t="s">
        <v>189</v>
      </c>
      <c r="L192" s="63"/>
      <c r="M192" s="212" t="s">
        <v>38</v>
      </c>
      <c r="N192" s="213" t="s">
        <v>53</v>
      </c>
      <c r="O192" s="44"/>
      <c r="P192" s="214">
        <f>O192*H192</f>
        <v>0</v>
      </c>
      <c r="Q192" s="214">
        <v>8E-05</v>
      </c>
      <c r="R192" s="214">
        <f>Q192*H192</f>
        <v>0.0005784000000000001</v>
      </c>
      <c r="S192" s="214">
        <v>0</v>
      </c>
      <c r="T192" s="215">
        <f>S192*H192</f>
        <v>0</v>
      </c>
      <c r="AR192" s="25" t="s">
        <v>190</v>
      </c>
      <c r="AT192" s="25" t="s">
        <v>185</v>
      </c>
      <c r="AU192" s="25" t="s">
        <v>90</v>
      </c>
      <c r="AY192" s="25" t="s">
        <v>183</v>
      </c>
      <c r="BE192" s="216">
        <f>IF(N192="základní",J192,0)</f>
        <v>0</v>
      </c>
      <c r="BF192" s="216">
        <f>IF(N192="snížená",J192,0)</f>
        <v>0</v>
      </c>
      <c r="BG192" s="216">
        <f>IF(N192="zákl. přenesená",J192,0)</f>
        <v>0</v>
      </c>
      <c r="BH192" s="216">
        <f>IF(N192="sníž. přenesená",J192,0)</f>
        <v>0</v>
      </c>
      <c r="BI192" s="216">
        <f>IF(N192="nulová",J192,0)</f>
        <v>0</v>
      </c>
      <c r="BJ192" s="25" t="s">
        <v>25</v>
      </c>
      <c r="BK192" s="216">
        <f>ROUND(I192*H192,2)</f>
        <v>0</v>
      </c>
      <c r="BL192" s="25" t="s">
        <v>190</v>
      </c>
      <c r="BM192" s="25" t="s">
        <v>314</v>
      </c>
    </row>
    <row r="193" spans="2:47" s="1" customFormat="1" ht="54">
      <c r="B193" s="43"/>
      <c r="C193" s="65"/>
      <c r="D193" s="219" t="s">
        <v>217</v>
      </c>
      <c r="E193" s="65"/>
      <c r="F193" s="250" t="s">
        <v>315</v>
      </c>
      <c r="G193" s="65"/>
      <c r="H193" s="65"/>
      <c r="I193" s="174"/>
      <c r="J193" s="65"/>
      <c r="K193" s="65"/>
      <c r="L193" s="63"/>
      <c r="M193" s="251"/>
      <c r="N193" s="44"/>
      <c r="O193" s="44"/>
      <c r="P193" s="44"/>
      <c r="Q193" s="44"/>
      <c r="R193" s="44"/>
      <c r="S193" s="44"/>
      <c r="T193" s="80"/>
      <c r="AT193" s="25" t="s">
        <v>217</v>
      </c>
      <c r="AU193" s="25" t="s">
        <v>90</v>
      </c>
    </row>
    <row r="194" spans="2:51" s="14" customFormat="1" ht="13.5">
      <c r="B194" s="240"/>
      <c r="C194" s="241"/>
      <c r="D194" s="219" t="s">
        <v>196</v>
      </c>
      <c r="E194" s="242" t="s">
        <v>38</v>
      </c>
      <c r="F194" s="243" t="s">
        <v>202</v>
      </c>
      <c r="G194" s="241"/>
      <c r="H194" s="242" t="s">
        <v>38</v>
      </c>
      <c r="I194" s="244"/>
      <c r="J194" s="241"/>
      <c r="K194" s="241"/>
      <c r="L194" s="245"/>
      <c r="M194" s="246"/>
      <c r="N194" s="247"/>
      <c r="O194" s="247"/>
      <c r="P194" s="247"/>
      <c r="Q194" s="247"/>
      <c r="R194" s="247"/>
      <c r="S194" s="247"/>
      <c r="T194" s="248"/>
      <c r="AT194" s="249" t="s">
        <v>196</v>
      </c>
      <c r="AU194" s="249" t="s">
        <v>90</v>
      </c>
      <c r="AV194" s="14" t="s">
        <v>25</v>
      </c>
      <c r="AW194" s="14" t="s">
        <v>45</v>
      </c>
      <c r="AX194" s="14" t="s">
        <v>82</v>
      </c>
      <c r="AY194" s="249" t="s">
        <v>183</v>
      </c>
    </row>
    <row r="195" spans="2:51" s="12" customFormat="1" ht="13.5">
      <c r="B195" s="217"/>
      <c r="C195" s="218"/>
      <c r="D195" s="219" t="s">
        <v>196</v>
      </c>
      <c r="E195" s="220" t="s">
        <v>38</v>
      </c>
      <c r="F195" s="221" t="s">
        <v>316</v>
      </c>
      <c r="G195" s="218"/>
      <c r="H195" s="222">
        <v>7.23</v>
      </c>
      <c r="I195" s="223"/>
      <c r="J195" s="218"/>
      <c r="K195" s="218"/>
      <c r="L195" s="224"/>
      <c r="M195" s="225"/>
      <c r="N195" s="226"/>
      <c r="O195" s="226"/>
      <c r="P195" s="226"/>
      <c r="Q195" s="226"/>
      <c r="R195" s="226"/>
      <c r="S195" s="226"/>
      <c r="T195" s="227"/>
      <c r="AT195" s="228" t="s">
        <v>196</v>
      </c>
      <c r="AU195" s="228" t="s">
        <v>90</v>
      </c>
      <c r="AV195" s="12" t="s">
        <v>90</v>
      </c>
      <c r="AW195" s="12" t="s">
        <v>45</v>
      </c>
      <c r="AX195" s="12" t="s">
        <v>82</v>
      </c>
      <c r="AY195" s="228" t="s">
        <v>183</v>
      </c>
    </row>
    <row r="196" spans="2:51" s="13" customFormat="1" ht="13.5">
      <c r="B196" s="229"/>
      <c r="C196" s="230"/>
      <c r="D196" s="219" t="s">
        <v>196</v>
      </c>
      <c r="E196" s="231" t="s">
        <v>38</v>
      </c>
      <c r="F196" s="232" t="s">
        <v>198</v>
      </c>
      <c r="G196" s="230"/>
      <c r="H196" s="233">
        <v>7.23</v>
      </c>
      <c r="I196" s="234"/>
      <c r="J196" s="230"/>
      <c r="K196" s="230"/>
      <c r="L196" s="235"/>
      <c r="M196" s="236"/>
      <c r="N196" s="237"/>
      <c r="O196" s="237"/>
      <c r="P196" s="237"/>
      <c r="Q196" s="237"/>
      <c r="R196" s="237"/>
      <c r="S196" s="237"/>
      <c r="T196" s="238"/>
      <c r="AT196" s="239" t="s">
        <v>196</v>
      </c>
      <c r="AU196" s="239" t="s">
        <v>90</v>
      </c>
      <c r="AV196" s="13" t="s">
        <v>190</v>
      </c>
      <c r="AW196" s="13" t="s">
        <v>45</v>
      </c>
      <c r="AX196" s="13" t="s">
        <v>25</v>
      </c>
      <c r="AY196" s="239" t="s">
        <v>183</v>
      </c>
    </row>
    <row r="197" spans="2:65" s="1" customFormat="1" ht="16.5" customHeight="1">
      <c r="B197" s="43"/>
      <c r="C197" s="205" t="s">
        <v>317</v>
      </c>
      <c r="D197" s="205" t="s">
        <v>185</v>
      </c>
      <c r="E197" s="206" t="s">
        <v>318</v>
      </c>
      <c r="F197" s="207" t="s">
        <v>319</v>
      </c>
      <c r="G197" s="208" t="s">
        <v>313</v>
      </c>
      <c r="H197" s="209">
        <v>22.31</v>
      </c>
      <c r="I197" s="210"/>
      <c r="J197" s="211">
        <f>ROUND(I197*H197,2)</f>
        <v>0</v>
      </c>
      <c r="K197" s="207" t="s">
        <v>189</v>
      </c>
      <c r="L197" s="63"/>
      <c r="M197" s="212" t="s">
        <v>38</v>
      </c>
      <c r="N197" s="213" t="s">
        <v>53</v>
      </c>
      <c r="O197" s="44"/>
      <c r="P197" s="214">
        <f>O197*H197</f>
        <v>0</v>
      </c>
      <c r="Q197" s="214">
        <v>0.00012</v>
      </c>
      <c r="R197" s="214">
        <f>Q197*H197</f>
        <v>0.0026772</v>
      </c>
      <c r="S197" s="214">
        <v>0</v>
      </c>
      <c r="T197" s="215">
        <f>S197*H197</f>
        <v>0</v>
      </c>
      <c r="AR197" s="25" t="s">
        <v>190</v>
      </c>
      <c r="AT197" s="25" t="s">
        <v>185</v>
      </c>
      <c r="AU197" s="25" t="s">
        <v>90</v>
      </c>
      <c r="AY197" s="25" t="s">
        <v>183</v>
      </c>
      <c r="BE197" s="216">
        <f>IF(N197="základní",J197,0)</f>
        <v>0</v>
      </c>
      <c r="BF197" s="216">
        <f>IF(N197="snížená",J197,0)</f>
        <v>0</v>
      </c>
      <c r="BG197" s="216">
        <f>IF(N197="zákl. přenesená",J197,0)</f>
        <v>0</v>
      </c>
      <c r="BH197" s="216">
        <f>IF(N197="sníž. přenesená",J197,0)</f>
        <v>0</v>
      </c>
      <c r="BI197" s="216">
        <f>IF(N197="nulová",J197,0)</f>
        <v>0</v>
      </c>
      <c r="BJ197" s="25" t="s">
        <v>25</v>
      </c>
      <c r="BK197" s="216">
        <f>ROUND(I197*H197,2)</f>
        <v>0</v>
      </c>
      <c r="BL197" s="25" t="s">
        <v>190</v>
      </c>
      <c r="BM197" s="25" t="s">
        <v>320</v>
      </c>
    </row>
    <row r="198" spans="2:47" s="1" customFormat="1" ht="54">
      <c r="B198" s="43"/>
      <c r="C198" s="65"/>
      <c r="D198" s="219" t="s">
        <v>217</v>
      </c>
      <c r="E198" s="65"/>
      <c r="F198" s="250" t="s">
        <v>315</v>
      </c>
      <c r="G198" s="65"/>
      <c r="H198" s="65"/>
      <c r="I198" s="174"/>
      <c r="J198" s="65"/>
      <c r="K198" s="65"/>
      <c r="L198" s="63"/>
      <c r="M198" s="251"/>
      <c r="N198" s="44"/>
      <c r="O198" s="44"/>
      <c r="P198" s="44"/>
      <c r="Q198" s="44"/>
      <c r="R198" s="44"/>
      <c r="S198" s="44"/>
      <c r="T198" s="80"/>
      <c r="AT198" s="25" t="s">
        <v>217</v>
      </c>
      <c r="AU198" s="25" t="s">
        <v>90</v>
      </c>
    </row>
    <row r="199" spans="2:51" s="14" customFormat="1" ht="13.5">
      <c r="B199" s="240"/>
      <c r="C199" s="241"/>
      <c r="D199" s="219" t="s">
        <v>196</v>
      </c>
      <c r="E199" s="242" t="s">
        <v>38</v>
      </c>
      <c r="F199" s="243" t="s">
        <v>202</v>
      </c>
      <c r="G199" s="241"/>
      <c r="H199" s="242" t="s">
        <v>38</v>
      </c>
      <c r="I199" s="244"/>
      <c r="J199" s="241"/>
      <c r="K199" s="241"/>
      <c r="L199" s="245"/>
      <c r="M199" s="246"/>
      <c r="N199" s="247"/>
      <c r="O199" s="247"/>
      <c r="P199" s="247"/>
      <c r="Q199" s="247"/>
      <c r="R199" s="247"/>
      <c r="S199" s="247"/>
      <c r="T199" s="248"/>
      <c r="AT199" s="249" t="s">
        <v>196</v>
      </c>
      <c r="AU199" s="249" t="s">
        <v>90</v>
      </c>
      <c r="AV199" s="14" t="s">
        <v>25</v>
      </c>
      <c r="AW199" s="14" t="s">
        <v>45</v>
      </c>
      <c r="AX199" s="14" t="s">
        <v>82</v>
      </c>
      <c r="AY199" s="249" t="s">
        <v>183</v>
      </c>
    </row>
    <row r="200" spans="2:51" s="12" customFormat="1" ht="13.5">
      <c r="B200" s="217"/>
      <c r="C200" s="218"/>
      <c r="D200" s="219" t="s">
        <v>196</v>
      </c>
      <c r="E200" s="220" t="s">
        <v>38</v>
      </c>
      <c r="F200" s="221" t="s">
        <v>321</v>
      </c>
      <c r="G200" s="218"/>
      <c r="H200" s="222">
        <v>22.31</v>
      </c>
      <c r="I200" s="223"/>
      <c r="J200" s="218"/>
      <c r="K200" s="218"/>
      <c r="L200" s="224"/>
      <c r="M200" s="225"/>
      <c r="N200" s="226"/>
      <c r="O200" s="226"/>
      <c r="P200" s="226"/>
      <c r="Q200" s="226"/>
      <c r="R200" s="226"/>
      <c r="S200" s="226"/>
      <c r="T200" s="227"/>
      <c r="AT200" s="228" t="s">
        <v>196</v>
      </c>
      <c r="AU200" s="228" t="s">
        <v>90</v>
      </c>
      <c r="AV200" s="12" t="s">
        <v>90</v>
      </c>
      <c r="AW200" s="12" t="s">
        <v>45</v>
      </c>
      <c r="AX200" s="12" t="s">
        <v>82</v>
      </c>
      <c r="AY200" s="228" t="s">
        <v>183</v>
      </c>
    </row>
    <row r="201" spans="2:51" s="13" customFormat="1" ht="13.5">
      <c r="B201" s="229"/>
      <c r="C201" s="230"/>
      <c r="D201" s="219" t="s">
        <v>196</v>
      </c>
      <c r="E201" s="231" t="s">
        <v>38</v>
      </c>
      <c r="F201" s="232" t="s">
        <v>198</v>
      </c>
      <c r="G201" s="230"/>
      <c r="H201" s="233">
        <v>22.31</v>
      </c>
      <c r="I201" s="234"/>
      <c r="J201" s="230"/>
      <c r="K201" s="230"/>
      <c r="L201" s="235"/>
      <c r="M201" s="236"/>
      <c r="N201" s="237"/>
      <c r="O201" s="237"/>
      <c r="P201" s="237"/>
      <c r="Q201" s="237"/>
      <c r="R201" s="237"/>
      <c r="S201" s="237"/>
      <c r="T201" s="238"/>
      <c r="AT201" s="239" t="s">
        <v>196</v>
      </c>
      <c r="AU201" s="239" t="s">
        <v>90</v>
      </c>
      <c r="AV201" s="13" t="s">
        <v>190</v>
      </c>
      <c r="AW201" s="13" t="s">
        <v>45</v>
      </c>
      <c r="AX201" s="13" t="s">
        <v>25</v>
      </c>
      <c r="AY201" s="239" t="s">
        <v>183</v>
      </c>
    </row>
    <row r="202" spans="2:65" s="1" customFormat="1" ht="25.5" customHeight="1">
      <c r="B202" s="43"/>
      <c r="C202" s="205" t="s">
        <v>322</v>
      </c>
      <c r="D202" s="205" t="s">
        <v>185</v>
      </c>
      <c r="E202" s="206" t="s">
        <v>323</v>
      </c>
      <c r="F202" s="207" t="s">
        <v>324</v>
      </c>
      <c r="G202" s="208" t="s">
        <v>215</v>
      </c>
      <c r="H202" s="209">
        <v>10.674</v>
      </c>
      <c r="I202" s="210"/>
      <c r="J202" s="211">
        <f>ROUND(I202*H202,2)</f>
        <v>0</v>
      </c>
      <c r="K202" s="207" t="s">
        <v>189</v>
      </c>
      <c r="L202" s="63"/>
      <c r="M202" s="212" t="s">
        <v>38</v>
      </c>
      <c r="N202" s="213" t="s">
        <v>53</v>
      </c>
      <c r="O202" s="44"/>
      <c r="P202" s="214">
        <f>O202*H202</f>
        <v>0</v>
      </c>
      <c r="Q202" s="214">
        <v>0.17818</v>
      </c>
      <c r="R202" s="214">
        <f>Q202*H202</f>
        <v>1.9018933199999999</v>
      </c>
      <c r="S202" s="214">
        <v>0</v>
      </c>
      <c r="T202" s="215">
        <f>S202*H202</f>
        <v>0</v>
      </c>
      <c r="AR202" s="25" t="s">
        <v>190</v>
      </c>
      <c r="AT202" s="25" t="s">
        <v>185</v>
      </c>
      <c r="AU202" s="25" t="s">
        <v>90</v>
      </c>
      <c r="AY202" s="25" t="s">
        <v>183</v>
      </c>
      <c r="BE202" s="216">
        <f>IF(N202="základní",J202,0)</f>
        <v>0</v>
      </c>
      <c r="BF202" s="216">
        <f>IF(N202="snížená",J202,0)</f>
        <v>0</v>
      </c>
      <c r="BG202" s="216">
        <f>IF(N202="zákl. přenesená",J202,0)</f>
        <v>0</v>
      </c>
      <c r="BH202" s="216">
        <f>IF(N202="sníž. přenesená",J202,0)</f>
        <v>0</v>
      </c>
      <c r="BI202" s="216">
        <f>IF(N202="nulová",J202,0)</f>
        <v>0</v>
      </c>
      <c r="BJ202" s="25" t="s">
        <v>25</v>
      </c>
      <c r="BK202" s="216">
        <f>ROUND(I202*H202,2)</f>
        <v>0</v>
      </c>
      <c r="BL202" s="25" t="s">
        <v>190</v>
      </c>
      <c r="BM202" s="25" t="s">
        <v>325</v>
      </c>
    </row>
    <row r="203" spans="2:51" s="14" customFormat="1" ht="13.5">
      <c r="B203" s="240"/>
      <c r="C203" s="241"/>
      <c r="D203" s="219" t="s">
        <v>196</v>
      </c>
      <c r="E203" s="242" t="s">
        <v>38</v>
      </c>
      <c r="F203" s="243" t="s">
        <v>202</v>
      </c>
      <c r="G203" s="241"/>
      <c r="H203" s="242" t="s">
        <v>38</v>
      </c>
      <c r="I203" s="244"/>
      <c r="J203" s="241"/>
      <c r="K203" s="241"/>
      <c r="L203" s="245"/>
      <c r="M203" s="246"/>
      <c r="N203" s="247"/>
      <c r="O203" s="247"/>
      <c r="P203" s="247"/>
      <c r="Q203" s="247"/>
      <c r="R203" s="247"/>
      <c r="S203" s="247"/>
      <c r="T203" s="248"/>
      <c r="AT203" s="249" t="s">
        <v>196</v>
      </c>
      <c r="AU203" s="249" t="s">
        <v>90</v>
      </c>
      <c r="AV203" s="14" t="s">
        <v>25</v>
      </c>
      <c r="AW203" s="14" t="s">
        <v>45</v>
      </c>
      <c r="AX203" s="14" t="s">
        <v>82</v>
      </c>
      <c r="AY203" s="249" t="s">
        <v>183</v>
      </c>
    </row>
    <row r="204" spans="2:51" s="12" customFormat="1" ht="13.5">
      <c r="B204" s="217"/>
      <c r="C204" s="218"/>
      <c r="D204" s="219" t="s">
        <v>196</v>
      </c>
      <c r="E204" s="220" t="s">
        <v>38</v>
      </c>
      <c r="F204" s="221" t="s">
        <v>326</v>
      </c>
      <c r="G204" s="218"/>
      <c r="H204" s="222">
        <v>9.304</v>
      </c>
      <c r="I204" s="223"/>
      <c r="J204" s="218"/>
      <c r="K204" s="218"/>
      <c r="L204" s="224"/>
      <c r="M204" s="225"/>
      <c r="N204" s="226"/>
      <c r="O204" s="226"/>
      <c r="P204" s="226"/>
      <c r="Q204" s="226"/>
      <c r="R204" s="226"/>
      <c r="S204" s="226"/>
      <c r="T204" s="227"/>
      <c r="AT204" s="228" t="s">
        <v>196</v>
      </c>
      <c r="AU204" s="228" t="s">
        <v>90</v>
      </c>
      <c r="AV204" s="12" t="s">
        <v>90</v>
      </c>
      <c r="AW204" s="12" t="s">
        <v>45</v>
      </c>
      <c r="AX204" s="12" t="s">
        <v>82</v>
      </c>
      <c r="AY204" s="228" t="s">
        <v>183</v>
      </c>
    </row>
    <row r="205" spans="2:51" s="14" customFormat="1" ht="13.5">
      <c r="B205" s="240"/>
      <c r="C205" s="241"/>
      <c r="D205" s="219" t="s">
        <v>196</v>
      </c>
      <c r="E205" s="242" t="s">
        <v>38</v>
      </c>
      <c r="F205" s="243" t="s">
        <v>327</v>
      </c>
      <c r="G205" s="241"/>
      <c r="H205" s="242" t="s">
        <v>38</v>
      </c>
      <c r="I205" s="244"/>
      <c r="J205" s="241"/>
      <c r="K205" s="241"/>
      <c r="L205" s="245"/>
      <c r="M205" s="246"/>
      <c r="N205" s="247"/>
      <c r="O205" s="247"/>
      <c r="P205" s="247"/>
      <c r="Q205" s="247"/>
      <c r="R205" s="247"/>
      <c r="S205" s="247"/>
      <c r="T205" s="248"/>
      <c r="AT205" s="249" t="s">
        <v>196</v>
      </c>
      <c r="AU205" s="249" t="s">
        <v>90</v>
      </c>
      <c r="AV205" s="14" t="s">
        <v>25</v>
      </c>
      <c r="AW205" s="14" t="s">
        <v>45</v>
      </c>
      <c r="AX205" s="14" t="s">
        <v>82</v>
      </c>
      <c r="AY205" s="249" t="s">
        <v>183</v>
      </c>
    </row>
    <row r="206" spans="2:51" s="12" customFormat="1" ht="13.5">
      <c r="B206" s="217"/>
      <c r="C206" s="218"/>
      <c r="D206" s="219" t="s">
        <v>196</v>
      </c>
      <c r="E206" s="220" t="s">
        <v>38</v>
      </c>
      <c r="F206" s="221" t="s">
        <v>328</v>
      </c>
      <c r="G206" s="218"/>
      <c r="H206" s="222">
        <v>1.37</v>
      </c>
      <c r="I206" s="223"/>
      <c r="J206" s="218"/>
      <c r="K206" s="218"/>
      <c r="L206" s="224"/>
      <c r="M206" s="225"/>
      <c r="N206" s="226"/>
      <c r="O206" s="226"/>
      <c r="P206" s="226"/>
      <c r="Q206" s="226"/>
      <c r="R206" s="226"/>
      <c r="S206" s="226"/>
      <c r="T206" s="227"/>
      <c r="AT206" s="228" t="s">
        <v>196</v>
      </c>
      <c r="AU206" s="228" t="s">
        <v>90</v>
      </c>
      <c r="AV206" s="12" t="s">
        <v>90</v>
      </c>
      <c r="AW206" s="12" t="s">
        <v>45</v>
      </c>
      <c r="AX206" s="12" t="s">
        <v>82</v>
      </c>
      <c r="AY206" s="228" t="s">
        <v>183</v>
      </c>
    </row>
    <row r="207" spans="2:51" s="13" customFormat="1" ht="13.5">
      <c r="B207" s="229"/>
      <c r="C207" s="230"/>
      <c r="D207" s="219" t="s">
        <v>196</v>
      </c>
      <c r="E207" s="231" t="s">
        <v>38</v>
      </c>
      <c r="F207" s="232" t="s">
        <v>198</v>
      </c>
      <c r="G207" s="230"/>
      <c r="H207" s="233">
        <v>10.674</v>
      </c>
      <c r="I207" s="234"/>
      <c r="J207" s="230"/>
      <c r="K207" s="230"/>
      <c r="L207" s="235"/>
      <c r="M207" s="236"/>
      <c r="N207" s="237"/>
      <c r="O207" s="237"/>
      <c r="P207" s="237"/>
      <c r="Q207" s="237"/>
      <c r="R207" s="237"/>
      <c r="S207" s="237"/>
      <c r="T207" s="238"/>
      <c r="AT207" s="239" t="s">
        <v>196</v>
      </c>
      <c r="AU207" s="239" t="s">
        <v>90</v>
      </c>
      <c r="AV207" s="13" t="s">
        <v>190</v>
      </c>
      <c r="AW207" s="13" t="s">
        <v>45</v>
      </c>
      <c r="AX207" s="13" t="s">
        <v>25</v>
      </c>
      <c r="AY207" s="239" t="s">
        <v>183</v>
      </c>
    </row>
    <row r="208" spans="2:65" s="1" customFormat="1" ht="25.5" customHeight="1">
      <c r="B208" s="43"/>
      <c r="C208" s="205" t="s">
        <v>329</v>
      </c>
      <c r="D208" s="205" t="s">
        <v>185</v>
      </c>
      <c r="E208" s="206" t="s">
        <v>330</v>
      </c>
      <c r="F208" s="207" t="s">
        <v>331</v>
      </c>
      <c r="G208" s="208" t="s">
        <v>215</v>
      </c>
      <c r="H208" s="209">
        <v>18.03</v>
      </c>
      <c r="I208" s="210"/>
      <c r="J208" s="211">
        <f>ROUND(I208*H208,2)</f>
        <v>0</v>
      </c>
      <c r="K208" s="207" t="s">
        <v>189</v>
      </c>
      <c r="L208" s="63"/>
      <c r="M208" s="212" t="s">
        <v>38</v>
      </c>
      <c r="N208" s="213" t="s">
        <v>53</v>
      </c>
      <c r="O208" s="44"/>
      <c r="P208" s="214">
        <f>O208*H208</f>
        <v>0</v>
      </c>
      <c r="Q208" s="214">
        <v>0.00785</v>
      </c>
      <c r="R208" s="214">
        <f>Q208*H208</f>
        <v>0.1415355</v>
      </c>
      <c r="S208" s="214">
        <v>0</v>
      </c>
      <c r="T208" s="215">
        <f>S208*H208</f>
        <v>0</v>
      </c>
      <c r="AR208" s="25" t="s">
        <v>190</v>
      </c>
      <c r="AT208" s="25" t="s">
        <v>185</v>
      </c>
      <c r="AU208" s="25" t="s">
        <v>90</v>
      </c>
      <c r="AY208" s="25" t="s">
        <v>183</v>
      </c>
      <c r="BE208" s="216">
        <f>IF(N208="základní",J208,0)</f>
        <v>0</v>
      </c>
      <c r="BF208" s="216">
        <f>IF(N208="snížená",J208,0)</f>
        <v>0</v>
      </c>
      <c r="BG208" s="216">
        <f>IF(N208="zákl. přenesená",J208,0)</f>
        <v>0</v>
      </c>
      <c r="BH208" s="216">
        <f>IF(N208="sníž. přenesená",J208,0)</f>
        <v>0</v>
      </c>
      <c r="BI208" s="216">
        <f>IF(N208="nulová",J208,0)</f>
        <v>0</v>
      </c>
      <c r="BJ208" s="25" t="s">
        <v>25</v>
      </c>
      <c r="BK208" s="216">
        <f>ROUND(I208*H208,2)</f>
        <v>0</v>
      </c>
      <c r="BL208" s="25" t="s">
        <v>190</v>
      </c>
      <c r="BM208" s="25" t="s">
        <v>332</v>
      </c>
    </row>
    <row r="209" spans="2:47" s="1" customFormat="1" ht="67.5">
      <c r="B209" s="43"/>
      <c r="C209" s="65"/>
      <c r="D209" s="219" t="s">
        <v>217</v>
      </c>
      <c r="E209" s="65"/>
      <c r="F209" s="250" t="s">
        <v>333</v>
      </c>
      <c r="G209" s="65"/>
      <c r="H209" s="65"/>
      <c r="I209" s="174"/>
      <c r="J209" s="65"/>
      <c r="K209" s="65"/>
      <c r="L209" s="63"/>
      <c r="M209" s="251"/>
      <c r="N209" s="44"/>
      <c r="O209" s="44"/>
      <c r="P209" s="44"/>
      <c r="Q209" s="44"/>
      <c r="R209" s="44"/>
      <c r="S209" s="44"/>
      <c r="T209" s="80"/>
      <c r="AT209" s="25" t="s">
        <v>217</v>
      </c>
      <c r="AU209" s="25" t="s">
        <v>90</v>
      </c>
    </row>
    <row r="210" spans="2:51" s="14" customFormat="1" ht="13.5">
      <c r="B210" s="240"/>
      <c r="C210" s="241"/>
      <c r="D210" s="219" t="s">
        <v>196</v>
      </c>
      <c r="E210" s="242" t="s">
        <v>38</v>
      </c>
      <c r="F210" s="243" t="s">
        <v>202</v>
      </c>
      <c r="G210" s="241"/>
      <c r="H210" s="242" t="s">
        <v>38</v>
      </c>
      <c r="I210" s="244"/>
      <c r="J210" s="241"/>
      <c r="K210" s="241"/>
      <c r="L210" s="245"/>
      <c r="M210" s="246"/>
      <c r="N210" s="247"/>
      <c r="O210" s="247"/>
      <c r="P210" s="247"/>
      <c r="Q210" s="247"/>
      <c r="R210" s="247"/>
      <c r="S210" s="247"/>
      <c r="T210" s="248"/>
      <c r="AT210" s="249" t="s">
        <v>196</v>
      </c>
      <c r="AU210" s="249" t="s">
        <v>90</v>
      </c>
      <c r="AV210" s="14" t="s">
        <v>25</v>
      </c>
      <c r="AW210" s="14" t="s">
        <v>45</v>
      </c>
      <c r="AX210" s="14" t="s">
        <v>82</v>
      </c>
      <c r="AY210" s="249" t="s">
        <v>183</v>
      </c>
    </row>
    <row r="211" spans="2:51" s="12" customFormat="1" ht="13.5">
      <c r="B211" s="217"/>
      <c r="C211" s="218"/>
      <c r="D211" s="219" t="s">
        <v>196</v>
      </c>
      <c r="E211" s="220" t="s">
        <v>38</v>
      </c>
      <c r="F211" s="221" t="s">
        <v>334</v>
      </c>
      <c r="G211" s="218"/>
      <c r="H211" s="222">
        <v>1.068</v>
      </c>
      <c r="I211" s="223"/>
      <c r="J211" s="218"/>
      <c r="K211" s="218"/>
      <c r="L211" s="224"/>
      <c r="M211" s="225"/>
      <c r="N211" s="226"/>
      <c r="O211" s="226"/>
      <c r="P211" s="226"/>
      <c r="Q211" s="226"/>
      <c r="R211" s="226"/>
      <c r="S211" s="226"/>
      <c r="T211" s="227"/>
      <c r="AT211" s="228" t="s">
        <v>196</v>
      </c>
      <c r="AU211" s="228" t="s">
        <v>90</v>
      </c>
      <c r="AV211" s="12" t="s">
        <v>90</v>
      </c>
      <c r="AW211" s="12" t="s">
        <v>45</v>
      </c>
      <c r="AX211" s="12" t="s">
        <v>82</v>
      </c>
      <c r="AY211" s="228" t="s">
        <v>183</v>
      </c>
    </row>
    <row r="212" spans="2:51" s="12" customFormat="1" ht="13.5">
      <c r="B212" s="217"/>
      <c r="C212" s="218"/>
      <c r="D212" s="219" t="s">
        <v>196</v>
      </c>
      <c r="E212" s="220" t="s">
        <v>38</v>
      </c>
      <c r="F212" s="221" t="s">
        <v>335</v>
      </c>
      <c r="G212" s="218"/>
      <c r="H212" s="222">
        <v>0.24</v>
      </c>
      <c r="I212" s="223"/>
      <c r="J212" s="218"/>
      <c r="K212" s="218"/>
      <c r="L212" s="224"/>
      <c r="M212" s="225"/>
      <c r="N212" s="226"/>
      <c r="O212" s="226"/>
      <c r="P212" s="226"/>
      <c r="Q212" s="226"/>
      <c r="R212" s="226"/>
      <c r="S212" s="226"/>
      <c r="T212" s="227"/>
      <c r="AT212" s="228" t="s">
        <v>196</v>
      </c>
      <c r="AU212" s="228" t="s">
        <v>90</v>
      </c>
      <c r="AV212" s="12" t="s">
        <v>90</v>
      </c>
      <c r="AW212" s="12" t="s">
        <v>45</v>
      </c>
      <c r="AX212" s="12" t="s">
        <v>82</v>
      </c>
      <c r="AY212" s="228" t="s">
        <v>183</v>
      </c>
    </row>
    <row r="213" spans="2:51" s="12" customFormat="1" ht="13.5">
      <c r="B213" s="217"/>
      <c r="C213" s="218"/>
      <c r="D213" s="219" t="s">
        <v>196</v>
      </c>
      <c r="E213" s="220" t="s">
        <v>38</v>
      </c>
      <c r="F213" s="221" t="s">
        <v>336</v>
      </c>
      <c r="G213" s="218"/>
      <c r="H213" s="222">
        <v>0.16</v>
      </c>
      <c r="I213" s="223"/>
      <c r="J213" s="218"/>
      <c r="K213" s="218"/>
      <c r="L213" s="224"/>
      <c r="M213" s="225"/>
      <c r="N213" s="226"/>
      <c r="O213" s="226"/>
      <c r="P213" s="226"/>
      <c r="Q213" s="226"/>
      <c r="R213" s="226"/>
      <c r="S213" s="226"/>
      <c r="T213" s="227"/>
      <c r="AT213" s="228" t="s">
        <v>196</v>
      </c>
      <c r="AU213" s="228" t="s">
        <v>90</v>
      </c>
      <c r="AV213" s="12" t="s">
        <v>90</v>
      </c>
      <c r="AW213" s="12" t="s">
        <v>45</v>
      </c>
      <c r="AX213" s="12" t="s">
        <v>82</v>
      </c>
      <c r="AY213" s="228" t="s">
        <v>183</v>
      </c>
    </row>
    <row r="214" spans="2:51" s="12" customFormat="1" ht="13.5">
      <c r="B214" s="217"/>
      <c r="C214" s="218"/>
      <c r="D214" s="219" t="s">
        <v>196</v>
      </c>
      <c r="E214" s="220" t="s">
        <v>38</v>
      </c>
      <c r="F214" s="221" t="s">
        <v>337</v>
      </c>
      <c r="G214" s="218"/>
      <c r="H214" s="222">
        <v>1.17</v>
      </c>
      <c r="I214" s="223"/>
      <c r="J214" s="218"/>
      <c r="K214" s="218"/>
      <c r="L214" s="224"/>
      <c r="M214" s="225"/>
      <c r="N214" s="226"/>
      <c r="O214" s="226"/>
      <c r="P214" s="226"/>
      <c r="Q214" s="226"/>
      <c r="R214" s="226"/>
      <c r="S214" s="226"/>
      <c r="T214" s="227"/>
      <c r="AT214" s="228" t="s">
        <v>196</v>
      </c>
      <c r="AU214" s="228" t="s">
        <v>90</v>
      </c>
      <c r="AV214" s="12" t="s">
        <v>90</v>
      </c>
      <c r="AW214" s="12" t="s">
        <v>45</v>
      </c>
      <c r="AX214" s="12" t="s">
        <v>82</v>
      </c>
      <c r="AY214" s="228" t="s">
        <v>183</v>
      </c>
    </row>
    <row r="215" spans="2:51" s="12" customFormat="1" ht="13.5">
      <c r="B215" s="217"/>
      <c r="C215" s="218"/>
      <c r="D215" s="219" t="s">
        <v>196</v>
      </c>
      <c r="E215" s="220" t="s">
        <v>38</v>
      </c>
      <c r="F215" s="221" t="s">
        <v>338</v>
      </c>
      <c r="G215" s="218"/>
      <c r="H215" s="222">
        <v>0.622</v>
      </c>
      <c r="I215" s="223"/>
      <c r="J215" s="218"/>
      <c r="K215" s="218"/>
      <c r="L215" s="224"/>
      <c r="M215" s="225"/>
      <c r="N215" s="226"/>
      <c r="O215" s="226"/>
      <c r="P215" s="226"/>
      <c r="Q215" s="226"/>
      <c r="R215" s="226"/>
      <c r="S215" s="226"/>
      <c r="T215" s="227"/>
      <c r="AT215" s="228" t="s">
        <v>196</v>
      </c>
      <c r="AU215" s="228" t="s">
        <v>90</v>
      </c>
      <c r="AV215" s="12" t="s">
        <v>90</v>
      </c>
      <c r="AW215" s="12" t="s">
        <v>45</v>
      </c>
      <c r="AX215" s="12" t="s">
        <v>82</v>
      </c>
      <c r="AY215" s="228" t="s">
        <v>183</v>
      </c>
    </row>
    <row r="216" spans="2:51" s="12" customFormat="1" ht="13.5">
      <c r="B216" s="217"/>
      <c r="C216" s="218"/>
      <c r="D216" s="219" t="s">
        <v>196</v>
      </c>
      <c r="E216" s="220" t="s">
        <v>38</v>
      </c>
      <c r="F216" s="221" t="s">
        <v>339</v>
      </c>
      <c r="G216" s="218"/>
      <c r="H216" s="222">
        <v>2.376</v>
      </c>
      <c r="I216" s="223"/>
      <c r="J216" s="218"/>
      <c r="K216" s="218"/>
      <c r="L216" s="224"/>
      <c r="M216" s="225"/>
      <c r="N216" s="226"/>
      <c r="O216" s="226"/>
      <c r="P216" s="226"/>
      <c r="Q216" s="226"/>
      <c r="R216" s="226"/>
      <c r="S216" s="226"/>
      <c r="T216" s="227"/>
      <c r="AT216" s="228" t="s">
        <v>196</v>
      </c>
      <c r="AU216" s="228" t="s">
        <v>90</v>
      </c>
      <c r="AV216" s="12" t="s">
        <v>90</v>
      </c>
      <c r="AW216" s="12" t="s">
        <v>45</v>
      </c>
      <c r="AX216" s="12" t="s">
        <v>82</v>
      </c>
      <c r="AY216" s="228" t="s">
        <v>183</v>
      </c>
    </row>
    <row r="217" spans="2:51" s="12" customFormat="1" ht="13.5">
      <c r="B217" s="217"/>
      <c r="C217" s="218"/>
      <c r="D217" s="219" t="s">
        <v>196</v>
      </c>
      <c r="E217" s="220" t="s">
        <v>38</v>
      </c>
      <c r="F217" s="221" t="s">
        <v>340</v>
      </c>
      <c r="G217" s="218"/>
      <c r="H217" s="222">
        <v>3.1</v>
      </c>
      <c r="I217" s="223"/>
      <c r="J217" s="218"/>
      <c r="K217" s="218"/>
      <c r="L217" s="224"/>
      <c r="M217" s="225"/>
      <c r="N217" s="226"/>
      <c r="O217" s="226"/>
      <c r="P217" s="226"/>
      <c r="Q217" s="226"/>
      <c r="R217" s="226"/>
      <c r="S217" s="226"/>
      <c r="T217" s="227"/>
      <c r="AT217" s="228" t="s">
        <v>196</v>
      </c>
      <c r="AU217" s="228" t="s">
        <v>90</v>
      </c>
      <c r="AV217" s="12" t="s">
        <v>90</v>
      </c>
      <c r="AW217" s="12" t="s">
        <v>45</v>
      </c>
      <c r="AX217" s="12" t="s">
        <v>82</v>
      </c>
      <c r="AY217" s="228" t="s">
        <v>183</v>
      </c>
    </row>
    <row r="218" spans="2:51" s="12" customFormat="1" ht="13.5">
      <c r="B218" s="217"/>
      <c r="C218" s="218"/>
      <c r="D218" s="219" t="s">
        <v>196</v>
      </c>
      <c r="E218" s="220" t="s">
        <v>38</v>
      </c>
      <c r="F218" s="221" t="s">
        <v>341</v>
      </c>
      <c r="G218" s="218"/>
      <c r="H218" s="222">
        <v>0.489</v>
      </c>
      <c r="I218" s="223"/>
      <c r="J218" s="218"/>
      <c r="K218" s="218"/>
      <c r="L218" s="224"/>
      <c r="M218" s="225"/>
      <c r="N218" s="226"/>
      <c r="O218" s="226"/>
      <c r="P218" s="226"/>
      <c r="Q218" s="226"/>
      <c r="R218" s="226"/>
      <c r="S218" s="226"/>
      <c r="T218" s="227"/>
      <c r="AT218" s="228" t="s">
        <v>196</v>
      </c>
      <c r="AU218" s="228" t="s">
        <v>90</v>
      </c>
      <c r="AV218" s="12" t="s">
        <v>90</v>
      </c>
      <c r="AW218" s="12" t="s">
        <v>45</v>
      </c>
      <c r="AX218" s="12" t="s">
        <v>82</v>
      </c>
      <c r="AY218" s="228" t="s">
        <v>183</v>
      </c>
    </row>
    <row r="219" spans="2:51" s="12" customFormat="1" ht="13.5">
      <c r="B219" s="217"/>
      <c r="C219" s="218"/>
      <c r="D219" s="219" t="s">
        <v>196</v>
      </c>
      <c r="E219" s="220" t="s">
        <v>38</v>
      </c>
      <c r="F219" s="221" t="s">
        <v>342</v>
      </c>
      <c r="G219" s="218"/>
      <c r="H219" s="222">
        <v>8.316</v>
      </c>
      <c r="I219" s="223"/>
      <c r="J219" s="218"/>
      <c r="K219" s="218"/>
      <c r="L219" s="224"/>
      <c r="M219" s="225"/>
      <c r="N219" s="226"/>
      <c r="O219" s="226"/>
      <c r="P219" s="226"/>
      <c r="Q219" s="226"/>
      <c r="R219" s="226"/>
      <c r="S219" s="226"/>
      <c r="T219" s="227"/>
      <c r="AT219" s="228" t="s">
        <v>196</v>
      </c>
      <c r="AU219" s="228" t="s">
        <v>90</v>
      </c>
      <c r="AV219" s="12" t="s">
        <v>90</v>
      </c>
      <c r="AW219" s="12" t="s">
        <v>45</v>
      </c>
      <c r="AX219" s="12" t="s">
        <v>82</v>
      </c>
      <c r="AY219" s="228" t="s">
        <v>183</v>
      </c>
    </row>
    <row r="220" spans="2:51" s="12" customFormat="1" ht="13.5">
      <c r="B220" s="217"/>
      <c r="C220" s="218"/>
      <c r="D220" s="219" t="s">
        <v>196</v>
      </c>
      <c r="E220" s="220" t="s">
        <v>38</v>
      </c>
      <c r="F220" s="221" t="s">
        <v>341</v>
      </c>
      <c r="G220" s="218"/>
      <c r="H220" s="222">
        <v>0.489</v>
      </c>
      <c r="I220" s="223"/>
      <c r="J220" s="218"/>
      <c r="K220" s="218"/>
      <c r="L220" s="224"/>
      <c r="M220" s="225"/>
      <c r="N220" s="226"/>
      <c r="O220" s="226"/>
      <c r="P220" s="226"/>
      <c r="Q220" s="226"/>
      <c r="R220" s="226"/>
      <c r="S220" s="226"/>
      <c r="T220" s="227"/>
      <c r="AT220" s="228" t="s">
        <v>196</v>
      </c>
      <c r="AU220" s="228" t="s">
        <v>90</v>
      </c>
      <c r="AV220" s="12" t="s">
        <v>90</v>
      </c>
      <c r="AW220" s="12" t="s">
        <v>45</v>
      </c>
      <c r="AX220" s="12" t="s">
        <v>82</v>
      </c>
      <c r="AY220" s="228" t="s">
        <v>183</v>
      </c>
    </row>
    <row r="221" spans="2:51" s="13" customFormat="1" ht="13.5">
      <c r="B221" s="229"/>
      <c r="C221" s="230"/>
      <c r="D221" s="219" t="s">
        <v>196</v>
      </c>
      <c r="E221" s="231" t="s">
        <v>38</v>
      </c>
      <c r="F221" s="232" t="s">
        <v>198</v>
      </c>
      <c r="G221" s="230"/>
      <c r="H221" s="233">
        <v>18.03</v>
      </c>
      <c r="I221" s="234"/>
      <c r="J221" s="230"/>
      <c r="K221" s="230"/>
      <c r="L221" s="235"/>
      <c r="M221" s="236"/>
      <c r="N221" s="237"/>
      <c r="O221" s="237"/>
      <c r="P221" s="237"/>
      <c r="Q221" s="237"/>
      <c r="R221" s="237"/>
      <c r="S221" s="237"/>
      <c r="T221" s="238"/>
      <c r="AT221" s="239" t="s">
        <v>196</v>
      </c>
      <c r="AU221" s="239" t="s">
        <v>90</v>
      </c>
      <c r="AV221" s="13" t="s">
        <v>190</v>
      </c>
      <c r="AW221" s="13" t="s">
        <v>45</v>
      </c>
      <c r="AX221" s="13" t="s">
        <v>25</v>
      </c>
      <c r="AY221" s="239" t="s">
        <v>183</v>
      </c>
    </row>
    <row r="222" spans="2:63" s="11" customFormat="1" ht="29.85" customHeight="1">
      <c r="B222" s="189"/>
      <c r="C222" s="190"/>
      <c r="D222" s="191" t="s">
        <v>81</v>
      </c>
      <c r="E222" s="203" t="s">
        <v>190</v>
      </c>
      <c r="F222" s="203" t="s">
        <v>343</v>
      </c>
      <c r="G222" s="190"/>
      <c r="H222" s="190"/>
      <c r="I222" s="193"/>
      <c r="J222" s="204">
        <f>BK222</f>
        <v>0</v>
      </c>
      <c r="K222" s="190"/>
      <c r="L222" s="195"/>
      <c r="M222" s="196"/>
      <c r="N222" s="197"/>
      <c r="O222" s="197"/>
      <c r="P222" s="198">
        <f>SUM(P223:P236)</f>
        <v>0</v>
      </c>
      <c r="Q222" s="197"/>
      <c r="R222" s="198">
        <f>SUM(R223:R236)</f>
        <v>0.5041332000000001</v>
      </c>
      <c r="S222" s="197"/>
      <c r="T222" s="199">
        <f>SUM(T223:T236)</f>
        <v>0</v>
      </c>
      <c r="AR222" s="200" t="s">
        <v>25</v>
      </c>
      <c r="AT222" s="201" t="s">
        <v>81</v>
      </c>
      <c r="AU222" s="201" t="s">
        <v>25</v>
      </c>
      <c r="AY222" s="200" t="s">
        <v>183</v>
      </c>
      <c r="BK222" s="202">
        <f>SUM(BK223:BK236)</f>
        <v>0</v>
      </c>
    </row>
    <row r="223" spans="2:65" s="1" customFormat="1" ht="38.25" customHeight="1">
      <c r="B223" s="43"/>
      <c r="C223" s="205" t="s">
        <v>344</v>
      </c>
      <c r="D223" s="205" t="s">
        <v>185</v>
      </c>
      <c r="E223" s="206" t="s">
        <v>345</v>
      </c>
      <c r="F223" s="207" t="s">
        <v>346</v>
      </c>
      <c r="G223" s="208" t="s">
        <v>188</v>
      </c>
      <c r="H223" s="209">
        <v>3</v>
      </c>
      <c r="I223" s="210"/>
      <c r="J223" s="211">
        <f>ROUND(I223*H223,2)</f>
        <v>0</v>
      </c>
      <c r="K223" s="207" t="s">
        <v>189</v>
      </c>
      <c r="L223" s="63"/>
      <c r="M223" s="212" t="s">
        <v>38</v>
      </c>
      <c r="N223" s="213" t="s">
        <v>53</v>
      </c>
      <c r="O223" s="44"/>
      <c r="P223" s="214">
        <f>O223*H223</f>
        <v>0</v>
      </c>
      <c r="Q223" s="214">
        <v>0.0197</v>
      </c>
      <c r="R223" s="214">
        <f>Q223*H223</f>
        <v>0.0591</v>
      </c>
      <c r="S223" s="214">
        <v>0</v>
      </c>
      <c r="T223" s="215">
        <f>S223*H223</f>
        <v>0</v>
      </c>
      <c r="AR223" s="25" t="s">
        <v>190</v>
      </c>
      <c r="AT223" s="25" t="s">
        <v>185</v>
      </c>
      <c r="AU223" s="25" t="s">
        <v>90</v>
      </c>
      <c r="AY223" s="25" t="s">
        <v>183</v>
      </c>
      <c r="BE223" s="216">
        <f>IF(N223="základní",J223,0)</f>
        <v>0</v>
      </c>
      <c r="BF223" s="216">
        <f>IF(N223="snížená",J223,0)</f>
        <v>0</v>
      </c>
      <c r="BG223" s="216">
        <f>IF(N223="zákl. přenesená",J223,0)</f>
        <v>0</v>
      </c>
      <c r="BH223" s="216">
        <f>IF(N223="sníž. přenesená",J223,0)</f>
        <v>0</v>
      </c>
      <c r="BI223" s="216">
        <f>IF(N223="nulová",J223,0)</f>
        <v>0</v>
      </c>
      <c r="BJ223" s="25" t="s">
        <v>25</v>
      </c>
      <c r="BK223" s="216">
        <f>ROUND(I223*H223,2)</f>
        <v>0</v>
      </c>
      <c r="BL223" s="25" t="s">
        <v>190</v>
      </c>
      <c r="BM223" s="25" t="s">
        <v>347</v>
      </c>
    </row>
    <row r="224" spans="2:65" s="1" customFormat="1" ht="25.5" customHeight="1">
      <c r="B224" s="43"/>
      <c r="C224" s="205" t="s">
        <v>348</v>
      </c>
      <c r="D224" s="205" t="s">
        <v>185</v>
      </c>
      <c r="E224" s="206" t="s">
        <v>349</v>
      </c>
      <c r="F224" s="207" t="s">
        <v>350</v>
      </c>
      <c r="G224" s="208" t="s">
        <v>188</v>
      </c>
      <c r="H224" s="209">
        <v>6</v>
      </c>
      <c r="I224" s="210"/>
      <c r="J224" s="211">
        <f>ROUND(I224*H224,2)</f>
        <v>0</v>
      </c>
      <c r="K224" s="207" t="s">
        <v>189</v>
      </c>
      <c r="L224" s="63"/>
      <c r="M224" s="212" t="s">
        <v>38</v>
      </c>
      <c r="N224" s="213" t="s">
        <v>53</v>
      </c>
      <c r="O224" s="44"/>
      <c r="P224" s="214">
        <f>O224*H224</f>
        <v>0</v>
      </c>
      <c r="Q224" s="214">
        <v>0.02278</v>
      </c>
      <c r="R224" s="214">
        <f>Q224*H224</f>
        <v>0.13668000000000002</v>
      </c>
      <c r="S224" s="214">
        <v>0</v>
      </c>
      <c r="T224" s="215">
        <f>S224*H224</f>
        <v>0</v>
      </c>
      <c r="AR224" s="25" t="s">
        <v>190</v>
      </c>
      <c r="AT224" s="25" t="s">
        <v>185</v>
      </c>
      <c r="AU224" s="25" t="s">
        <v>90</v>
      </c>
      <c r="AY224" s="25" t="s">
        <v>183</v>
      </c>
      <c r="BE224" s="216">
        <f>IF(N224="základní",J224,0)</f>
        <v>0</v>
      </c>
      <c r="BF224" s="216">
        <f>IF(N224="snížená",J224,0)</f>
        <v>0</v>
      </c>
      <c r="BG224" s="216">
        <f>IF(N224="zákl. přenesená",J224,0)</f>
        <v>0</v>
      </c>
      <c r="BH224" s="216">
        <f>IF(N224="sníž. přenesená",J224,0)</f>
        <v>0</v>
      </c>
      <c r="BI224" s="216">
        <f>IF(N224="nulová",J224,0)</f>
        <v>0</v>
      </c>
      <c r="BJ224" s="25" t="s">
        <v>25</v>
      </c>
      <c r="BK224" s="216">
        <f>ROUND(I224*H224,2)</f>
        <v>0</v>
      </c>
      <c r="BL224" s="25" t="s">
        <v>190</v>
      </c>
      <c r="BM224" s="25" t="s">
        <v>351</v>
      </c>
    </row>
    <row r="225" spans="2:51" s="14" customFormat="1" ht="13.5">
      <c r="B225" s="240"/>
      <c r="C225" s="241"/>
      <c r="D225" s="219" t="s">
        <v>196</v>
      </c>
      <c r="E225" s="242" t="s">
        <v>38</v>
      </c>
      <c r="F225" s="243" t="s">
        <v>202</v>
      </c>
      <c r="G225" s="241"/>
      <c r="H225" s="242" t="s">
        <v>38</v>
      </c>
      <c r="I225" s="244"/>
      <c r="J225" s="241"/>
      <c r="K225" s="241"/>
      <c r="L225" s="245"/>
      <c r="M225" s="246"/>
      <c r="N225" s="247"/>
      <c r="O225" s="247"/>
      <c r="P225" s="247"/>
      <c r="Q225" s="247"/>
      <c r="R225" s="247"/>
      <c r="S225" s="247"/>
      <c r="T225" s="248"/>
      <c r="AT225" s="249" t="s">
        <v>196</v>
      </c>
      <c r="AU225" s="249" t="s">
        <v>90</v>
      </c>
      <c r="AV225" s="14" t="s">
        <v>25</v>
      </c>
      <c r="AW225" s="14" t="s">
        <v>45</v>
      </c>
      <c r="AX225" s="14" t="s">
        <v>82</v>
      </c>
      <c r="AY225" s="249" t="s">
        <v>183</v>
      </c>
    </row>
    <row r="226" spans="2:51" s="12" customFormat="1" ht="13.5">
      <c r="B226" s="217"/>
      <c r="C226" s="218"/>
      <c r="D226" s="219" t="s">
        <v>196</v>
      </c>
      <c r="E226" s="220" t="s">
        <v>38</v>
      </c>
      <c r="F226" s="221" t="s">
        <v>352</v>
      </c>
      <c r="G226" s="218"/>
      <c r="H226" s="222">
        <v>6</v>
      </c>
      <c r="I226" s="223"/>
      <c r="J226" s="218"/>
      <c r="K226" s="218"/>
      <c r="L226" s="224"/>
      <c r="M226" s="225"/>
      <c r="N226" s="226"/>
      <c r="O226" s="226"/>
      <c r="P226" s="226"/>
      <c r="Q226" s="226"/>
      <c r="R226" s="226"/>
      <c r="S226" s="226"/>
      <c r="T226" s="227"/>
      <c r="AT226" s="228" t="s">
        <v>196</v>
      </c>
      <c r="AU226" s="228" t="s">
        <v>90</v>
      </c>
      <c r="AV226" s="12" t="s">
        <v>90</v>
      </c>
      <c r="AW226" s="12" t="s">
        <v>45</v>
      </c>
      <c r="AX226" s="12" t="s">
        <v>82</v>
      </c>
      <c r="AY226" s="228" t="s">
        <v>183</v>
      </c>
    </row>
    <row r="227" spans="2:51" s="13" customFormat="1" ht="13.5">
      <c r="B227" s="229"/>
      <c r="C227" s="230"/>
      <c r="D227" s="219" t="s">
        <v>196</v>
      </c>
      <c r="E227" s="231" t="s">
        <v>38</v>
      </c>
      <c r="F227" s="232" t="s">
        <v>198</v>
      </c>
      <c r="G227" s="230"/>
      <c r="H227" s="233">
        <v>6</v>
      </c>
      <c r="I227" s="234"/>
      <c r="J227" s="230"/>
      <c r="K227" s="230"/>
      <c r="L227" s="235"/>
      <c r="M227" s="236"/>
      <c r="N227" s="237"/>
      <c r="O227" s="237"/>
      <c r="P227" s="237"/>
      <c r="Q227" s="237"/>
      <c r="R227" s="237"/>
      <c r="S227" s="237"/>
      <c r="T227" s="238"/>
      <c r="AT227" s="239" t="s">
        <v>196</v>
      </c>
      <c r="AU227" s="239" t="s">
        <v>90</v>
      </c>
      <c r="AV227" s="13" t="s">
        <v>190</v>
      </c>
      <c r="AW227" s="13" t="s">
        <v>45</v>
      </c>
      <c r="AX227" s="13" t="s">
        <v>25</v>
      </c>
      <c r="AY227" s="239" t="s">
        <v>183</v>
      </c>
    </row>
    <row r="228" spans="2:65" s="1" customFormat="1" ht="25.5" customHeight="1">
      <c r="B228" s="43"/>
      <c r="C228" s="205" t="s">
        <v>353</v>
      </c>
      <c r="D228" s="205" t="s">
        <v>185</v>
      </c>
      <c r="E228" s="206" t="s">
        <v>354</v>
      </c>
      <c r="F228" s="207" t="s">
        <v>355</v>
      </c>
      <c r="G228" s="208" t="s">
        <v>313</v>
      </c>
      <c r="H228" s="209">
        <v>3</v>
      </c>
      <c r="I228" s="210"/>
      <c r="J228" s="211">
        <f>ROUND(I228*H228,2)</f>
        <v>0</v>
      </c>
      <c r="K228" s="207" t="s">
        <v>189</v>
      </c>
      <c r="L228" s="63"/>
      <c r="M228" s="212" t="s">
        <v>38</v>
      </c>
      <c r="N228" s="213" t="s">
        <v>53</v>
      </c>
      <c r="O228" s="44"/>
      <c r="P228" s="214">
        <f>O228*H228</f>
        <v>0</v>
      </c>
      <c r="Q228" s="214">
        <v>0.1016</v>
      </c>
      <c r="R228" s="214">
        <f>Q228*H228</f>
        <v>0.30479999999999996</v>
      </c>
      <c r="S228" s="214">
        <v>0</v>
      </c>
      <c r="T228" s="215">
        <f>S228*H228</f>
        <v>0</v>
      </c>
      <c r="AR228" s="25" t="s">
        <v>190</v>
      </c>
      <c r="AT228" s="25" t="s">
        <v>185</v>
      </c>
      <c r="AU228" s="25" t="s">
        <v>90</v>
      </c>
      <c r="AY228" s="25" t="s">
        <v>183</v>
      </c>
      <c r="BE228" s="216">
        <f>IF(N228="základní",J228,0)</f>
        <v>0</v>
      </c>
      <c r="BF228" s="216">
        <f>IF(N228="snížená",J228,0)</f>
        <v>0</v>
      </c>
      <c r="BG228" s="216">
        <f>IF(N228="zákl. přenesená",J228,0)</f>
        <v>0</v>
      </c>
      <c r="BH228" s="216">
        <f>IF(N228="sníž. přenesená",J228,0)</f>
        <v>0</v>
      </c>
      <c r="BI228" s="216">
        <f>IF(N228="nulová",J228,0)</f>
        <v>0</v>
      </c>
      <c r="BJ228" s="25" t="s">
        <v>25</v>
      </c>
      <c r="BK228" s="216">
        <f>ROUND(I228*H228,2)</f>
        <v>0</v>
      </c>
      <c r="BL228" s="25" t="s">
        <v>190</v>
      </c>
      <c r="BM228" s="25" t="s">
        <v>356</v>
      </c>
    </row>
    <row r="229" spans="2:51" s="12" customFormat="1" ht="13.5">
      <c r="B229" s="217"/>
      <c r="C229" s="218"/>
      <c r="D229" s="219" t="s">
        <v>196</v>
      </c>
      <c r="E229" s="220" t="s">
        <v>38</v>
      </c>
      <c r="F229" s="221" t="s">
        <v>357</v>
      </c>
      <c r="G229" s="218"/>
      <c r="H229" s="222">
        <v>3</v>
      </c>
      <c r="I229" s="223"/>
      <c r="J229" s="218"/>
      <c r="K229" s="218"/>
      <c r="L229" s="224"/>
      <c r="M229" s="225"/>
      <c r="N229" s="226"/>
      <c r="O229" s="226"/>
      <c r="P229" s="226"/>
      <c r="Q229" s="226"/>
      <c r="R229" s="226"/>
      <c r="S229" s="226"/>
      <c r="T229" s="227"/>
      <c r="AT229" s="228" t="s">
        <v>196</v>
      </c>
      <c r="AU229" s="228" t="s">
        <v>90</v>
      </c>
      <c r="AV229" s="12" t="s">
        <v>90</v>
      </c>
      <c r="AW229" s="12" t="s">
        <v>45</v>
      </c>
      <c r="AX229" s="12" t="s">
        <v>82</v>
      </c>
      <c r="AY229" s="228" t="s">
        <v>183</v>
      </c>
    </row>
    <row r="230" spans="2:51" s="13" customFormat="1" ht="13.5">
      <c r="B230" s="229"/>
      <c r="C230" s="230"/>
      <c r="D230" s="219" t="s">
        <v>196</v>
      </c>
      <c r="E230" s="231" t="s">
        <v>38</v>
      </c>
      <c r="F230" s="232" t="s">
        <v>198</v>
      </c>
      <c r="G230" s="230"/>
      <c r="H230" s="233">
        <v>3</v>
      </c>
      <c r="I230" s="234"/>
      <c r="J230" s="230"/>
      <c r="K230" s="230"/>
      <c r="L230" s="235"/>
      <c r="M230" s="236"/>
      <c r="N230" s="237"/>
      <c r="O230" s="237"/>
      <c r="P230" s="237"/>
      <c r="Q230" s="237"/>
      <c r="R230" s="237"/>
      <c r="S230" s="237"/>
      <c r="T230" s="238"/>
      <c r="AT230" s="239" t="s">
        <v>196</v>
      </c>
      <c r="AU230" s="239" t="s">
        <v>90</v>
      </c>
      <c r="AV230" s="13" t="s">
        <v>190</v>
      </c>
      <c r="AW230" s="13" t="s">
        <v>45</v>
      </c>
      <c r="AX230" s="13" t="s">
        <v>25</v>
      </c>
      <c r="AY230" s="239" t="s">
        <v>183</v>
      </c>
    </row>
    <row r="231" spans="2:65" s="1" customFormat="1" ht="25.5" customHeight="1">
      <c r="B231" s="43"/>
      <c r="C231" s="205" t="s">
        <v>358</v>
      </c>
      <c r="D231" s="205" t="s">
        <v>185</v>
      </c>
      <c r="E231" s="206" t="s">
        <v>359</v>
      </c>
      <c r="F231" s="207" t="s">
        <v>360</v>
      </c>
      <c r="G231" s="208" t="s">
        <v>215</v>
      </c>
      <c r="H231" s="209">
        <v>0.54</v>
      </c>
      <c r="I231" s="210"/>
      <c r="J231" s="211">
        <f>ROUND(I231*H231,2)</f>
        <v>0</v>
      </c>
      <c r="K231" s="207" t="s">
        <v>189</v>
      </c>
      <c r="L231" s="63"/>
      <c r="M231" s="212" t="s">
        <v>38</v>
      </c>
      <c r="N231" s="213" t="s">
        <v>53</v>
      </c>
      <c r="O231" s="44"/>
      <c r="P231" s="214">
        <f>O231*H231</f>
        <v>0</v>
      </c>
      <c r="Q231" s="214">
        <v>0.00658</v>
      </c>
      <c r="R231" s="214">
        <f>Q231*H231</f>
        <v>0.0035532000000000003</v>
      </c>
      <c r="S231" s="214">
        <v>0</v>
      </c>
      <c r="T231" s="215">
        <f>S231*H231</f>
        <v>0</v>
      </c>
      <c r="AR231" s="25" t="s">
        <v>190</v>
      </c>
      <c r="AT231" s="25" t="s">
        <v>185</v>
      </c>
      <c r="AU231" s="25" t="s">
        <v>90</v>
      </c>
      <c r="AY231" s="25" t="s">
        <v>183</v>
      </c>
      <c r="BE231" s="216">
        <f>IF(N231="základní",J231,0)</f>
        <v>0</v>
      </c>
      <c r="BF231" s="216">
        <f>IF(N231="snížená",J231,0)</f>
        <v>0</v>
      </c>
      <c r="BG231" s="216">
        <f>IF(N231="zákl. přenesená",J231,0)</f>
        <v>0</v>
      </c>
      <c r="BH231" s="216">
        <f>IF(N231="sníž. přenesená",J231,0)</f>
        <v>0</v>
      </c>
      <c r="BI231" s="216">
        <f>IF(N231="nulová",J231,0)</f>
        <v>0</v>
      </c>
      <c r="BJ231" s="25" t="s">
        <v>25</v>
      </c>
      <c r="BK231" s="216">
        <f>ROUND(I231*H231,2)</f>
        <v>0</v>
      </c>
      <c r="BL231" s="25" t="s">
        <v>190</v>
      </c>
      <c r="BM231" s="25" t="s">
        <v>361</v>
      </c>
    </row>
    <row r="232" spans="2:47" s="1" customFormat="1" ht="27">
      <c r="B232" s="43"/>
      <c r="C232" s="65"/>
      <c r="D232" s="219" t="s">
        <v>217</v>
      </c>
      <c r="E232" s="65"/>
      <c r="F232" s="250" t="s">
        <v>362</v>
      </c>
      <c r="G232" s="65"/>
      <c r="H232" s="65"/>
      <c r="I232" s="174"/>
      <c r="J232" s="65"/>
      <c r="K232" s="65"/>
      <c r="L232" s="63"/>
      <c r="M232" s="251"/>
      <c r="N232" s="44"/>
      <c r="O232" s="44"/>
      <c r="P232" s="44"/>
      <c r="Q232" s="44"/>
      <c r="R232" s="44"/>
      <c r="S232" s="44"/>
      <c r="T232" s="80"/>
      <c r="AT232" s="25" t="s">
        <v>217</v>
      </c>
      <c r="AU232" s="25" t="s">
        <v>90</v>
      </c>
    </row>
    <row r="233" spans="2:51" s="12" customFormat="1" ht="13.5">
      <c r="B233" s="217"/>
      <c r="C233" s="218"/>
      <c r="D233" s="219" t="s">
        <v>196</v>
      </c>
      <c r="E233" s="220" t="s">
        <v>38</v>
      </c>
      <c r="F233" s="221" t="s">
        <v>363</v>
      </c>
      <c r="G233" s="218"/>
      <c r="H233" s="222">
        <v>0.54</v>
      </c>
      <c r="I233" s="223"/>
      <c r="J233" s="218"/>
      <c r="K233" s="218"/>
      <c r="L233" s="224"/>
      <c r="M233" s="225"/>
      <c r="N233" s="226"/>
      <c r="O233" s="226"/>
      <c r="P233" s="226"/>
      <c r="Q233" s="226"/>
      <c r="R233" s="226"/>
      <c r="S233" s="226"/>
      <c r="T233" s="227"/>
      <c r="AT233" s="228" t="s">
        <v>196</v>
      </c>
      <c r="AU233" s="228" t="s">
        <v>90</v>
      </c>
      <c r="AV233" s="12" t="s">
        <v>90</v>
      </c>
      <c r="AW233" s="12" t="s">
        <v>45</v>
      </c>
      <c r="AX233" s="12" t="s">
        <v>82</v>
      </c>
      <c r="AY233" s="228" t="s">
        <v>183</v>
      </c>
    </row>
    <row r="234" spans="2:51" s="13" customFormat="1" ht="13.5">
      <c r="B234" s="229"/>
      <c r="C234" s="230"/>
      <c r="D234" s="219" t="s">
        <v>196</v>
      </c>
      <c r="E234" s="231" t="s">
        <v>38</v>
      </c>
      <c r="F234" s="232" t="s">
        <v>198</v>
      </c>
      <c r="G234" s="230"/>
      <c r="H234" s="233">
        <v>0.54</v>
      </c>
      <c r="I234" s="234"/>
      <c r="J234" s="230"/>
      <c r="K234" s="230"/>
      <c r="L234" s="235"/>
      <c r="M234" s="236"/>
      <c r="N234" s="237"/>
      <c r="O234" s="237"/>
      <c r="P234" s="237"/>
      <c r="Q234" s="237"/>
      <c r="R234" s="237"/>
      <c r="S234" s="237"/>
      <c r="T234" s="238"/>
      <c r="AT234" s="239" t="s">
        <v>196</v>
      </c>
      <c r="AU234" s="239" t="s">
        <v>90</v>
      </c>
      <c r="AV234" s="13" t="s">
        <v>190</v>
      </c>
      <c r="AW234" s="13" t="s">
        <v>45</v>
      </c>
      <c r="AX234" s="13" t="s">
        <v>25</v>
      </c>
      <c r="AY234" s="239" t="s">
        <v>183</v>
      </c>
    </row>
    <row r="235" spans="2:65" s="1" customFormat="1" ht="25.5" customHeight="1">
      <c r="B235" s="43"/>
      <c r="C235" s="205" t="s">
        <v>364</v>
      </c>
      <c r="D235" s="205" t="s">
        <v>185</v>
      </c>
      <c r="E235" s="206" t="s">
        <v>365</v>
      </c>
      <c r="F235" s="207" t="s">
        <v>366</v>
      </c>
      <c r="G235" s="208" t="s">
        <v>215</v>
      </c>
      <c r="H235" s="209">
        <v>0.54</v>
      </c>
      <c r="I235" s="210"/>
      <c r="J235" s="211">
        <f>ROUND(I235*H235,2)</f>
        <v>0</v>
      </c>
      <c r="K235" s="207" t="s">
        <v>189</v>
      </c>
      <c r="L235" s="63"/>
      <c r="M235" s="212" t="s">
        <v>38</v>
      </c>
      <c r="N235" s="213" t="s">
        <v>53</v>
      </c>
      <c r="O235" s="44"/>
      <c r="P235" s="214">
        <f>O235*H235</f>
        <v>0</v>
      </c>
      <c r="Q235" s="214">
        <v>0</v>
      </c>
      <c r="R235" s="214">
        <f>Q235*H235</f>
        <v>0</v>
      </c>
      <c r="S235" s="214">
        <v>0</v>
      </c>
      <c r="T235" s="215">
        <f>S235*H235</f>
        <v>0</v>
      </c>
      <c r="AR235" s="25" t="s">
        <v>190</v>
      </c>
      <c r="AT235" s="25" t="s">
        <v>185</v>
      </c>
      <c r="AU235" s="25" t="s">
        <v>90</v>
      </c>
      <c r="AY235" s="25" t="s">
        <v>183</v>
      </c>
      <c r="BE235" s="216">
        <f>IF(N235="základní",J235,0)</f>
        <v>0</v>
      </c>
      <c r="BF235" s="216">
        <f>IF(N235="snížená",J235,0)</f>
        <v>0</v>
      </c>
      <c r="BG235" s="216">
        <f>IF(N235="zákl. přenesená",J235,0)</f>
        <v>0</v>
      </c>
      <c r="BH235" s="216">
        <f>IF(N235="sníž. přenesená",J235,0)</f>
        <v>0</v>
      </c>
      <c r="BI235" s="216">
        <f>IF(N235="nulová",J235,0)</f>
        <v>0</v>
      </c>
      <c r="BJ235" s="25" t="s">
        <v>25</v>
      </c>
      <c r="BK235" s="216">
        <f>ROUND(I235*H235,2)</f>
        <v>0</v>
      </c>
      <c r="BL235" s="25" t="s">
        <v>190</v>
      </c>
      <c r="BM235" s="25" t="s">
        <v>367</v>
      </c>
    </row>
    <row r="236" spans="2:47" s="1" customFormat="1" ht="27">
      <c r="B236" s="43"/>
      <c r="C236" s="65"/>
      <c r="D236" s="219" t="s">
        <v>217</v>
      </c>
      <c r="E236" s="65"/>
      <c r="F236" s="250" t="s">
        <v>362</v>
      </c>
      <c r="G236" s="65"/>
      <c r="H236" s="65"/>
      <c r="I236" s="174"/>
      <c r="J236" s="65"/>
      <c r="K236" s="65"/>
      <c r="L236" s="63"/>
      <c r="M236" s="251"/>
      <c r="N236" s="44"/>
      <c r="O236" s="44"/>
      <c r="P236" s="44"/>
      <c r="Q236" s="44"/>
      <c r="R236" s="44"/>
      <c r="S236" s="44"/>
      <c r="T236" s="80"/>
      <c r="AT236" s="25" t="s">
        <v>217</v>
      </c>
      <c r="AU236" s="25" t="s">
        <v>90</v>
      </c>
    </row>
    <row r="237" spans="2:63" s="11" customFormat="1" ht="29.85" customHeight="1">
      <c r="B237" s="189"/>
      <c r="C237" s="190"/>
      <c r="D237" s="191" t="s">
        <v>81</v>
      </c>
      <c r="E237" s="203" t="s">
        <v>221</v>
      </c>
      <c r="F237" s="203" t="s">
        <v>368</v>
      </c>
      <c r="G237" s="190"/>
      <c r="H237" s="190"/>
      <c r="I237" s="193"/>
      <c r="J237" s="204">
        <f>BK237</f>
        <v>0</v>
      </c>
      <c r="K237" s="190"/>
      <c r="L237" s="195"/>
      <c r="M237" s="196"/>
      <c r="N237" s="197"/>
      <c r="O237" s="197"/>
      <c r="P237" s="198">
        <f>SUM(P238:P368)</f>
        <v>0</v>
      </c>
      <c r="Q237" s="197"/>
      <c r="R237" s="198">
        <f>SUM(R238:R368)</f>
        <v>72.40709513</v>
      </c>
      <c r="S237" s="197"/>
      <c r="T237" s="199">
        <f>SUM(T238:T368)</f>
        <v>0</v>
      </c>
      <c r="AR237" s="200" t="s">
        <v>25</v>
      </c>
      <c r="AT237" s="201" t="s">
        <v>81</v>
      </c>
      <c r="AU237" s="201" t="s">
        <v>25</v>
      </c>
      <c r="AY237" s="200" t="s">
        <v>183</v>
      </c>
      <c r="BK237" s="202">
        <f>SUM(BK238:BK368)</f>
        <v>0</v>
      </c>
    </row>
    <row r="238" spans="2:65" s="1" customFormat="1" ht="25.5" customHeight="1">
      <c r="B238" s="43"/>
      <c r="C238" s="205" t="s">
        <v>369</v>
      </c>
      <c r="D238" s="205" t="s">
        <v>185</v>
      </c>
      <c r="E238" s="206" t="s">
        <v>370</v>
      </c>
      <c r="F238" s="207" t="s">
        <v>371</v>
      </c>
      <c r="G238" s="208" t="s">
        <v>188</v>
      </c>
      <c r="H238" s="209">
        <v>10</v>
      </c>
      <c r="I238" s="210"/>
      <c r="J238" s="211">
        <f>ROUND(I238*H238,2)</f>
        <v>0</v>
      </c>
      <c r="K238" s="207" t="s">
        <v>189</v>
      </c>
      <c r="L238" s="63"/>
      <c r="M238" s="212" t="s">
        <v>38</v>
      </c>
      <c r="N238" s="213" t="s">
        <v>53</v>
      </c>
      <c r="O238" s="44"/>
      <c r="P238" s="214">
        <f>O238*H238</f>
        <v>0</v>
      </c>
      <c r="Q238" s="214">
        <v>0.0415</v>
      </c>
      <c r="R238" s="214">
        <f>Q238*H238</f>
        <v>0.41500000000000004</v>
      </c>
      <c r="S238" s="214">
        <v>0</v>
      </c>
      <c r="T238" s="215">
        <f>S238*H238</f>
        <v>0</v>
      </c>
      <c r="AR238" s="25" t="s">
        <v>190</v>
      </c>
      <c r="AT238" s="25" t="s">
        <v>185</v>
      </c>
      <c r="AU238" s="25" t="s">
        <v>90</v>
      </c>
      <c r="AY238" s="25" t="s">
        <v>183</v>
      </c>
      <c r="BE238" s="216">
        <f>IF(N238="základní",J238,0)</f>
        <v>0</v>
      </c>
      <c r="BF238" s="216">
        <f>IF(N238="snížená",J238,0)</f>
        <v>0</v>
      </c>
      <c r="BG238" s="216">
        <f>IF(N238="zákl. přenesená",J238,0)</f>
        <v>0</v>
      </c>
      <c r="BH238" s="216">
        <f>IF(N238="sníž. přenesená",J238,0)</f>
        <v>0</v>
      </c>
      <c r="BI238" s="216">
        <f>IF(N238="nulová",J238,0)</f>
        <v>0</v>
      </c>
      <c r="BJ238" s="25" t="s">
        <v>25</v>
      </c>
      <c r="BK238" s="216">
        <f>ROUND(I238*H238,2)</f>
        <v>0</v>
      </c>
      <c r="BL238" s="25" t="s">
        <v>190</v>
      </c>
      <c r="BM238" s="25" t="s">
        <v>372</v>
      </c>
    </row>
    <row r="239" spans="2:65" s="1" customFormat="1" ht="25.5" customHeight="1">
      <c r="B239" s="43"/>
      <c r="C239" s="205" t="s">
        <v>373</v>
      </c>
      <c r="D239" s="205" t="s">
        <v>185</v>
      </c>
      <c r="E239" s="206" t="s">
        <v>374</v>
      </c>
      <c r="F239" s="207" t="s">
        <v>375</v>
      </c>
      <c r="G239" s="208" t="s">
        <v>215</v>
      </c>
      <c r="H239" s="209">
        <v>445.466</v>
      </c>
      <c r="I239" s="210"/>
      <c r="J239" s="211">
        <f>ROUND(I239*H239,2)</f>
        <v>0</v>
      </c>
      <c r="K239" s="207" t="s">
        <v>189</v>
      </c>
      <c r="L239" s="63"/>
      <c r="M239" s="212" t="s">
        <v>38</v>
      </c>
      <c r="N239" s="213" t="s">
        <v>53</v>
      </c>
      <c r="O239" s="44"/>
      <c r="P239" s="214">
        <f>O239*H239</f>
        <v>0</v>
      </c>
      <c r="Q239" s="214">
        <v>0.00735</v>
      </c>
      <c r="R239" s="214">
        <f>Q239*H239</f>
        <v>3.2741751</v>
      </c>
      <c r="S239" s="214">
        <v>0</v>
      </c>
      <c r="T239" s="215">
        <f>S239*H239</f>
        <v>0</v>
      </c>
      <c r="AR239" s="25" t="s">
        <v>190</v>
      </c>
      <c r="AT239" s="25" t="s">
        <v>185</v>
      </c>
      <c r="AU239" s="25" t="s">
        <v>90</v>
      </c>
      <c r="AY239" s="25" t="s">
        <v>183</v>
      </c>
      <c r="BE239" s="216">
        <f>IF(N239="základní",J239,0)</f>
        <v>0</v>
      </c>
      <c r="BF239" s="216">
        <f>IF(N239="snížená",J239,0)</f>
        <v>0</v>
      </c>
      <c r="BG239" s="216">
        <f>IF(N239="zákl. přenesená",J239,0)</f>
        <v>0</v>
      </c>
      <c r="BH239" s="216">
        <f>IF(N239="sníž. přenesená",J239,0)</f>
        <v>0</v>
      </c>
      <c r="BI239" s="216">
        <f>IF(N239="nulová",J239,0)</f>
        <v>0</v>
      </c>
      <c r="BJ239" s="25" t="s">
        <v>25</v>
      </c>
      <c r="BK239" s="216">
        <f>ROUND(I239*H239,2)</f>
        <v>0</v>
      </c>
      <c r="BL239" s="25" t="s">
        <v>190</v>
      </c>
      <c r="BM239" s="25" t="s">
        <v>376</v>
      </c>
    </row>
    <row r="240" spans="2:51" s="14" customFormat="1" ht="13.5">
      <c r="B240" s="240"/>
      <c r="C240" s="241"/>
      <c r="D240" s="219" t="s">
        <v>196</v>
      </c>
      <c r="E240" s="242" t="s">
        <v>38</v>
      </c>
      <c r="F240" s="243" t="s">
        <v>202</v>
      </c>
      <c r="G240" s="241"/>
      <c r="H240" s="242" t="s">
        <v>38</v>
      </c>
      <c r="I240" s="244"/>
      <c r="J240" s="241"/>
      <c r="K240" s="241"/>
      <c r="L240" s="245"/>
      <c r="M240" s="246"/>
      <c r="N240" s="247"/>
      <c r="O240" s="247"/>
      <c r="P240" s="247"/>
      <c r="Q240" s="247"/>
      <c r="R240" s="247"/>
      <c r="S240" s="247"/>
      <c r="T240" s="248"/>
      <c r="AT240" s="249" t="s">
        <v>196</v>
      </c>
      <c r="AU240" s="249" t="s">
        <v>90</v>
      </c>
      <c r="AV240" s="14" t="s">
        <v>25</v>
      </c>
      <c r="AW240" s="14" t="s">
        <v>45</v>
      </c>
      <c r="AX240" s="14" t="s">
        <v>82</v>
      </c>
      <c r="AY240" s="249" t="s">
        <v>183</v>
      </c>
    </row>
    <row r="241" spans="2:51" s="12" customFormat="1" ht="13.5">
      <c r="B241" s="217"/>
      <c r="C241" s="218"/>
      <c r="D241" s="219" t="s">
        <v>196</v>
      </c>
      <c r="E241" s="220" t="s">
        <v>38</v>
      </c>
      <c r="F241" s="221" t="s">
        <v>377</v>
      </c>
      <c r="G241" s="218"/>
      <c r="H241" s="222">
        <v>1.968</v>
      </c>
      <c r="I241" s="223"/>
      <c r="J241" s="218"/>
      <c r="K241" s="218"/>
      <c r="L241" s="224"/>
      <c r="M241" s="225"/>
      <c r="N241" s="226"/>
      <c r="O241" s="226"/>
      <c r="P241" s="226"/>
      <c r="Q241" s="226"/>
      <c r="R241" s="226"/>
      <c r="S241" s="226"/>
      <c r="T241" s="227"/>
      <c r="AT241" s="228" t="s">
        <v>196</v>
      </c>
      <c r="AU241" s="228" t="s">
        <v>90</v>
      </c>
      <c r="AV241" s="12" t="s">
        <v>90</v>
      </c>
      <c r="AW241" s="12" t="s">
        <v>45</v>
      </c>
      <c r="AX241" s="12" t="s">
        <v>82</v>
      </c>
      <c r="AY241" s="228" t="s">
        <v>183</v>
      </c>
    </row>
    <row r="242" spans="2:51" s="12" customFormat="1" ht="13.5">
      <c r="B242" s="217"/>
      <c r="C242" s="218"/>
      <c r="D242" s="219" t="s">
        <v>196</v>
      </c>
      <c r="E242" s="220" t="s">
        <v>38</v>
      </c>
      <c r="F242" s="221" t="s">
        <v>378</v>
      </c>
      <c r="G242" s="218"/>
      <c r="H242" s="222">
        <v>4.1</v>
      </c>
      <c r="I242" s="223"/>
      <c r="J242" s="218"/>
      <c r="K242" s="218"/>
      <c r="L242" s="224"/>
      <c r="M242" s="225"/>
      <c r="N242" s="226"/>
      <c r="O242" s="226"/>
      <c r="P242" s="226"/>
      <c r="Q242" s="226"/>
      <c r="R242" s="226"/>
      <c r="S242" s="226"/>
      <c r="T242" s="227"/>
      <c r="AT242" s="228" t="s">
        <v>196</v>
      </c>
      <c r="AU242" s="228" t="s">
        <v>90</v>
      </c>
      <c r="AV242" s="12" t="s">
        <v>90</v>
      </c>
      <c r="AW242" s="12" t="s">
        <v>45</v>
      </c>
      <c r="AX242" s="12" t="s">
        <v>82</v>
      </c>
      <c r="AY242" s="228" t="s">
        <v>183</v>
      </c>
    </row>
    <row r="243" spans="2:51" s="12" customFormat="1" ht="13.5">
      <c r="B243" s="217"/>
      <c r="C243" s="218"/>
      <c r="D243" s="219" t="s">
        <v>196</v>
      </c>
      <c r="E243" s="220" t="s">
        <v>38</v>
      </c>
      <c r="F243" s="221" t="s">
        <v>379</v>
      </c>
      <c r="G243" s="218"/>
      <c r="H243" s="222">
        <v>8.946</v>
      </c>
      <c r="I243" s="223"/>
      <c r="J243" s="218"/>
      <c r="K243" s="218"/>
      <c r="L243" s="224"/>
      <c r="M243" s="225"/>
      <c r="N243" s="226"/>
      <c r="O243" s="226"/>
      <c r="P243" s="226"/>
      <c r="Q243" s="226"/>
      <c r="R243" s="226"/>
      <c r="S243" s="226"/>
      <c r="T243" s="227"/>
      <c r="AT243" s="228" t="s">
        <v>196</v>
      </c>
      <c r="AU243" s="228" t="s">
        <v>90</v>
      </c>
      <c r="AV243" s="12" t="s">
        <v>90</v>
      </c>
      <c r="AW243" s="12" t="s">
        <v>45</v>
      </c>
      <c r="AX243" s="12" t="s">
        <v>82</v>
      </c>
      <c r="AY243" s="228" t="s">
        <v>183</v>
      </c>
    </row>
    <row r="244" spans="2:51" s="12" customFormat="1" ht="13.5">
      <c r="B244" s="217"/>
      <c r="C244" s="218"/>
      <c r="D244" s="219" t="s">
        <v>196</v>
      </c>
      <c r="E244" s="220" t="s">
        <v>38</v>
      </c>
      <c r="F244" s="221" t="s">
        <v>380</v>
      </c>
      <c r="G244" s="218"/>
      <c r="H244" s="222">
        <v>2.534</v>
      </c>
      <c r="I244" s="223"/>
      <c r="J244" s="218"/>
      <c r="K244" s="218"/>
      <c r="L244" s="224"/>
      <c r="M244" s="225"/>
      <c r="N244" s="226"/>
      <c r="O244" s="226"/>
      <c r="P244" s="226"/>
      <c r="Q244" s="226"/>
      <c r="R244" s="226"/>
      <c r="S244" s="226"/>
      <c r="T244" s="227"/>
      <c r="AT244" s="228" t="s">
        <v>196</v>
      </c>
      <c r="AU244" s="228" t="s">
        <v>90</v>
      </c>
      <c r="AV244" s="12" t="s">
        <v>90</v>
      </c>
      <c r="AW244" s="12" t="s">
        <v>45</v>
      </c>
      <c r="AX244" s="12" t="s">
        <v>82</v>
      </c>
      <c r="AY244" s="228" t="s">
        <v>183</v>
      </c>
    </row>
    <row r="245" spans="2:51" s="12" customFormat="1" ht="13.5">
      <c r="B245" s="217"/>
      <c r="C245" s="218"/>
      <c r="D245" s="219" t="s">
        <v>196</v>
      </c>
      <c r="E245" s="220" t="s">
        <v>38</v>
      </c>
      <c r="F245" s="221" t="s">
        <v>381</v>
      </c>
      <c r="G245" s="218"/>
      <c r="H245" s="222">
        <v>2.57</v>
      </c>
      <c r="I245" s="223"/>
      <c r="J245" s="218"/>
      <c r="K245" s="218"/>
      <c r="L245" s="224"/>
      <c r="M245" s="225"/>
      <c r="N245" s="226"/>
      <c r="O245" s="226"/>
      <c r="P245" s="226"/>
      <c r="Q245" s="226"/>
      <c r="R245" s="226"/>
      <c r="S245" s="226"/>
      <c r="T245" s="227"/>
      <c r="AT245" s="228" t="s">
        <v>196</v>
      </c>
      <c r="AU245" s="228" t="s">
        <v>90</v>
      </c>
      <c r="AV245" s="12" t="s">
        <v>90</v>
      </c>
      <c r="AW245" s="12" t="s">
        <v>45</v>
      </c>
      <c r="AX245" s="12" t="s">
        <v>82</v>
      </c>
      <c r="AY245" s="228" t="s">
        <v>183</v>
      </c>
    </row>
    <row r="246" spans="2:51" s="14" customFormat="1" ht="13.5">
      <c r="B246" s="240"/>
      <c r="C246" s="241"/>
      <c r="D246" s="219" t="s">
        <v>196</v>
      </c>
      <c r="E246" s="242" t="s">
        <v>38</v>
      </c>
      <c r="F246" s="243" t="s">
        <v>202</v>
      </c>
      <c r="G246" s="241"/>
      <c r="H246" s="242" t="s">
        <v>38</v>
      </c>
      <c r="I246" s="244"/>
      <c r="J246" s="241"/>
      <c r="K246" s="241"/>
      <c r="L246" s="245"/>
      <c r="M246" s="246"/>
      <c r="N246" s="247"/>
      <c r="O246" s="247"/>
      <c r="P246" s="247"/>
      <c r="Q246" s="247"/>
      <c r="R246" s="247"/>
      <c r="S246" s="247"/>
      <c r="T246" s="248"/>
      <c r="AT246" s="249" t="s">
        <v>196</v>
      </c>
      <c r="AU246" s="249" t="s">
        <v>90</v>
      </c>
      <c r="AV246" s="14" t="s">
        <v>25</v>
      </c>
      <c r="AW246" s="14" t="s">
        <v>45</v>
      </c>
      <c r="AX246" s="14" t="s">
        <v>82</v>
      </c>
      <c r="AY246" s="249" t="s">
        <v>183</v>
      </c>
    </row>
    <row r="247" spans="2:51" s="12" customFormat="1" ht="13.5">
      <c r="B247" s="217"/>
      <c r="C247" s="218"/>
      <c r="D247" s="219" t="s">
        <v>196</v>
      </c>
      <c r="E247" s="220" t="s">
        <v>38</v>
      </c>
      <c r="F247" s="221" t="s">
        <v>382</v>
      </c>
      <c r="G247" s="218"/>
      <c r="H247" s="222">
        <v>7.613</v>
      </c>
      <c r="I247" s="223"/>
      <c r="J247" s="218"/>
      <c r="K247" s="218"/>
      <c r="L247" s="224"/>
      <c r="M247" s="225"/>
      <c r="N247" s="226"/>
      <c r="O247" s="226"/>
      <c r="P247" s="226"/>
      <c r="Q247" s="226"/>
      <c r="R247" s="226"/>
      <c r="S247" s="226"/>
      <c r="T247" s="227"/>
      <c r="AT247" s="228" t="s">
        <v>196</v>
      </c>
      <c r="AU247" s="228" t="s">
        <v>90</v>
      </c>
      <c r="AV247" s="12" t="s">
        <v>90</v>
      </c>
      <c r="AW247" s="12" t="s">
        <v>45</v>
      </c>
      <c r="AX247" s="12" t="s">
        <v>82</v>
      </c>
      <c r="AY247" s="228" t="s">
        <v>183</v>
      </c>
    </row>
    <row r="248" spans="2:51" s="14" customFormat="1" ht="13.5">
      <c r="B248" s="240"/>
      <c r="C248" s="241"/>
      <c r="D248" s="219" t="s">
        <v>196</v>
      </c>
      <c r="E248" s="242" t="s">
        <v>38</v>
      </c>
      <c r="F248" s="243" t="s">
        <v>202</v>
      </c>
      <c r="G248" s="241"/>
      <c r="H248" s="242" t="s">
        <v>38</v>
      </c>
      <c r="I248" s="244"/>
      <c r="J248" s="241"/>
      <c r="K248" s="241"/>
      <c r="L248" s="245"/>
      <c r="M248" s="246"/>
      <c r="N248" s="247"/>
      <c r="O248" s="247"/>
      <c r="P248" s="247"/>
      <c r="Q248" s="247"/>
      <c r="R248" s="247"/>
      <c r="S248" s="247"/>
      <c r="T248" s="248"/>
      <c r="AT248" s="249" t="s">
        <v>196</v>
      </c>
      <c r="AU248" s="249" t="s">
        <v>90</v>
      </c>
      <c r="AV248" s="14" t="s">
        <v>25</v>
      </c>
      <c r="AW248" s="14" t="s">
        <v>45</v>
      </c>
      <c r="AX248" s="14" t="s">
        <v>82</v>
      </c>
      <c r="AY248" s="249" t="s">
        <v>183</v>
      </c>
    </row>
    <row r="249" spans="2:51" s="12" customFormat="1" ht="13.5">
      <c r="B249" s="217"/>
      <c r="C249" s="218"/>
      <c r="D249" s="219" t="s">
        <v>196</v>
      </c>
      <c r="E249" s="220" t="s">
        <v>38</v>
      </c>
      <c r="F249" s="221" t="s">
        <v>383</v>
      </c>
      <c r="G249" s="218"/>
      <c r="H249" s="222">
        <v>17.12</v>
      </c>
      <c r="I249" s="223"/>
      <c r="J249" s="218"/>
      <c r="K249" s="218"/>
      <c r="L249" s="224"/>
      <c r="M249" s="225"/>
      <c r="N249" s="226"/>
      <c r="O249" s="226"/>
      <c r="P249" s="226"/>
      <c r="Q249" s="226"/>
      <c r="R249" s="226"/>
      <c r="S249" s="226"/>
      <c r="T249" s="227"/>
      <c r="AT249" s="228" t="s">
        <v>196</v>
      </c>
      <c r="AU249" s="228" t="s">
        <v>90</v>
      </c>
      <c r="AV249" s="12" t="s">
        <v>90</v>
      </c>
      <c r="AW249" s="12" t="s">
        <v>45</v>
      </c>
      <c r="AX249" s="12" t="s">
        <v>82</v>
      </c>
      <c r="AY249" s="228" t="s">
        <v>183</v>
      </c>
    </row>
    <row r="250" spans="2:51" s="14" customFormat="1" ht="13.5">
      <c r="B250" s="240"/>
      <c r="C250" s="241"/>
      <c r="D250" s="219" t="s">
        <v>196</v>
      </c>
      <c r="E250" s="242" t="s">
        <v>38</v>
      </c>
      <c r="F250" s="243" t="s">
        <v>202</v>
      </c>
      <c r="G250" s="241"/>
      <c r="H250" s="242" t="s">
        <v>38</v>
      </c>
      <c r="I250" s="244"/>
      <c r="J250" s="241"/>
      <c r="K250" s="241"/>
      <c r="L250" s="245"/>
      <c r="M250" s="246"/>
      <c r="N250" s="247"/>
      <c r="O250" s="247"/>
      <c r="P250" s="247"/>
      <c r="Q250" s="247"/>
      <c r="R250" s="247"/>
      <c r="S250" s="247"/>
      <c r="T250" s="248"/>
      <c r="AT250" s="249" t="s">
        <v>196</v>
      </c>
      <c r="AU250" s="249" t="s">
        <v>90</v>
      </c>
      <c r="AV250" s="14" t="s">
        <v>25</v>
      </c>
      <c r="AW250" s="14" t="s">
        <v>45</v>
      </c>
      <c r="AX250" s="14" t="s">
        <v>82</v>
      </c>
      <c r="AY250" s="249" t="s">
        <v>183</v>
      </c>
    </row>
    <row r="251" spans="2:51" s="12" customFormat="1" ht="13.5">
      <c r="B251" s="217"/>
      <c r="C251" s="218"/>
      <c r="D251" s="219" t="s">
        <v>196</v>
      </c>
      <c r="E251" s="220" t="s">
        <v>38</v>
      </c>
      <c r="F251" s="221" t="s">
        <v>298</v>
      </c>
      <c r="G251" s="218"/>
      <c r="H251" s="222">
        <v>4.02</v>
      </c>
      <c r="I251" s="223"/>
      <c r="J251" s="218"/>
      <c r="K251" s="218"/>
      <c r="L251" s="224"/>
      <c r="M251" s="225"/>
      <c r="N251" s="226"/>
      <c r="O251" s="226"/>
      <c r="P251" s="226"/>
      <c r="Q251" s="226"/>
      <c r="R251" s="226"/>
      <c r="S251" s="226"/>
      <c r="T251" s="227"/>
      <c r="AT251" s="228" t="s">
        <v>196</v>
      </c>
      <c r="AU251" s="228" t="s">
        <v>90</v>
      </c>
      <c r="AV251" s="12" t="s">
        <v>90</v>
      </c>
      <c r="AW251" s="12" t="s">
        <v>45</v>
      </c>
      <c r="AX251" s="12" t="s">
        <v>82</v>
      </c>
      <c r="AY251" s="228" t="s">
        <v>183</v>
      </c>
    </row>
    <row r="252" spans="2:51" s="14" customFormat="1" ht="13.5">
      <c r="B252" s="240"/>
      <c r="C252" s="241"/>
      <c r="D252" s="219" t="s">
        <v>196</v>
      </c>
      <c r="E252" s="242" t="s">
        <v>38</v>
      </c>
      <c r="F252" s="243" t="s">
        <v>202</v>
      </c>
      <c r="G252" s="241"/>
      <c r="H252" s="242" t="s">
        <v>38</v>
      </c>
      <c r="I252" s="244"/>
      <c r="J252" s="241"/>
      <c r="K252" s="241"/>
      <c r="L252" s="245"/>
      <c r="M252" s="246"/>
      <c r="N252" s="247"/>
      <c r="O252" s="247"/>
      <c r="P252" s="247"/>
      <c r="Q252" s="247"/>
      <c r="R252" s="247"/>
      <c r="S252" s="247"/>
      <c r="T252" s="248"/>
      <c r="AT252" s="249" t="s">
        <v>196</v>
      </c>
      <c r="AU252" s="249" t="s">
        <v>90</v>
      </c>
      <c r="AV252" s="14" t="s">
        <v>25</v>
      </c>
      <c r="AW252" s="14" t="s">
        <v>45</v>
      </c>
      <c r="AX252" s="14" t="s">
        <v>82</v>
      </c>
      <c r="AY252" s="249" t="s">
        <v>183</v>
      </c>
    </row>
    <row r="253" spans="2:51" s="12" customFormat="1" ht="13.5">
      <c r="B253" s="217"/>
      <c r="C253" s="218"/>
      <c r="D253" s="219" t="s">
        <v>196</v>
      </c>
      <c r="E253" s="220" t="s">
        <v>38</v>
      </c>
      <c r="F253" s="221" t="s">
        <v>303</v>
      </c>
      <c r="G253" s="218"/>
      <c r="H253" s="222">
        <v>17.521</v>
      </c>
      <c r="I253" s="223"/>
      <c r="J253" s="218"/>
      <c r="K253" s="218"/>
      <c r="L253" s="224"/>
      <c r="M253" s="225"/>
      <c r="N253" s="226"/>
      <c r="O253" s="226"/>
      <c r="P253" s="226"/>
      <c r="Q253" s="226"/>
      <c r="R253" s="226"/>
      <c r="S253" s="226"/>
      <c r="T253" s="227"/>
      <c r="AT253" s="228" t="s">
        <v>196</v>
      </c>
      <c r="AU253" s="228" t="s">
        <v>90</v>
      </c>
      <c r="AV253" s="12" t="s">
        <v>90</v>
      </c>
      <c r="AW253" s="12" t="s">
        <v>45</v>
      </c>
      <c r="AX253" s="12" t="s">
        <v>82</v>
      </c>
      <c r="AY253" s="228" t="s">
        <v>183</v>
      </c>
    </row>
    <row r="254" spans="2:51" s="14" customFormat="1" ht="13.5">
      <c r="B254" s="240"/>
      <c r="C254" s="241"/>
      <c r="D254" s="219" t="s">
        <v>196</v>
      </c>
      <c r="E254" s="242" t="s">
        <v>38</v>
      </c>
      <c r="F254" s="243" t="s">
        <v>202</v>
      </c>
      <c r="G254" s="241"/>
      <c r="H254" s="242" t="s">
        <v>38</v>
      </c>
      <c r="I254" s="244"/>
      <c r="J254" s="241"/>
      <c r="K254" s="241"/>
      <c r="L254" s="245"/>
      <c r="M254" s="246"/>
      <c r="N254" s="247"/>
      <c r="O254" s="247"/>
      <c r="P254" s="247"/>
      <c r="Q254" s="247"/>
      <c r="R254" s="247"/>
      <c r="S254" s="247"/>
      <c r="T254" s="248"/>
      <c r="AT254" s="249" t="s">
        <v>196</v>
      </c>
      <c r="AU254" s="249" t="s">
        <v>90</v>
      </c>
      <c r="AV254" s="14" t="s">
        <v>25</v>
      </c>
      <c r="AW254" s="14" t="s">
        <v>45</v>
      </c>
      <c r="AX254" s="14" t="s">
        <v>82</v>
      </c>
      <c r="AY254" s="249" t="s">
        <v>183</v>
      </c>
    </row>
    <row r="255" spans="2:51" s="12" customFormat="1" ht="13.5">
      <c r="B255" s="217"/>
      <c r="C255" s="218"/>
      <c r="D255" s="219" t="s">
        <v>196</v>
      </c>
      <c r="E255" s="220" t="s">
        <v>38</v>
      </c>
      <c r="F255" s="221" t="s">
        <v>308</v>
      </c>
      <c r="G255" s="218"/>
      <c r="H255" s="222">
        <v>68.046</v>
      </c>
      <c r="I255" s="223"/>
      <c r="J255" s="218"/>
      <c r="K255" s="218"/>
      <c r="L255" s="224"/>
      <c r="M255" s="225"/>
      <c r="N255" s="226"/>
      <c r="O255" s="226"/>
      <c r="P255" s="226"/>
      <c r="Q255" s="226"/>
      <c r="R255" s="226"/>
      <c r="S255" s="226"/>
      <c r="T255" s="227"/>
      <c r="AT255" s="228" t="s">
        <v>196</v>
      </c>
      <c r="AU255" s="228" t="s">
        <v>90</v>
      </c>
      <c r="AV255" s="12" t="s">
        <v>90</v>
      </c>
      <c r="AW255" s="12" t="s">
        <v>45</v>
      </c>
      <c r="AX255" s="12" t="s">
        <v>82</v>
      </c>
      <c r="AY255" s="228" t="s">
        <v>183</v>
      </c>
    </row>
    <row r="256" spans="2:51" s="12" customFormat="1" ht="13.5">
      <c r="B256" s="217"/>
      <c r="C256" s="218"/>
      <c r="D256" s="219" t="s">
        <v>196</v>
      </c>
      <c r="E256" s="220" t="s">
        <v>38</v>
      </c>
      <c r="F256" s="221" t="s">
        <v>309</v>
      </c>
      <c r="G256" s="218"/>
      <c r="H256" s="222">
        <v>3.015</v>
      </c>
      <c r="I256" s="223"/>
      <c r="J256" s="218"/>
      <c r="K256" s="218"/>
      <c r="L256" s="224"/>
      <c r="M256" s="225"/>
      <c r="N256" s="226"/>
      <c r="O256" s="226"/>
      <c r="P256" s="226"/>
      <c r="Q256" s="226"/>
      <c r="R256" s="226"/>
      <c r="S256" s="226"/>
      <c r="T256" s="227"/>
      <c r="AT256" s="228" t="s">
        <v>196</v>
      </c>
      <c r="AU256" s="228" t="s">
        <v>90</v>
      </c>
      <c r="AV256" s="12" t="s">
        <v>90</v>
      </c>
      <c r="AW256" s="12" t="s">
        <v>45</v>
      </c>
      <c r="AX256" s="12" t="s">
        <v>82</v>
      </c>
      <c r="AY256" s="228" t="s">
        <v>183</v>
      </c>
    </row>
    <row r="257" spans="2:51" s="12" customFormat="1" ht="13.5">
      <c r="B257" s="217"/>
      <c r="C257" s="218"/>
      <c r="D257" s="219" t="s">
        <v>196</v>
      </c>
      <c r="E257" s="220" t="s">
        <v>38</v>
      </c>
      <c r="F257" s="221" t="s">
        <v>310</v>
      </c>
      <c r="G257" s="218"/>
      <c r="H257" s="222">
        <v>-9.125</v>
      </c>
      <c r="I257" s="223"/>
      <c r="J257" s="218"/>
      <c r="K257" s="218"/>
      <c r="L257" s="224"/>
      <c r="M257" s="225"/>
      <c r="N257" s="226"/>
      <c r="O257" s="226"/>
      <c r="P257" s="226"/>
      <c r="Q257" s="226"/>
      <c r="R257" s="226"/>
      <c r="S257" s="226"/>
      <c r="T257" s="227"/>
      <c r="AT257" s="228" t="s">
        <v>196</v>
      </c>
      <c r="AU257" s="228" t="s">
        <v>90</v>
      </c>
      <c r="AV257" s="12" t="s">
        <v>90</v>
      </c>
      <c r="AW257" s="12" t="s">
        <v>45</v>
      </c>
      <c r="AX257" s="12" t="s">
        <v>82</v>
      </c>
      <c r="AY257" s="228" t="s">
        <v>183</v>
      </c>
    </row>
    <row r="258" spans="2:51" s="12" customFormat="1" ht="13.5">
      <c r="B258" s="217"/>
      <c r="C258" s="218"/>
      <c r="D258" s="219" t="s">
        <v>196</v>
      </c>
      <c r="E258" s="220" t="s">
        <v>38</v>
      </c>
      <c r="F258" s="221" t="s">
        <v>384</v>
      </c>
      <c r="G258" s="218"/>
      <c r="H258" s="222">
        <v>317.138</v>
      </c>
      <c r="I258" s="223"/>
      <c r="J258" s="218"/>
      <c r="K258" s="218"/>
      <c r="L258" s="224"/>
      <c r="M258" s="225"/>
      <c r="N258" s="226"/>
      <c r="O258" s="226"/>
      <c r="P258" s="226"/>
      <c r="Q258" s="226"/>
      <c r="R258" s="226"/>
      <c r="S258" s="226"/>
      <c r="T258" s="227"/>
      <c r="AT258" s="228" t="s">
        <v>196</v>
      </c>
      <c r="AU258" s="228" t="s">
        <v>90</v>
      </c>
      <c r="AV258" s="12" t="s">
        <v>90</v>
      </c>
      <c r="AW258" s="12" t="s">
        <v>45</v>
      </c>
      <c r="AX258" s="12" t="s">
        <v>82</v>
      </c>
      <c r="AY258" s="228" t="s">
        <v>183</v>
      </c>
    </row>
    <row r="259" spans="2:51" s="13" customFormat="1" ht="13.5">
      <c r="B259" s="229"/>
      <c r="C259" s="230"/>
      <c r="D259" s="219" t="s">
        <v>196</v>
      </c>
      <c r="E259" s="231" t="s">
        <v>38</v>
      </c>
      <c r="F259" s="232" t="s">
        <v>198</v>
      </c>
      <c r="G259" s="230"/>
      <c r="H259" s="233">
        <v>445.466</v>
      </c>
      <c r="I259" s="234"/>
      <c r="J259" s="230"/>
      <c r="K259" s="230"/>
      <c r="L259" s="235"/>
      <c r="M259" s="236"/>
      <c r="N259" s="237"/>
      <c r="O259" s="237"/>
      <c r="P259" s="237"/>
      <c r="Q259" s="237"/>
      <c r="R259" s="237"/>
      <c r="S259" s="237"/>
      <c r="T259" s="238"/>
      <c r="AT259" s="239" t="s">
        <v>196</v>
      </c>
      <c r="AU259" s="239" t="s">
        <v>90</v>
      </c>
      <c r="AV259" s="13" t="s">
        <v>190</v>
      </c>
      <c r="AW259" s="13" t="s">
        <v>45</v>
      </c>
      <c r="AX259" s="13" t="s">
        <v>25</v>
      </c>
      <c r="AY259" s="239" t="s">
        <v>183</v>
      </c>
    </row>
    <row r="260" spans="2:65" s="1" customFormat="1" ht="25.5" customHeight="1">
      <c r="B260" s="43"/>
      <c r="C260" s="205" t="s">
        <v>385</v>
      </c>
      <c r="D260" s="205" t="s">
        <v>185</v>
      </c>
      <c r="E260" s="206" t="s">
        <v>386</v>
      </c>
      <c r="F260" s="207" t="s">
        <v>387</v>
      </c>
      <c r="G260" s="208" t="s">
        <v>215</v>
      </c>
      <c r="H260" s="209">
        <v>162.931</v>
      </c>
      <c r="I260" s="210"/>
      <c r="J260" s="211">
        <f>ROUND(I260*H260,2)</f>
        <v>0</v>
      </c>
      <c r="K260" s="207" t="s">
        <v>189</v>
      </c>
      <c r="L260" s="63"/>
      <c r="M260" s="212" t="s">
        <v>38</v>
      </c>
      <c r="N260" s="213" t="s">
        <v>53</v>
      </c>
      <c r="O260" s="44"/>
      <c r="P260" s="214">
        <f>O260*H260</f>
        <v>0</v>
      </c>
      <c r="Q260" s="214">
        <v>0.00391</v>
      </c>
      <c r="R260" s="214">
        <f>Q260*H260</f>
        <v>0.6370602100000001</v>
      </c>
      <c r="S260" s="214">
        <v>0</v>
      </c>
      <c r="T260" s="215">
        <f>S260*H260</f>
        <v>0</v>
      </c>
      <c r="AR260" s="25" t="s">
        <v>190</v>
      </c>
      <c r="AT260" s="25" t="s">
        <v>185</v>
      </c>
      <c r="AU260" s="25" t="s">
        <v>90</v>
      </c>
      <c r="AY260" s="25" t="s">
        <v>183</v>
      </c>
      <c r="BE260" s="216">
        <f>IF(N260="základní",J260,0)</f>
        <v>0</v>
      </c>
      <c r="BF260" s="216">
        <f>IF(N260="snížená",J260,0)</f>
        <v>0</v>
      </c>
      <c r="BG260" s="216">
        <f>IF(N260="zákl. přenesená",J260,0)</f>
        <v>0</v>
      </c>
      <c r="BH260" s="216">
        <f>IF(N260="sníž. přenesená",J260,0)</f>
        <v>0</v>
      </c>
      <c r="BI260" s="216">
        <f>IF(N260="nulová",J260,0)</f>
        <v>0</v>
      </c>
      <c r="BJ260" s="25" t="s">
        <v>25</v>
      </c>
      <c r="BK260" s="216">
        <f>ROUND(I260*H260,2)</f>
        <v>0</v>
      </c>
      <c r="BL260" s="25" t="s">
        <v>190</v>
      </c>
      <c r="BM260" s="25" t="s">
        <v>388</v>
      </c>
    </row>
    <row r="261" spans="2:47" s="1" customFormat="1" ht="67.5">
      <c r="B261" s="43"/>
      <c r="C261" s="65"/>
      <c r="D261" s="219" t="s">
        <v>217</v>
      </c>
      <c r="E261" s="65"/>
      <c r="F261" s="250" t="s">
        <v>389</v>
      </c>
      <c r="G261" s="65"/>
      <c r="H261" s="65"/>
      <c r="I261" s="174"/>
      <c r="J261" s="65"/>
      <c r="K261" s="65"/>
      <c r="L261" s="63"/>
      <c r="M261" s="251"/>
      <c r="N261" s="44"/>
      <c r="O261" s="44"/>
      <c r="P261" s="44"/>
      <c r="Q261" s="44"/>
      <c r="R261" s="44"/>
      <c r="S261" s="44"/>
      <c r="T261" s="80"/>
      <c r="AT261" s="25" t="s">
        <v>217</v>
      </c>
      <c r="AU261" s="25" t="s">
        <v>90</v>
      </c>
    </row>
    <row r="262" spans="2:51" s="14" customFormat="1" ht="13.5">
      <c r="B262" s="240"/>
      <c r="C262" s="241"/>
      <c r="D262" s="219" t="s">
        <v>196</v>
      </c>
      <c r="E262" s="242" t="s">
        <v>38</v>
      </c>
      <c r="F262" s="243" t="s">
        <v>202</v>
      </c>
      <c r="G262" s="241"/>
      <c r="H262" s="242" t="s">
        <v>38</v>
      </c>
      <c r="I262" s="244"/>
      <c r="J262" s="241"/>
      <c r="K262" s="241"/>
      <c r="L262" s="245"/>
      <c r="M262" s="246"/>
      <c r="N262" s="247"/>
      <c r="O262" s="247"/>
      <c r="P262" s="247"/>
      <c r="Q262" s="247"/>
      <c r="R262" s="247"/>
      <c r="S262" s="247"/>
      <c r="T262" s="248"/>
      <c r="AT262" s="249" t="s">
        <v>196</v>
      </c>
      <c r="AU262" s="249" t="s">
        <v>90</v>
      </c>
      <c r="AV262" s="14" t="s">
        <v>25</v>
      </c>
      <c r="AW262" s="14" t="s">
        <v>45</v>
      </c>
      <c r="AX262" s="14" t="s">
        <v>82</v>
      </c>
      <c r="AY262" s="249" t="s">
        <v>183</v>
      </c>
    </row>
    <row r="263" spans="2:51" s="12" customFormat="1" ht="13.5">
      <c r="B263" s="217"/>
      <c r="C263" s="218"/>
      <c r="D263" s="219" t="s">
        <v>196</v>
      </c>
      <c r="E263" s="220" t="s">
        <v>38</v>
      </c>
      <c r="F263" s="221" t="s">
        <v>298</v>
      </c>
      <c r="G263" s="218"/>
      <c r="H263" s="222">
        <v>4.02</v>
      </c>
      <c r="I263" s="223"/>
      <c r="J263" s="218"/>
      <c r="K263" s="218"/>
      <c r="L263" s="224"/>
      <c r="M263" s="225"/>
      <c r="N263" s="226"/>
      <c r="O263" s="226"/>
      <c r="P263" s="226"/>
      <c r="Q263" s="226"/>
      <c r="R263" s="226"/>
      <c r="S263" s="226"/>
      <c r="T263" s="227"/>
      <c r="AT263" s="228" t="s">
        <v>196</v>
      </c>
      <c r="AU263" s="228" t="s">
        <v>90</v>
      </c>
      <c r="AV263" s="12" t="s">
        <v>90</v>
      </c>
      <c r="AW263" s="12" t="s">
        <v>45</v>
      </c>
      <c r="AX263" s="12" t="s">
        <v>82</v>
      </c>
      <c r="AY263" s="228" t="s">
        <v>183</v>
      </c>
    </row>
    <row r="264" spans="2:51" s="14" customFormat="1" ht="13.5">
      <c r="B264" s="240"/>
      <c r="C264" s="241"/>
      <c r="D264" s="219" t="s">
        <v>196</v>
      </c>
      <c r="E264" s="242" t="s">
        <v>38</v>
      </c>
      <c r="F264" s="243" t="s">
        <v>202</v>
      </c>
      <c r="G264" s="241"/>
      <c r="H264" s="242" t="s">
        <v>38</v>
      </c>
      <c r="I264" s="244"/>
      <c r="J264" s="241"/>
      <c r="K264" s="241"/>
      <c r="L264" s="245"/>
      <c r="M264" s="246"/>
      <c r="N264" s="247"/>
      <c r="O264" s="247"/>
      <c r="P264" s="247"/>
      <c r="Q264" s="247"/>
      <c r="R264" s="247"/>
      <c r="S264" s="247"/>
      <c r="T264" s="248"/>
      <c r="AT264" s="249" t="s">
        <v>196</v>
      </c>
      <c r="AU264" s="249" t="s">
        <v>90</v>
      </c>
      <c r="AV264" s="14" t="s">
        <v>25</v>
      </c>
      <c r="AW264" s="14" t="s">
        <v>45</v>
      </c>
      <c r="AX264" s="14" t="s">
        <v>82</v>
      </c>
      <c r="AY264" s="249" t="s">
        <v>183</v>
      </c>
    </row>
    <row r="265" spans="2:51" s="12" customFormat="1" ht="13.5">
      <c r="B265" s="217"/>
      <c r="C265" s="218"/>
      <c r="D265" s="219" t="s">
        <v>196</v>
      </c>
      <c r="E265" s="220" t="s">
        <v>38</v>
      </c>
      <c r="F265" s="221" t="s">
        <v>390</v>
      </c>
      <c r="G265" s="218"/>
      <c r="H265" s="222">
        <v>35.041</v>
      </c>
      <c r="I265" s="223"/>
      <c r="J265" s="218"/>
      <c r="K265" s="218"/>
      <c r="L265" s="224"/>
      <c r="M265" s="225"/>
      <c r="N265" s="226"/>
      <c r="O265" s="226"/>
      <c r="P265" s="226"/>
      <c r="Q265" s="226"/>
      <c r="R265" s="226"/>
      <c r="S265" s="226"/>
      <c r="T265" s="227"/>
      <c r="AT265" s="228" t="s">
        <v>196</v>
      </c>
      <c r="AU265" s="228" t="s">
        <v>90</v>
      </c>
      <c r="AV265" s="12" t="s">
        <v>90</v>
      </c>
      <c r="AW265" s="12" t="s">
        <v>45</v>
      </c>
      <c r="AX265" s="12" t="s">
        <v>82</v>
      </c>
      <c r="AY265" s="228" t="s">
        <v>183</v>
      </c>
    </row>
    <row r="266" spans="2:51" s="14" customFormat="1" ht="13.5">
      <c r="B266" s="240"/>
      <c r="C266" s="241"/>
      <c r="D266" s="219" t="s">
        <v>196</v>
      </c>
      <c r="E266" s="242" t="s">
        <v>38</v>
      </c>
      <c r="F266" s="243" t="s">
        <v>202</v>
      </c>
      <c r="G266" s="241"/>
      <c r="H266" s="242" t="s">
        <v>38</v>
      </c>
      <c r="I266" s="244"/>
      <c r="J266" s="241"/>
      <c r="K266" s="241"/>
      <c r="L266" s="245"/>
      <c r="M266" s="246"/>
      <c r="N266" s="247"/>
      <c r="O266" s="247"/>
      <c r="P266" s="247"/>
      <c r="Q266" s="247"/>
      <c r="R266" s="247"/>
      <c r="S266" s="247"/>
      <c r="T266" s="248"/>
      <c r="AT266" s="249" t="s">
        <v>196</v>
      </c>
      <c r="AU266" s="249" t="s">
        <v>90</v>
      </c>
      <c r="AV266" s="14" t="s">
        <v>25</v>
      </c>
      <c r="AW266" s="14" t="s">
        <v>45</v>
      </c>
      <c r="AX266" s="14" t="s">
        <v>82</v>
      </c>
      <c r="AY266" s="249" t="s">
        <v>183</v>
      </c>
    </row>
    <row r="267" spans="2:51" s="12" customFormat="1" ht="13.5">
      <c r="B267" s="217"/>
      <c r="C267" s="218"/>
      <c r="D267" s="219" t="s">
        <v>196</v>
      </c>
      <c r="E267" s="220" t="s">
        <v>38</v>
      </c>
      <c r="F267" s="221" t="s">
        <v>391</v>
      </c>
      <c r="G267" s="218"/>
      <c r="H267" s="222">
        <v>136.091</v>
      </c>
      <c r="I267" s="223"/>
      <c r="J267" s="218"/>
      <c r="K267" s="218"/>
      <c r="L267" s="224"/>
      <c r="M267" s="225"/>
      <c r="N267" s="226"/>
      <c r="O267" s="226"/>
      <c r="P267" s="226"/>
      <c r="Q267" s="226"/>
      <c r="R267" s="226"/>
      <c r="S267" s="226"/>
      <c r="T267" s="227"/>
      <c r="AT267" s="228" t="s">
        <v>196</v>
      </c>
      <c r="AU267" s="228" t="s">
        <v>90</v>
      </c>
      <c r="AV267" s="12" t="s">
        <v>90</v>
      </c>
      <c r="AW267" s="12" t="s">
        <v>45</v>
      </c>
      <c r="AX267" s="12" t="s">
        <v>82</v>
      </c>
      <c r="AY267" s="228" t="s">
        <v>183</v>
      </c>
    </row>
    <row r="268" spans="2:51" s="12" customFormat="1" ht="13.5">
      <c r="B268" s="217"/>
      <c r="C268" s="218"/>
      <c r="D268" s="219" t="s">
        <v>196</v>
      </c>
      <c r="E268" s="220" t="s">
        <v>38</v>
      </c>
      <c r="F268" s="221" t="s">
        <v>392</v>
      </c>
      <c r="G268" s="218"/>
      <c r="H268" s="222">
        <v>6.029</v>
      </c>
      <c r="I268" s="223"/>
      <c r="J268" s="218"/>
      <c r="K268" s="218"/>
      <c r="L268" s="224"/>
      <c r="M268" s="225"/>
      <c r="N268" s="226"/>
      <c r="O268" s="226"/>
      <c r="P268" s="226"/>
      <c r="Q268" s="226"/>
      <c r="R268" s="226"/>
      <c r="S268" s="226"/>
      <c r="T268" s="227"/>
      <c r="AT268" s="228" t="s">
        <v>196</v>
      </c>
      <c r="AU268" s="228" t="s">
        <v>90</v>
      </c>
      <c r="AV268" s="12" t="s">
        <v>90</v>
      </c>
      <c r="AW268" s="12" t="s">
        <v>45</v>
      </c>
      <c r="AX268" s="12" t="s">
        <v>82</v>
      </c>
      <c r="AY268" s="228" t="s">
        <v>183</v>
      </c>
    </row>
    <row r="269" spans="2:51" s="12" customFormat="1" ht="13.5">
      <c r="B269" s="217"/>
      <c r="C269" s="218"/>
      <c r="D269" s="219" t="s">
        <v>196</v>
      </c>
      <c r="E269" s="220" t="s">
        <v>38</v>
      </c>
      <c r="F269" s="221" t="s">
        <v>393</v>
      </c>
      <c r="G269" s="218"/>
      <c r="H269" s="222">
        <v>-18.25</v>
      </c>
      <c r="I269" s="223"/>
      <c r="J269" s="218"/>
      <c r="K269" s="218"/>
      <c r="L269" s="224"/>
      <c r="M269" s="225"/>
      <c r="N269" s="226"/>
      <c r="O269" s="226"/>
      <c r="P269" s="226"/>
      <c r="Q269" s="226"/>
      <c r="R269" s="226"/>
      <c r="S269" s="226"/>
      <c r="T269" s="227"/>
      <c r="AT269" s="228" t="s">
        <v>196</v>
      </c>
      <c r="AU269" s="228" t="s">
        <v>90</v>
      </c>
      <c r="AV269" s="12" t="s">
        <v>90</v>
      </c>
      <c r="AW269" s="12" t="s">
        <v>45</v>
      </c>
      <c r="AX269" s="12" t="s">
        <v>82</v>
      </c>
      <c r="AY269" s="228" t="s">
        <v>183</v>
      </c>
    </row>
    <row r="270" spans="2:51" s="13" customFormat="1" ht="13.5">
      <c r="B270" s="229"/>
      <c r="C270" s="230"/>
      <c r="D270" s="219" t="s">
        <v>196</v>
      </c>
      <c r="E270" s="231" t="s">
        <v>38</v>
      </c>
      <c r="F270" s="232" t="s">
        <v>198</v>
      </c>
      <c r="G270" s="230"/>
      <c r="H270" s="233">
        <v>162.931</v>
      </c>
      <c r="I270" s="234"/>
      <c r="J270" s="230"/>
      <c r="K270" s="230"/>
      <c r="L270" s="235"/>
      <c r="M270" s="236"/>
      <c r="N270" s="237"/>
      <c r="O270" s="237"/>
      <c r="P270" s="237"/>
      <c r="Q270" s="237"/>
      <c r="R270" s="237"/>
      <c r="S270" s="237"/>
      <c r="T270" s="238"/>
      <c r="AT270" s="239" t="s">
        <v>196</v>
      </c>
      <c r="AU270" s="239" t="s">
        <v>90</v>
      </c>
      <c r="AV270" s="13" t="s">
        <v>190</v>
      </c>
      <c r="AW270" s="13" t="s">
        <v>45</v>
      </c>
      <c r="AX270" s="13" t="s">
        <v>25</v>
      </c>
      <c r="AY270" s="239" t="s">
        <v>183</v>
      </c>
    </row>
    <row r="271" spans="2:65" s="1" customFormat="1" ht="38.25" customHeight="1">
      <c r="B271" s="43"/>
      <c r="C271" s="205" t="s">
        <v>394</v>
      </c>
      <c r="D271" s="205" t="s">
        <v>185</v>
      </c>
      <c r="E271" s="206" t="s">
        <v>395</v>
      </c>
      <c r="F271" s="207" t="s">
        <v>396</v>
      </c>
      <c r="G271" s="208" t="s">
        <v>215</v>
      </c>
      <c r="H271" s="209">
        <v>1095.392</v>
      </c>
      <c r="I271" s="210"/>
      <c r="J271" s="211">
        <f>ROUND(I271*H271,2)</f>
        <v>0</v>
      </c>
      <c r="K271" s="207" t="s">
        <v>189</v>
      </c>
      <c r="L271" s="63"/>
      <c r="M271" s="212" t="s">
        <v>38</v>
      </c>
      <c r="N271" s="213" t="s">
        <v>53</v>
      </c>
      <c r="O271" s="44"/>
      <c r="P271" s="214">
        <f>O271*H271</f>
        <v>0</v>
      </c>
      <c r="Q271" s="214">
        <v>0.01733</v>
      </c>
      <c r="R271" s="214">
        <f>Q271*H271</f>
        <v>18.983143360000003</v>
      </c>
      <c r="S271" s="214">
        <v>0</v>
      </c>
      <c r="T271" s="215">
        <f>S271*H271</f>
        <v>0</v>
      </c>
      <c r="AR271" s="25" t="s">
        <v>190</v>
      </c>
      <c r="AT271" s="25" t="s">
        <v>185</v>
      </c>
      <c r="AU271" s="25" t="s">
        <v>90</v>
      </c>
      <c r="AY271" s="25" t="s">
        <v>183</v>
      </c>
      <c r="BE271" s="216">
        <f>IF(N271="základní",J271,0)</f>
        <v>0</v>
      </c>
      <c r="BF271" s="216">
        <f>IF(N271="snížená",J271,0)</f>
        <v>0</v>
      </c>
      <c r="BG271" s="216">
        <f>IF(N271="zákl. přenesená",J271,0)</f>
        <v>0</v>
      </c>
      <c r="BH271" s="216">
        <f>IF(N271="sníž. přenesená",J271,0)</f>
        <v>0</v>
      </c>
      <c r="BI271" s="216">
        <f>IF(N271="nulová",J271,0)</f>
        <v>0</v>
      </c>
      <c r="BJ271" s="25" t="s">
        <v>25</v>
      </c>
      <c r="BK271" s="216">
        <f>ROUND(I271*H271,2)</f>
        <v>0</v>
      </c>
      <c r="BL271" s="25" t="s">
        <v>190</v>
      </c>
      <c r="BM271" s="25" t="s">
        <v>397</v>
      </c>
    </row>
    <row r="272" spans="2:47" s="1" customFormat="1" ht="67.5">
      <c r="B272" s="43"/>
      <c r="C272" s="65"/>
      <c r="D272" s="219" t="s">
        <v>217</v>
      </c>
      <c r="E272" s="65"/>
      <c r="F272" s="250" t="s">
        <v>398</v>
      </c>
      <c r="G272" s="65"/>
      <c r="H272" s="65"/>
      <c r="I272" s="174"/>
      <c r="J272" s="65"/>
      <c r="K272" s="65"/>
      <c r="L272" s="63"/>
      <c r="M272" s="251"/>
      <c r="N272" s="44"/>
      <c r="O272" s="44"/>
      <c r="P272" s="44"/>
      <c r="Q272" s="44"/>
      <c r="R272" s="44"/>
      <c r="S272" s="44"/>
      <c r="T272" s="80"/>
      <c r="AT272" s="25" t="s">
        <v>217</v>
      </c>
      <c r="AU272" s="25" t="s">
        <v>90</v>
      </c>
    </row>
    <row r="273" spans="2:51" s="14" customFormat="1" ht="13.5">
      <c r="B273" s="240"/>
      <c r="C273" s="241"/>
      <c r="D273" s="219" t="s">
        <v>196</v>
      </c>
      <c r="E273" s="242" t="s">
        <v>38</v>
      </c>
      <c r="F273" s="243" t="s">
        <v>202</v>
      </c>
      <c r="G273" s="241"/>
      <c r="H273" s="242" t="s">
        <v>38</v>
      </c>
      <c r="I273" s="244"/>
      <c r="J273" s="241"/>
      <c r="K273" s="241"/>
      <c r="L273" s="245"/>
      <c r="M273" s="246"/>
      <c r="N273" s="247"/>
      <c r="O273" s="247"/>
      <c r="P273" s="247"/>
      <c r="Q273" s="247"/>
      <c r="R273" s="247"/>
      <c r="S273" s="247"/>
      <c r="T273" s="248"/>
      <c r="AT273" s="249" t="s">
        <v>196</v>
      </c>
      <c r="AU273" s="249" t="s">
        <v>90</v>
      </c>
      <c r="AV273" s="14" t="s">
        <v>25</v>
      </c>
      <c r="AW273" s="14" t="s">
        <v>45</v>
      </c>
      <c r="AX273" s="14" t="s">
        <v>82</v>
      </c>
      <c r="AY273" s="249" t="s">
        <v>183</v>
      </c>
    </row>
    <row r="274" spans="2:51" s="12" customFormat="1" ht="27">
      <c r="B274" s="217"/>
      <c r="C274" s="218"/>
      <c r="D274" s="219" t="s">
        <v>196</v>
      </c>
      <c r="E274" s="220" t="s">
        <v>38</v>
      </c>
      <c r="F274" s="221" t="s">
        <v>399</v>
      </c>
      <c r="G274" s="218"/>
      <c r="H274" s="222">
        <v>95.075</v>
      </c>
      <c r="I274" s="223"/>
      <c r="J274" s="218"/>
      <c r="K274" s="218"/>
      <c r="L274" s="224"/>
      <c r="M274" s="225"/>
      <c r="N274" s="226"/>
      <c r="O274" s="226"/>
      <c r="P274" s="226"/>
      <c r="Q274" s="226"/>
      <c r="R274" s="226"/>
      <c r="S274" s="226"/>
      <c r="T274" s="227"/>
      <c r="AT274" s="228" t="s">
        <v>196</v>
      </c>
      <c r="AU274" s="228" t="s">
        <v>90</v>
      </c>
      <c r="AV274" s="12" t="s">
        <v>90</v>
      </c>
      <c r="AW274" s="12" t="s">
        <v>45</v>
      </c>
      <c r="AX274" s="12" t="s">
        <v>82</v>
      </c>
      <c r="AY274" s="228" t="s">
        <v>183</v>
      </c>
    </row>
    <row r="275" spans="2:51" s="12" customFormat="1" ht="27">
      <c r="B275" s="217"/>
      <c r="C275" s="218"/>
      <c r="D275" s="219" t="s">
        <v>196</v>
      </c>
      <c r="E275" s="220" t="s">
        <v>38</v>
      </c>
      <c r="F275" s="221" t="s">
        <v>400</v>
      </c>
      <c r="G275" s="218"/>
      <c r="H275" s="222">
        <v>195.197</v>
      </c>
      <c r="I275" s="223"/>
      <c r="J275" s="218"/>
      <c r="K275" s="218"/>
      <c r="L275" s="224"/>
      <c r="M275" s="225"/>
      <c r="N275" s="226"/>
      <c r="O275" s="226"/>
      <c r="P275" s="226"/>
      <c r="Q275" s="226"/>
      <c r="R275" s="226"/>
      <c r="S275" s="226"/>
      <c r="T275" s="227"/>
      <c r="AT275" s="228" t="s">
        <v>196</v>
      </c>
      <c r="AU275" s="228" t="s">
        <v>90</v>
      </c>
      <c r="AV275" s="12" t="s">
        <v>90</v>
      </c>
      <c r="AW275" s="12" t="s">
        <v>45</v>
      </c>
      <c r="AX275" s="12" t="s">
        <v>82</v>
      </c>
      <c r="AY275" s="228" t="s">
        <v>183</v>
      </c>
    </row>
    <row r="276" spans="2:51" s="12" customFormat="1" ht="13.5">
      <c r="B276" s="217"/>
      <c r="C276" s="218"/>
      <c r="D276" s="219" t="s">
        <v>196</v>
      </c>
      <c r="E276" s="220" t="s">
        <v>38</v>
      </c>
      <c r="F276" s="221" t="s">
        <v>401</v>
      </c>
      <c r="G276" s="218"/>
      <c r="H276" s="222">
        <v>30.87</v>
      </c>
      <c r="I276" s="223"/>
      <c r="J276" s="218"/>
      <c r="K276" s="218"/>
      <c r="L276" s="224"/>
      <c r="M276" s="225"/>
      <c r="N276" s="226"/>
      <c r="O276" s="226"/>
      <c r="P276" s="226"/>
      <c r="Q276" s="226"/>
      <c r="R276" s="226"/>
      <c r="S276" s="226"/>
      <c r="T276" s="227"/>
      <c r="AT276" s="228" t="s">
        <v>196</v>
      </c>
      <c r="AU276" s="228" t="s">
        <v>90</v>
      </c>
      <c r="AV276" s="12" t="s">
        <v>90</v>
      </c>
      <c r="AW276" s="12" t="s">
        <v>45</v>
      </c>
      <c r="AX276" s="12" t="s">
        <v>82</v>
      </c>
      <c r="AY276" s="228" t="s">
        <v>183</v>
      </c>
    </row>
    <row r="277" spans="2:51" s="12" customFormat="1" ht="13.5">
      <c r="B277" s="217"/>
      <c r="C277" s="218"/>
      <c r="D277" s="219" t="s">
        <v>196</v>
      </c>
      <c r="E277" s="220" t="s">
        <v>38</v>
      </c>
      <c r="F277" s="221" t="s">
        <v>402</v>
      </c>
      <c r="G277" s="218"/>
      <c r="H277" s="222">
        <v>22.82</v>
      </c>
      <c r="I277" s="223"/>
      <c r="J277" s="218"/>
      <c r="K277" s="218"/>
      <c r="L277" s="224"/>
      <c r="M277" s="225"/>
      <c r="N277" s="226"/>
      <c r="O277" s="226"/>
      <c r="P277" s="226"/>
      <c r="Q277" s="226"/>
      <c r="R277" s="226"/>
      <c r="S277" s="226"/>
      <c r="T277" s="227"/>
      <c r="AT277" s="228" t="s">
        <v>196</v>
      </c>
      <c r="AU277" s="228" t="s">
        <v>90</v>
      </c>
      <c r="AV277" s="12" t="s">
        <v>90</v>
      </c>
      <c r="AW277" s="12" t="s">
        <v>45</v>
      </c>
      <c r="AX277" s="12" t="s">
        <v>82</v>
      </c>
      <c r="AY277" s="228" t="s">
        <v>183</v>
      </c>
    </row>
    <row r="278" spans="2:51" s="12" customFormat="1" ht="27">
      <c r="B278" s="217"/>
      <c r="C278" s="218"/>
      <c r="D278" s="219" t="s">
        <v>196</v>
      </c>
      <c r="E278" s="220" t="s">
        <v>38</v>
      </c>
      <c r="F278" s="221" t="s">
        <v>403</v>
      </c>
      <c r="G278" s="218"/>
      <c r="H278" s="222">
        <v>109.254</v>
      </c>
      <c r="I278" s="223"/>
      <c r="J278" s="218"/>
      <c r="K278" s="218"/>
      <c r="L278" s="224"/>
      <c r="M278" s="225"/>
      <c r="N278" s="226"/>
      <c r="O278" s="226"/>
      <c r="P278" s="226"/>
      <c r="Q278" s="226"/>
      <c r="R278" s="226"/>
      <c r="S278" s="226"/>
      <c r="T278" s="227"/>
      <c r="AT278" s="228" t="s">
        <v>196</v>
      </c>
      <c r="AU278" s="228" t="s">
        <v>90</v>
      </c>
      <c r="AV278" s="12" t="s">
        <v>90</v>
      </c>
      <c r="AW278" s="12" t="s">
        <v>45</v>
      </c>
      <c r="AX278" s="12" t="s">
        <v>82</v>
      </c>
      <c r="AY278" s="228" t="s">
        <v>183</v>
      </c>
    </row>
    <row r="279" spans="2:51" s="12" customFormat="1" ht="13.5">
      <c r="B279" s="217"/>
      <c r="C279" s="218"/>
      <c r="D279" s="219" t="s">
        <v>196</v>
      </c>
      <c r="E279" s="220" t="s">
        <v>38</v>
      </c>
      <c r="F279" s="221" t="s">
        <v>404</v>
      </c>
      <c r="G279" s="218"/>
      <c r="H279" s="222">
        <v>173.782</v>
      </c>
      <c r="I279" s="223"/>
      <c r="J279" s="218"/>
      <c r="K279" s="218"/>
      <c r="L279" s="224"/>
      <c r="M279" s="225"/>
      <c r="N279" s="226"/>
      <c r="O279" s="226"/>
      <c r="P279" s="226"/>
      <c r="Q279" s="226"/>
      <c r="R279" s="226"/>
      <c r="S279" s="226"/>
      <c r="T279" s="227"/>
      <c r="AT279" s="228" t="s">
        <v>196</v>
      </c>
      <c r="AU279" s="228" t="s">
        <v>90</v>
      </c>
      <c r="AV279" s="12" t="s">
        <v>90</v>
      </c>
      <c r="AW279" s="12" t="s">
        <v>45</v>
      </c>
      <c r="AX279" s="12" t="s">
        <v>82</v>
      </c>
      <c r="AY279" s="228" t="s">
        <v>183</v>
      </c>
    </row>
    <row r="280" spans="2:51" s="15" customFormat="1" ht="13.5">
      <c r="B280" s="262"/>
      <c r="C280" s="263"/>
      <c r="D280" s="219" t="s">
        <v>196</v>
      </c>
      <c r="E280" s="264" t="s">
        <v>38</v>
      </c>
      <c r="F280" s="265" t="s">
        <v>405</v>
      </c>
      <c r="G280" s="263"/>
      <c r="H280" s="266">
        <v>626.998</v>
      </c>
      <c r="I280" s="267"/>
      <c r="J280" s="263"/>
      <c r="K280" s="263"/>
      <c r="L280" s="268"/>
      <c r="M280" s="269"/>
      <c r="N280" s="270"/>
      <c r="O280" s="270"/>
      <c r="P280" s="270"/>
      <c r="Q280" s="270"/>
      <c r="R280" s="270"/>
      <c r="S280" s="270"/>
      <c r="T280" s="271"/>
      <c r="AT280" s="272" t="s">
        <v>196</v>
      </c>
      <c r="AU280" s="272" t="s">
        <v>90</v>
      </c>
      <c r="AV280" s="15" t="s">
        <v>107</v>
      </c>
      <c r="AW280" s="15" t="s">
        <v>45</v>
      </c>
      <c r="AX280" s="15" t="s">
        <v>82</v>
      </c>
      <c r="AY280" s="272" t="s">
        <v>183</v>
      </c>
    </row>
    <row r="281" spans="2:51" s="12" customFormat="1" ht="40.5">
      <c r="B281" s="217"/>
      <c r="C281" s="218"/>
      <c r="D281" s="219" t="s">
        <v>196</v>
      </c>
      <c r="E281" s="220" t="s">
        <v>38</v>
      </c>
      <c r="F281" s="221" t="s">
        <v>406</v>
      </c>
      <c r="G281" s="218"/>
      <c r="H281" s="222">
        <v>-56.783</v>
      </c>
      <c r="I281" s="223"/>
      <c r="J281" s="218"/>
      <c r="K281" s="218"/>
      <c r="L281" s="224"/>
      <c r="M281" s="225"/>
      <c r="N281" s="226"/>
      <c r="O281" s="226"/>
      <c r="P281" s="226"/>
      <c r="Q281" s="226"/>
      <c r="R281" s="226"/>
      <c r="S281" s="226"/>
      <c r="T281" s="227"/>
      <c r="AT281" s="228" t="s">
        <v>196</v>
      </c>
      <c r="AU281" s="228" t="s">
        <v>90</v>
      </c>
      <c r="AV281" s="12" t="s">
        <v>90</v>
      </c>
      <c r="AW281" s="12" t="s">
        <v>45</v>
      </c>
      <c r="AX281" s="12" t="s">
        <v>82</v>
      </c>
      <c r="AY281" s="228" t="s">
        <v>183</v>
      </c>
    </row>
    <row r="282" spans="2:51" s="12" customFormat="1" ht="13.5">
      <c r="B282" s="217"/>
      <c r="C282" s="218"/>
      <c r="D282" s="219" t="s">
        <v>196</v>
      </c>
      <c r="E282" s="220" t="s">
        <v>38</v>
      </c>
      <c r="F282" s="221" t="s">
        <v>407</v>
      </c>
      <c r="G282" s="218"/>
      <c r="H282" s="222">
        <v>-46.2</v>
      </c>
      <c r="I282" s="223"/>
      <c r="J282" s="218"/>
      <c r="K282" s="218"/>
      <c r="L282" s="224"/>
      <c r="M282" s="225"/>
      <c r="N282" s="226"/>
      <c r="O282" s="226"/>
      <c r="P282" s="226"/>
      <c r="Q282" s="226"/>
      <c r="R282" s="226"/>
      <c r="S282" s="226"/>
      <c r="T282" s="227"/>
      <c r="AT282" s="228" t="s">
        <v>196</v>
      </c>
      <c r="AU282" s="228" t="s">
        <v>90</v>
      </c>
      <c r="AV282" s="12" t="s">
        <v>90</v>
      </c>
      <c r="AW282" s="12" t="s">
        <v>45</v>
      </c>
      <c r="AX282" s="12" t="s">
        <v>82</v>
      </c>
      <c r="AY282" s="228" t="s">
        <v>183</v>
      </c>
    </row>
    <row r="283" spans="2:51" s="12" customFormat="1" ht="13.5">
      <c r="B283" s="217"/>
      <c r="C283" s="218"/>
      <c r="D283" s="219" t="s">
        <v>196</v>
      </c>
      <c r="E283" s="220" t="s">
        <v>38</v>
      </c>
      <c r="F283" s="221" t="s">
        <v>408</v>
      </c>
      <c r="G283" s="218"/>
      <c r="H283" s="222">
        <v>-2.4</v>
      </c>
      <c r="I283" s="223"/>
      <c r="J283" s="218"/>
      <c r="K283" s="218"/>
      <c r="L283" s="224"/>
      <c r="M283" s="225"/>
      <c r="N283" s="226"/>
      <c r="O283" s="226"/>
      <c r="P283" s="226"/>
      <c r="Q283" s="226"/>
      <c r="R283" s="226"/>
      <c r="S283" s="226"/>
      <c r="T283" s="227"/>
      <c r="AT283" s="228" t="s">
        <v>196</v>
      </c>
      <c r="AU283" s="228" t="s">
        <v>90</v>
      </c>
      <c r="AV283" s="12" t="s">
        <v>90</v>
      </c>
      <c r="AW283" s="12" t="s">
        <v>45</v>
      </c>
      <c r="AX283" s="12" t="s">
        <v>82</v>
      </c>
      <c r="AY283" s="228" t="s">
        <v>183</v>
      </c>
    </row>
    <row r="284" spans="2:51" s="15" customFormat="1" ht="13.5">
      <c r="B284" s="262"/>
      <c r="C284" s="263"/>
      <c r="D284" s="219" t="s">
        <v>196</v>
      </c>
      <c r="E284" s="264" t="s">
        <v>38</v>
      </c>
      <c r="F284" s="265" t="s">
        <v>405</v>
      </c>
      <c r="G284" s="263"/>
      <c r="H284" s="266">
        <v>-105.383</v>
      </c>
      <c r="I284" s="267"/>
      <c r="J284" s="263"/>
      <c r="K284" s="263"/>
      <c r="L284" s="268"/>
      <c r="M284" s="269"/>
      <c r="N284" s="270"/>
      <c r="O284" s="270"/>
      <c r="P284" s="270"/>
      <c r="Q284" s="270"/>
      <c r="R284" s="270"/>
      <c r="S284" s="270"/>
      <c r="T284" s="271"/>
      <c r="AT284" s="272" t="s">
        <v>196</v>
      </c>
      <c r="AU284" s="272" t="s">
        <v>90</v>
      </c>
      <c r="AV284" s="15" t="s">
        <v>107</v>
      </c>
      <c r="AW284" s="15" t="s">
        <v>45</v>
      </c>
      <c r="AX284" s="15" t="s">
        <v>82</v>
      </c>
      <c r="AY284" s="272" t="s">
        <v>183</v>
      </c>
    </row>
    <row r="285" spans="2:51" s="12" customFormat="1" ht="13.5">
      <c r="B285" s="217"/>
      <c r="C285" s="218"/>
      <c r="D285" s="219" t="s">
        <v>196</v>
      </c>
      <c r="E285" s="220" t="s">
        <v>38</v>
      </c>
      <c r="F285" s="221" t="s">
        <v>409</v>
      </c>
      <c r="G285" s="218"/>
      <c r="H285" s="222">
        <v>573.777</v>
      </c>
      <c r="I285" s="223"/>
      <c r="J285" s="218"/>
      <c r="K285" s="218"/>
      <c r="L285" s="224"/>
      <c r="M285" s="225"/>
      <c r="N285" s="226"/>
      <c r="O285" s="226"/>
      <c r="P285" s="226"/>
      <c r="Q285" s="226"/>
      <c r="R285" s="226"/>
      <c r="S285" s="226"/>
      <c r="T285" s="227"/>
      <c r="AT285" s="228" t="s">
        <v>196</v>
      </c>
      <c r="AU285" s="228" t="s">
        <v>90</v>
      </c>
      <c r="AV285" s="12" t="s">
        <v>90</v>
      </c>
      <c r="AW285" s="12" t="s">
        <v>45</v>
      </c>
      <c r="AX285" s="12" t="s">
        <v>82</v>
      </c>
      <c r="AY285" s="228" t="s">
        <v>183</v>
      </c>
    </row>
    <row r="286" spans="2:51" s="13" customFormat="1" ht="13.5">
      <c r="B286" s="229"/>
      <c r="C286" s="230"/>
      <c r="D286" s="219" t="s">
        <v>196</v>
      </c>
      <c r="E286" s="231" t="s">
        <v>38</v>
      </c>
      <c r="F286" s="232" t="s">
        <v>198</v>
      </c>
      <c r="G286" s="230"/>
      <c r="H286" s="233">
        <v>1095.392</v>
      </c>
      <c r="I286" s="234"/>
      <c r="J286" s="230"/>
      <c r="K286" s="230"/>
      <c r="L286" s="235"/>
      <c r="M286" s="236"/>
      <c r="N286" s="237"/>
      <c r="O286" s="237"/>
      <c r="P286" s="237"/>
      <c r="Q286" s="237"/>
      <c r="R286" s="237"/>
      <c r="S286" s="237"/>
      <c r="T286" s="238"/>
      <c r="AT286" s="239" t="s">
        <v>196</v>
      </c>
      <c r="AU286" s="239" t="s">
        <v>90</v>
      </c>
      <c r="AV286" s="13" t="s">
        <v>190</v>
      </c>
      <c r="AW286" s="13" t="s">
        <v>45</v>
      </c>
      <c r="AX286" s="13" t="s">
        <v>25</v>
      </c>
      <c r="AY286" s="239" t="s">
        <v>183</v>
      </c>
    </row>
    <row r="287" spans="2:65" s="1" customFormat="1" ht="25.5" customHeight="1">
      <c r="B287" s="43"/>
      <c r="C287" s="205" t="s">
        <v>410</v>
      </c>
      <c r="D287" s="205" t="s">
        <v>185</v>
      </c>
      <c r="E287" s="206" t="s">
        <v>411</v>
      </c>
      <c r="F287" s="207" t="s">
        <v>412</v>
      </c>
      <c r="G287" s="208" t="s">
        <v>188</v>
      </c>
      <c r="H287" s="209">
        <v>20</v>
      </c>
      <c r="I287" s="210"/>
      <c r="J287" s="211">
        <f>ROUND(I287*H287,2)</f>
        <v>0</v>
      </c>
      <c r="K287" s="207" t="s">
        <v>189</v>
      </c>
      <c r="L287" s="63"/>
      <c r="M287" s="212" t="s">
        <v>38</v>
      </c>
      <c r="N287" s="213" t="s">
        <v>53</v>
      </c>
      <c r="O287" s="44"/>
      <c r="P287" s="214">
        <f>O287*H287</f>
        <v>0</v>
      </c>
      <c r="Q287" s="214">
        <v>0.0415</v>
      </c>
      <c r="R287" s="214">
        <f>Q287*H287</f>
        <v>0.8300000000000001</v>
      </c>
      <c r="S287" s="214">
        <v>0</v>
      </c>
      <c r="T287" s="215">
        <f>S287*H287</f>
        <v>0</v>
      </c>
      <c r="AR287" s="25" t="s">
        <v>190</v>
      </c>
      <c r="AT287" s="25" t="s">
        <v>185</v>
      </c>
      <c r="AU287" s="25" t="s">
        <v>90</v>
      </c>
      <c r="AY287" s="25" t="s">
        <v>183</v>
      </c>
      <c r="BE287" s="216">
        <f>IF(N287="základní",J287,0)</f>
        <v>0</v>
      </c>
      <c r="BF287" s="216">
        <f>IF(N287="snížená",J287,0)</f>
        <v>0</v>
      </c>
      <c r="BG287" s="216">
        <f>IF(N287="zákl. přenesená",J287,0)</f>
        <v>0</v>
      </c>
      <c r="BH287" s="216">
        <f>IF(N287="sníž. přenesená",J287,0)</f>
        <v>0</v>
      </c>
      <c r="BI287" s="216">
        <f>IF(N287="nulová",J287,0)</f>
        <v>0</v>
      </c>
      <c r="BJ287" s="25" t="s">
        <v>25</v>
      </c>
      <c r="BK287" s="216">
        <f>ROUND(I287*H287,2)</f>
        <v>0</v>
      </c>
      <c r="BL287" s="25" t="s">
        <v>190</v>
      </c>
      <c r="BM287" s="25" t="s">
        <v>413</v>
      </c>
    </row>
    <row r="288" spans="2:65" s="1" customFormat="1" ht="25.5" customHeight="1">
      <c r="B288" s="43"/>
      <c r="C288" s="205" t="s">
        <v>414</v>
      </c>
      <c r="D288" s="205" t="s">
        <v>185</v>
      </c>
      <c r="E288" s="206" t="s">
        <v>415</v>
      </c>
      <c r="F288" s="207" t="s">
        <v>416</v>
      </c>
      <c r="G288" s="208" t="s">
        <v>215</v>
      </c>
      <c r="H288" s="209">
        <v>205.021</v>
      </c>
      <c r="I288" s="210"/>
      <c r="J288" s="211">
        <f>ROUND(I288*H288,2)</f>
        <v>0</v>
      </c>
      <c r="K288" s="207" t="s">
        <v>189</v>
      </c>
      <c r="L288" s="63"/>
      <c r="M288" s="212" t="s">
        <v>38</v>
      </c>
      <c r="N288" s="213" t="s">
        <v>53</v>
      </c>
      <c r="O288" s="44"/>
      <c r="P288" s="214">
        <f>O288*H288</f>
        <v>0</v>
      </c>
      <c r="Q288" s="214">
        <v>0.021</v>
      </c>
      <c r="R288" s="214">
        <f>Q288*H288</f>
        <v>4.305441</v>
      </c>
      <c r="S288" s="214">
        <v>0</v>
      </c>
      <c r="T288" s="215">
        <f>S288*H288</f>
        <v>0</v>
      </c>
      <c r="AR288" s="25" t="s">
        <v>190</v>
      </c>
      <c r="AT288" s="25" t="s">
        <v>185</v>
      </c>
      <c r="AU288" s="25" t="s">
        <v>90</v>
      </c>
      <c r="AY288" s="25" t="s">
        <v>183</v>
      </c>
      <c r="BE288" s="216">
        <f>IF(N288="základní",J288,0)</f>
        <v>0</v>
      </c>
      <c r="BF288" s="216">
        <f>IF(N288="snížená",J288,0)</f>
        <v>0</v>
      </c>
      <c r="BG288" s="216">
        <f>IF(N288="zákl. přenesená",J288,0)</f>
        <v>0</v>
      </c>
      <c r="BH288" s="216">
        <f>IF(N288="sníž. přenesená",J288,0)</f>
        <v>0</v>
      </c>
      <c r="BI288" s="216">
        <f>IF(N288="nulová",J288,0)</f>
        <v>0</v>
      </c>
      <c r="BJ288" s="25" t="s">
        <v>25</v>
      </c>
      <c r="BK288" s="216">
        <f>ROUND(I288*H288,2)</f>
        <v>0</v>
      </c>
      <c r="BL288" s="25" t="s">
        <v>190</v>
      </c>
      <c r="BM288" s="25" t="s">
        <v>417</v>
      </c>
    </row>
    <row r="289" spans="2:47" s="1" customFormat="1" ht="67.5">
      <c r="B289" s="43"/>
      <c r="C289" s="65"/>
      <c r="D289" s="219" t="s">
        <v>217</v>
      </c>
      <c r="E289" s="65"/>
      <c r="F289" s="250" t="s">
        <v>418</v>
      </c>
      <c r="G289" s="65"/>
      <c r="H289" s="65"/>
      <c r="I289" s="174"/>
      <c r="J289" s="65"/>
      <c r="K289" s="65"/>
      <c r="L289" s="63"/>
      <c r="M289" s="251"/>
      <c r="N289" s="44"/>
      <c r="O289" s="44"/>
      <c r="P289" s="44"/>
      <c r="Q289" s="44"/>
      <c r="R289" s="44"/>
      <c r="S289" s="44"/>
      <c r="T289" s="80"/>
      <c r="AT289" s="25" t="s">
        <v>217</v>
      </c>
      <c r="AU289" s="25" t="s">
        <v>90</v>
      </c>
    </row>
    <row r="290" spans="2:51" s="14" customFormat="1" ht="13.5">
      <c r="B290" s="240"/>
      <c r="C290" s="241"/>
      <c r="D290" s="219" t="s">
        <v>196</v>
      </c>
      <c r="E290" s="242" t="s">
        <v>38</v>
      </c>
      <c r="F290" s="243" t="s">
        <v>202</v>
      </c>
      <c r="G290" s="241"/>
      <c r="H290" s="242" t="s">
        <v>38</v>
      </c>
      <c r="I290" s="244"/>
      <c r="J290" s="241"/>
      <c r="K290" s="241"/>
      <c r="L290" s="245"/>
      <c r="M290" s="246"/>
      <c r="N290" s="247"/>
      <c r="O290" s="247"/>
      <c r="P290" s="247"/>
      <c r="Q290" s="247"/>
      <c r="R290" s="247"/>
      <c r="S290" s="247"/>
      <c r="T290" s="248"/>
      <c r="AT290" s="249" t="s">
        <v>196</v>
      </c>
      <c r="AU290" s="249" t="s">
        <v>90</v>
      </c>
      <c r="AV290" s="14" t="s">
        <v>25</v>
      </c>
      <c r="AW290" s="14" t="s">
        <v>45</v>
      </c>
      <c r="AX290" s="14" t="s">
        <v>82</v>
      </c>
      <c r="AY290" s="249" t="s">
        <v>183</v>
      </c>
    </row>
    <row r="291" spans="2:51" s="12" customFormat="1" ht="13.5">
      <c r="B291" s="217"/>
      <c r="C291" s="218"/>
      <c r="D291" s="219" t="s">
        <v>196</v>
      </c>
      <c r="E291" s="220" t="s">
        <v>38</v>
      </c>
      <c r="F291" s="221" t="s">
        <v>419</v>
      </c>
      <c r="G291" s="218"/>
      <c r="H291" s="222">
        <v>15.75</v>
      </c>
      <c r="I291" s="223"/>
      <c r="J291" s="218"/>
      <c r="K291" s="218"/>
      <c r="L291" s="224"/>
      <c r="M291" s="225"/>
      <c r="N291" s="226"/>
      <c r="O291" s="226"/>
      <c r="P291" s="226"/>
      <c r="Q291" s="226"/>
      <c r="R291" s="226"/>
      <c r="S291" s="226"/>
      <c r="T291" s="227"/>
      <c r="AT291" s="228" t="s">
        <v>196</v>
      </c>
      <c r="AU291" s="228" t="s">
        <v>90</v>
      </c>
      <c r="AV291" s="12" t="s">
        <v>90</v>
      </c>
      <c r="AW291" s="12" t="s">
        <v>45</v>
      </c>
      <c r="AX291" s="12" t="s">
        <v>82</v>
      </c>
      <c r="AY291" s="228" t="s">
        <v>183</v>
      </c>
    </row>
    <row r="292" spans="2:51" s="12" customFormat="1" ht="13.5">
      <c r="B292" s="217"/>
      <c r="C292" s="218"/>
      <c r="D292" s="219" t="s">
        <v>196</v>
      </c>
      <c r="E292" s="220" t="s">
        <v>38</v>
      </c>
      <c r="F292" s="221" t="s">
        <v>420</v>
      </c>
      <c r="G292" s="218"/>
      <c r="H292" s="222">
        <v>34.083</v>
      </c>
      <c r="I292" s="223"/>
      <c r="J292" s="218"/>
      <c r="K292" s="218"/>
      <c r="L292" s="224"/>
      <c r="M292" s="225"/>
      <c r="N292" s="226"/>
      <c r="O292" s="226"/>
      <c r="P292" s="226"/>
      <c r="Q292" s="226"/>
      <c r="R292" s="226"/>
      <c r="S292" s="226"/>
      <c r="T292" s="227"/>
      <c r="AT292" s="228" t="s">
        <v>196</v>
      </c>
      <c r="AU292" s="228" t="s">
        <v>90</v>
      </c>
      <c r="AV292" s="12" t="s">
        <v>90</v>
      </c>
      <c r="AW292" s="12" t="s">
        <v>45</v>
      </c>
      <c r="AX292" s="12" t="s">
        <v>82</v>
      </c>
      <c r="AY292" s="228" t="s">
        <v>183</v>
      </c>
    </row>
    <row r="293" spans="2:51" s="12" customFormat="1" ht="13.5">
      <c r="B293" s="217"/>
      <c r="C293" s="218"/>
      <c r="D293" s="219" t="s">
        <v>196</v>
      </c>
      <c r="E293" s="220" t="s">
        <v>38</v>
      </c>
      <c r="F293" s="221" t="s">
        <v>421</v>
      </c>
      <c r="G293" s="218"/>
      <c r="H293" s="222">
        <v>34.041</v>
      </c>
      <c r="I293" s="223"/>
      <c r="J293" s="218"/>
      <c r="K293" s="218"/>
      <c r="L293" s="224"/>
      <c r="M293" s="225"/>
      <c r="N293" s="226"/>
      <c r="O293" s="226"/>
      <c r="P293" s="226"/>
      <c r="Q293" s="226"/>
      <c r="R293" s="226"/>
      <c r="S293" s="226"/>
      <c r="T293" s="227"/>
      <c r="AT293" s="228" t="s">
        <v>196</v>
      </c>
      <c r="AU293" s="228" t="s">
        <v>90</v>
      </c>
      <c r="AV293" s="12" t="s">
        <v>90</v>
      </c>
      <c r="AW293" s="12" t="s">
        <v>45</v>
      </c>
      <c r="AX293" s="12" t="s">
        <v>82</v>
      </c>
      <c r="AY293" s="228" t="s">
        <v>183</v>
      </c>
    </row>
    <row r="294" spans="2:51" s="12" customFormat="1" ht="13.5">
      <c r="B294" s="217"/>
      <c r="C294" s="218"/>
      <c r="D294" s="219" t="s">
        <v>196</v>
      </c>
      <c r="E294" s="220" t="s">
        <v>38</v>
      </c>
      <c r="F294" s="221" t="s">
        <v>422</v>
      </c>
      <c r="G294" s="218"/>
      <c r="H294" s="222">
        <v>2.475</v>
      </c>
      <c r="I294" s="223"/>
      <c r="J294" s="218"/>
      <c r="K294" s="218"/>
      <c r="L294" s="224"/>
      <c r="M294" s="225"/>
      <c r="N294" s="226"/>
      <c r="O294" s="226"/>
      <c r="P294" s="226"/>
      <c r="Q294" s="226"/>
      <c r="R294" s="226"/>
      <c r="S294" s="226"/>
      <c r="T294" s="227"/>
      <c r="AT294" s="228" t="s">
        <v>196</v>
      </c>
      <c r="AU294" s="228" t="s">
        <v>90</v>
      </c>
      <c r="AV294" s="12" t="s">
        <v>90</v>
      </c>
      <c r="AW294" s="12" t="s">
        <v>45</v>
      </c>
      <c r="AX294" s="12" t="s">
        <v>82</v>
      </c>
      <c r="AY294" s="228" t="s">
        <v>183</v>
      </c>
    </row>
    <row r="295" spans="2:51" s="12" customFormat="1" ht="13.5">
      <c r="B295" s="217"/>
      <c r="C295" s="218"/>
      <c r="D295" s="219" t="s">
        <v>196</v>
      </c>
      <c r="E295" s="220" t="s">
        <v>38</v>
      </c>
      <c r="F295" s="221" t="s">
        <v>423</v>
      </c>
      <c r="G295" s="218"/>
      <c r="H295" s="222">
        <v>11.28</v>
      </c>
      <c r="I295" s="223"/>
      <c r="J295" s="218"/>
      <c r="K295" s="218"/>
      <c r="L295" s="224"/>
      <c r="M295" s="225"/>
      <c r="N295" s="226"/>
      <c r="O295" s="226"/>
      <c r="P295" s="226"/>
      <c r="Q295" s="226"/>
      <c r="R295" s="226"/>
      <c r="S295" s="226"/>
      <c r="T295" s="227"/>
      <c r="AT295" s="228" t="s">
        <v>196</v>
      </c>
      <c r="AU295" s="228" t="s">
        <v>90</v>
      </c>
      <c r="AV295" s="12" t="s">
        <v>90</v>
      </c>
      <c r="AW295" s="12" t="s">
        <v>45</v>
      </c>
      <c r="AX295" s="12" t="s">
        <v>82</v>
      </c>
      <c r="AY295" s="228" t="s">
        <v>183</v>
      </c>
    </row>
    <row r="296" spans="2:51" s="12" customFormat="1" ht="13.5">
      <c r="B296" s="217"/>
      <c r="C296" s="218"/>
      <c r="D296" s="219" t="s">
        <v>196</v>
      </c>
      <c r="E296" s="220" t="s">
        <v>38</v>
      </c>
      <c r="F296" s="221" t="s">
        <v>424</v>
      </c>
      <c r="G296" s="218"/>
      <c r="H296" s="222">
        <v>107.392</v>
      </c>
      <c r="I296" s="223"/>
      <c r="J296" s="218"/>
      <c r="K296" s="218"/>
      <c r="L296" s="224"/>
      <c r="M296" s="225"/>
      <c r="N296" s="226"/>
      <c r="O296" s="226"/>
      <c r="P296" s="226"/>
      <c r="Q296" s="226"/>
      <c r="R296" s="226"/>
      <c r="S296" s="226"/>
      <c r="T296" s="227"/>
      <c r="AT296" s="228" t="s">
        <v>196</v>
      </c>
      <c r="AU296" s="228" t="s">
        <v>90</v>
      </c>
      <c r="AV296" s="12" t="s">
        <v>90</v>
      </c>
      <c r="AW296" s="12" t="s">
        <v>45</v>
      </c>
      <c r="AX296" s="12" t="s">
        <v>82</v>
      </c>
      <c r="AY296" s="228" t="s">
        <v>183</v>
      </c>
    </row>
    <row r="297" spans="2:51" s="13" customFormat="1" ht="13.5">
      <c r="B297" s="229"/>
      <c r="C297" s="230"/>
      <c r="D297" s="219" t="s">
        <v>196</v>
      </c>
      <c r="E297" s="231" t="s">
        <v>38</v>
      </c>
      <c r="F297" s="232" t="s">
        <v>198</v>
      </c>
      <c r="G297" s="230"/>
      <c r="H297" s="233">
        <v>205.021</v>
      </c>
      <c r="I297" s="234"/>
      <c r="J297" s="230"/>
      <c r="K297" s="230"/>
      <c r="L297" s="235"/>
      <c r="M297" s="236"/>
      <c r="N297" s="237"/>
      <c r="O297" s="237"/>
      <c r="P297" s="237"/>
      <c r="Q297" s="237"/>
      <c r="R297" s="237"/>
      <c r="S297" s="237"/>
      <c r="T297" s="238"/>
      <c r="AT297" s="239" t="s">
        <v>196</v>
      </c>
      <c r="AU297" s="239" t="s">
        <v>90</v>
      </c>
      <c r="AV297" s="13" t="s">
        <v>190</v>
      </c>
      <c r="AW297" s="13" t="s">
        <v>45</v>
      </c>
      <c r="AX297" s="13" t="s">
        <v>25</v>
      </c>
      <c r="AY297" s="239" t="s">
        <v>183</v>
      </c>
    </row>
    <row r="298" spans="2:65" s="1" customFormat="1" ht="38.25" customHeight="1">
      <c r="B298" s="43"/>
      <c r="C298" s="205" t="s">
        <v>425</v>
      </c>
      <c r="D298" s="205" t="s">
        <v>185</v>
      </c>
      <c r="E298" s="206" t="s">
        <v>426</v>
      </c>
      <c r="F298" s="207" t="s">
        <v>427</v>
      </c>
      <c r="G298" s="208" t="s">
        <v>215</v>
      </c>
      <c r="H298" s="209">
        <v>46.835</v>
      </c>
      <c r="I298" s="210"/>
      <c r="J298" s="211">
        <f>ROUND(I298*H298,2)</f>
        <v>0</v>
      </c>
      <c r="K298" s="207" t="s">
        <v>189</v>
      </c>
      <c r="L298" s="63"/>
      <c r="M298" s="212" t="s">
        <v>38</v>
      </c>
      <c r="N298" s="213" t="s">
        <v>53</v>
      </c>
      <c r="O298" s="44"/>
      <c r="P298" s="214">
        <f>O298*H298</f>
        <v>0</v>
      </c>
      <c r="Q298" s="214">
        <v>0.01733</v>
      </c>
      <c r="R298" s="214">
        <f>Q298*H298</f>
        <v>0.8116505500000001</v>
      </c>
      <c r="S298" s="214">
        <v>0</v>
      </c>
      <c r="T298" s="215">
        <f>S298*H298</f>
        <v>0</v>
      </c>
      <c r="AR298" s="25" t="s">
        <v>190</v>
      </c>
      <c r="AT298" s="25" t="s">
        <v>185</v>
      </c>
      <c r="AU298" s="25" t="s">
        <v>90</v>
      </c>
      <c r="AY298" s="25" t="s">
        <v>183</v>
      </c>
      <c r="BE298" s="216">
        <f>IF(N298="základní",J298,0)</f>
        <v>0</v>
      </c>
      <c r="BF298" s="216">
        <f>IF(N298="snížená",J298,0)</f>
        <v>0</v>
      </c>
      <c r="BG298" s="216">
        <f>IF(N298="zákl. přenesená",J298,0)</f>
        <v>0</v>
      </c>
      <c r="BH298" s="216">
        <f>IF(N298="sníž. přenesená",J298,0)</f>
        <v>0</v>
      </c>
      <c r="BI298" s="216">
        <f>IF(N298="nulová",J298,0)</f>
        <v>0</v>
      </c>
      <c r="BJ298" s="25" t="s">
        <v>25</v>
      </c>
      <c r="BK298" s="216">
        <f>ROUND(I298*H298,2)</f>
        <v>0</v>
      </c>
      <c r="BL298" s="25" t="s">
        <v>190</v>
      </c>
      <c r="BM298" s="25" t="s">
        <v>428</v>
      </c>
    </row>
    <row r="299" spans="2:47" s="1" customFormat="1" ht="67.5">
      <c r="B299" s="43"/>
      <c r="C299" s="65"/>
      <c r="D299" s="219" t="s">
        <v>217</v>
      </c>
      <c r="E299" s="65"/>
      <c r="F299" s="250" t="s">
        <v>398</v>
      </c>
      <c r="G299" s="65"/>
      <c r="H299" s="65"/>
      <c r="I299" s="174"/>
      <c r="J299" s="65"/>
      <c r="K299" s="65"/>
      <c r="L299" s="63"/>
      <c r="M299" s="251"/>
      <c r="N299" s="44"/>
      <c r="O299" s="44"/>
      <c r="P299" s="44"/>
      <c r="Q299" s="44"/>
      <c r="R299" s="44"/>
      <c r="S299" s="44"/>
      <c r="T299" s="80"/>
      <c r="AT299" s="25" t="s">
        <v>217</v>
      </c>
      <c r="AU299" s="25" t="s">
        <v>90</v>
      </c>
    </row>
    <row r="300" spans="2:51" s="14" customFormat="1" ht="13.5">
      <c r="B300" s="240"/>
      <c r="C300" s="241"/>
      <c r="D300" s="219" t="s">
        <v>196</v>
      </c>
      <c r="E300" s="242" t="s">
        <v>38</v>
      </c>
      <c r="F300" s="243" t="s">
        <v>202</v>
      </c>
      <c r="G300" s="241"/>
      <c r="H300" s="242" t="s">
        <v>38</v>
      </c>
      <c r="I300" s="244"/>
      <c r="J300" s="241"/>
      <c r="K300" s="241"/>
      <c r="L300" s="245"/>
      <c r="M300" s="246"/>
      <c r="N300" s="247"/>
      <c r="O300" s="247"/>
      <c r="P300" s="247"/>
      <c r="Q300" s="247"/>
      <c r="R300" s="247"/>
      <c r="S300" s="247"/>
      <c r="T300" s="248"/>
      <c r="AT300" s="249" t="s">
        <v>196</v>
      </c>
      <c r="AU300" s="249" t="s">
        <v>90</v>
      </c>
      <c r="AV300" s="14" t="s">
        <v>25</v>
      </c>
      <c r="AW300" s="14" t="s">
        <v>45</v>
      </c>
      <c r="AX300" s="14" t="s">
        <v>82</v>
      </c>
      <c r="AY300" s="249" t="s">
        <v>183</v>
      </c>
    </row>
    <row r="301" spans="2:51" s="12" customFormat="1" ht="13.5">
      <c r="B301" s="217"/>
      <c r="C301" s="218"/>
      <c r="D301" s="219" t="s">
        <v>196</v>
      </c>
      <c r="E301" s="220" t="s">
        <v>38</v>
      </c>
      <c r="F301" s="221" t="s">
        <v>429</v>
      </c>
      <c r="G301" s="218"/>
      <c r="H301" s="222">
        <v>46.835</v>
      </c>
      <c r="I301" s="223"/>
      <c r="J301" s="218"/>
      <c r="K301" s="218"/>
      <c r="L301" s="224"/>
      <c r="M301" s="225"/>
      <c r="N301" s="226"/>
      <c r="O301" s="226"/>
      <c r="P301" s="226"/>
      <c r="Q301" s="226"/>
      <c r="R301" s="226"/>
      <c r="S301" s="226"/>
      <c r="T301" s="227"/>
      <c r="AT301" s="228" t="s">
        <v>196</v>
      </c>
      <c r="AU301" s="228" t="s">
        <v>90</v>
      </c>
      <c r="AV301" s="12" t="s">
        <v>90</v>
      </c>
      <c r="AW301" s="12" t="s">
        <v>45</v>
      </c>
      <c r="AX301" s="12" t="s">
        <v>82</v>
      </c>
      <c r="AY301" s="228" t="s">
        <v>183</v>
      </c>
    </row>
    <row r="302" spans="2:51" s="13" customFormat="1" ht="13.5">
      <c r="B302" s="229"/>
      <c r="C302" s="230"/>
      <c r="D302" s="219" t="s">
        <v>196</v>
      </c>
      <c r="E302" s="231" t="s">
        <v>38</v>
      </c>
      <c r="F302" s="232" t="s">
        <v>198</v>
      </c>
      <c r="G302" s="230"/>
      <c r="H302" s="233">
        <v>46.835</v>
      </c>
      <c r="I302" s="234"/>
      <c r="J302" s="230"/>
      <c r="K302" s="230"/>
      <c r="L302" s="235"/>
      <c r="M302" s="236"/>
      <c r="N302" s="237"/>
      <c r="O302" s="237"/>
      <c r="P302" s="237"/>
      <c r="Q302" s="237"/>
      <c r="R302" s="237"/>
      <c r="S302" s="237"/>
      <c r="T302" s="238"/>
      <c r="AT302" s="239" t="s">
        <v>196</v>
      </c>
      <c r="AU302" s="239" t="s">
        <v>90</v>
      </c>
      <c r="AV302" s="13" t="s">
        <v>190</v>
      </c>
      <c r="AW302" s="13" t="s">
        <v>45</v>
      </c>
      <c r="AX302" s="13" t="s">
        <v>25</v>
      </c>
      <c r="AY302" s="239" t="s">
        <v>183</v>
      </c>
    </row>
    <row r="303" spans="2:65" s="1" customFormat="1" ht="38.25" customHeight="1">
      <c r="B303" s="43"/>
      <c r="C303" s="205" t="s">
        <v>430</v>
      </c>
      <c r="D303" s="205" t="s">
        <v>185</v>
      </c>
      <c r="E303" s="206" t="s">
        <v>431</v>
      </c>
      <c r="F303" s="207" t="s">
        <v>432</v>
      </c>
      <c r="G303" s="208" t="s">
        <v>194</v>
      </c>
      <c r="H303" s="209">
        <v>17.307</v>
      </c>
      <c r="I303" s="210"/>
      <c r="J303" s="211">
        <f>ROUND(I303*H303,2)</f>
        <v>0</v>
      </c>
      <c r="K303" s="207" t="s">
        <v>189</v>
      </c>
      <c r="L303" s="63"/>
      <c r="M303" s="212" t="s">
        <v>38</v>
      </c>
      <c r="N303" s="213" t="s">
        <v>53</v>
      </c>
      <c r="O303" s="44"/>
      <c r="P303" s="214">
        <f>O303*H303</f>
        <v>0</v>
      </c>
      <c r="Q303" s="214">
        <v>0</v>
      </c>
      <c r="R303" s="214">
        <f>Q303*H303</f>
        <v>0</v>
      </c>
      <c r="S303" s="214">
        <v>0</v>
      </c>
      <c r="T303" s="215">
        <f>S303*H303</f>
        <v>0</v>
      </c>
      <c r="AR303" s="25" t="s">
        <v>190</v>
      </c>
      <c r="AT303" s="25" t="s">
        <v>185</v>
      </c>
      <c r="AU303" s="25" t="s">
        <v>90</v>
      </c>
      <c r="AY303" s="25" t="s">
        <v>183</v>
      </c>
      <c r="BE303" s="216">
        <f>IF(N303="základní",J303,0)</f>
        <v>0</v>
      </c>
      <c r="BF303" s="216">
        <f>IF(N303="snížená",J303,0)</f>
        <v>0</v>
      </c>
      <c r="BG303" s="216">
        <f>IF(N303="zákl. přenesená",J303,0)</f>
        <v>0</v>
      </c>
      <c r="BH303" s="216">
        <f>IF(N303="sníž. přenesená",J303,0)</f>
        <v>0</v>
      </c>
      <c r="BI303" s="216">
        <f>IF(N303="nulová",J303,0)</f>
        <v>0</v>
      </c>
      <c r="BJ303" s="25" t="s">
        <v>25</v>
      </c>
      <c r="BK303" s="216">
        <f>ROUND(I303*H303,2)</f>
        <v>0</v>
      </c>
      <c r="BL303" s="25" t="s">
        <v>190</v>
      </c>
      <c r="BM303" s="25" t="s">
        <v>433</v>
      </c>
    </row>
    <row r="304" spans="2:47" s="1" customFormat="1" ht="81">
      <c r="B304" s="43"/>
      <c r="C304" s="65"/>
      <c r="D304" s="219" t="s">
        <v>217</v>
      </c>
      <c r="E304" s="65"/>
      <c r="F304" s="250" t="s">
        <v>434</v>
      </c>
      <c r="G304" s="65"/>
      <c r="H304" s="65"/>
      <c r="I304" s="174"/>
      <c r="J304" s="65"/>
      <c r="K304" s="65"/>
      <c r="L304" s="63"/>
      <c r="M304" s="251"/>
      <c r="N304" s="44"/>
      <c r="O304" s="44"/>
      <c r="P304" s="44"/>
      <c r="Q304" s="44"/>
      <c r="R304" s="44"/>
      <c r="S304" s="44"/>
      <c r="T304" s="80"/>
      <c r="AT304" s="25" t="s">
        <v>217</v>
      </c>
      <c r="AU304" s="25" t="s">
        <v>90</v>
      </c>
    </row>
    <row r="305" spans="2:51" s="14" customFormat="1" ht="13.5">
      <c r="B305" s="240"/>
      <c r="C305" s="241"/>
      <c r="D305" s="219" t="s">
        <v>196</v>
      </c>
      <c r="E305" s="242" t="s">
        <v>38</v>
      </c>
      <c r="F305" s="243" t="s">
        <v>435</v>
      </c>
      <c r="G305" s="241"/>
      <c r="H305" s="242" t="s">
        <v>38</v>
      </c>
      <c r="I305" s="244"/>
      <c r="J305" s="241"/>
      <c r="K305" s="241"/>
      <c r="L305" s="245"/>
      <c r="M305" s="246"/>
      <c r="N305" s="247"/>
      <c r="O305" s="247"/>
      <c r="P305" s="247"/>
      <c r="Q305" s="247"/>
      <c r="R305" s="247"/>
      <c r="S305" s="247"/>
      <c r="T305" s="248"/>
      <c r="AT305" s="249" t="s">
        <v>196</v>
      </c>
      <c r="AU305" s="249" t="s">
        <v>90</v>
      </c>
      <c r="AV305" s="14" t="s">
        <v>25</v>
      </c>
      <c r="AW305" s="14" t="s">
        <v>45</v>
      </c>
      <c r="AX305" s="14" t="s">
        <v>82</v>
      </c>
      <c r="AY305" s="249" t="s">
        <v>183</v>
      </c>
    </row>
    <row r="306" spans="2:51" s="12" customFormat="1" ht="13.5">
      <c r="B306" s="217"/>
      <c r="C306" s="218"/>
      <c r="D306" s="219" t="s">
        <v>196</v>
      </c>
      <c r="E306" s="220" t="s">
        <v>38</v>
      </c>
      <c r="F306" s="221" t="s">
        <v>436</v>
      </c>
      <c r="G306" s="218"/>
      <c r="H306" s="222">
        <v>0.193</v>
      </c>
      <c r="I306" s="223"/>
      <c r="J306" s="218"/>
      <c r="K306" s="218"/>
      <c r="L306" s="224"/>
      <c r="M306" s="225"/>
      <c r="N306" s="226"/>
      <c r="O306" s="226"/>
      <c r="P306" s="226"/>
      <c r="Q306" s="226"/>
      <c r="R306" s="226"/>
      <c r="S306" s="226"/>
      <c r="T306" s="227"/>
      <c r="AT306" s="228" t="s">
        <v>196</v>
      </c>
      <c r="AU306" s="228" t="s">
        <v>90</v>
      </c>
      <c r="AV306" s="12" t="s">
        <v>90</v>
      </c>
      <c r="AW306" s="12" t="s">
        <v>45</v>
      </c>
      <c r="AX306" s="12" t="s">
        <v>82</v>
      </c>
      <c r="AY306" s="228" t="s">
        <v>183</v>
      </c>
    </row>
    <row r="307" spans="2:51" s="12" customFormat="1" ht="27">
      <c r="B307" s="217"/>
      <c r="C307" s="218"/>
      <c r="D307" s="219" t="s">
        <v>196</v>
      </c>
      <c r="E307" s="220" t="s">
        <v>38</v>
      </c>
      <c r="F307" s="221" t="s">
        <v>437</v>
      </c>
      <c r="G307" s="218"/>
      <c r="H307" s="222">
        <v>17.114</v>
      </c>
      <c r="I307" s="223"/>
      <c r="J307" s="218"/>
      <c r="K307" s="218"/>
      <c r="L307" s="224"/>
      <c r="M307" s="225"/>
      <c r="N307" s="226"/>
      <c r="O307" s="226"/>
      <c r="P307" s="226"/>
      <c r="Q307" s="226"/>
      <c r="R307" s="226"/>
      <c r="S307" s="226"/>
      <c r="T307" s="227"/>
      <c r="AT307" s="228" t="s">
        <v>196</v>
      </c>
      <c r="AU307" s="228" t="s">
        <v>90</v>
      </c>
      <c r="AV307" s="12" t="s">
        <v>90</v>
      </c>
      <c r="AW307" s="12" t="s">
        <v>45</v>
      </c>
      <c r="AX307" s="12" t="s">
        <v>82</v>
      </c>
      <c r="AY307" s="228" t="s">
        <v>183</v>
      </c>
    </row>
    <row r="308" spans="2:51" s="13" customFormat="1" ht="13.5">
      <c r="B308" s="229"/>
      <c r="C308" s="230"/>
      <c r="D308" s="219" t="s">
        <v>196</v>
      </c>
      <c r="E308" s="231" t="s">
        <v>38</v>
      </c>
      <c r="F308" s="232" t="s">
        <v>198</v>
      </c>
      <c r="G308" s="230"/>
      <c r="H308" s="233">
        <v>17.307</v>
      </c>
      <c r="I308" s="234"/>
      <c r="J308" s="230"/>
      <c r="K308" s="230"/>
      <c r="L308" s="235"/>
      <c r="M308" s="236"/>
      <c r="N308" s="237"/>
      <c r="O308" s="237"/>
      <c r="P308" s="237"/>
      <c r="Q308" s="237"/>
      <c r="R308" s="237"/>
      <c r="S308" s="237"/>
      <c r="T308" s="238"/>
      <c r="AT308" s="239" t="s">
        <v>196</v>
      </c>
      <c r="AU308" s="239" t="s">
        <v>90</v>
      </c>
      <c r="AV308" s="13" t="s">
        <v>190</v>
      </c>
      <c r="AW308" s="13" t="s">
        <v>45</v>
      </c>
      <c r="AX308" s="13" t="s">
        <v>25</v>
      </c>
      <c r="AY308" s="239" t="s">
        <v>183</v>
      </c>
    </row>
    <row r="309" spans="2:65" s="1" customFormat="1" ht="16.5" customHeight="1">
      <c r="B309" s="43"/>
      <c r="C309" s="205" t="s">
        <v>438</v>
      </c>
      <c r="D309" s="205" t="s">
        <v>185</v>
      </c>
      <c r="E309" s="206" t="s">
        <v>439</v>
      </c>
      <c r="F309" s="207" t="s">
        <v>440</v>
      </c>
      <c r="G309" s="208" t="s">
        <v>215</v>
      </c>
      <c r="H309" s="209">
        <v>10</v>
      </c>
      <c r="I309" s="210"/>
      <c r="J309" s="211">
        <f>ROUND(I309*H309,2)</f>
        <v>0</v>
      </c>
      <c r="K309" s="207" t="s">
        <v>189</v>
      </c>
      <c r="L309" s="63"/>
      <c r="M309" s="212" t="s">
        <v>38</v>
      </c>
      <c r="N309" s="213" t="s">
        <v>53</v>
      </c>
      <c r="O309" s="44"/>
      <c r="P309" s="214">
        <f>O309*H309</f>
        <v>0</v>
      </c>
      <c r="Q309" s="214">
        <v>0.01463</v>
      </c>
      <c r="R309" s="214">
        <f>Q309*H309</f>
        <v>0.1463</v>
      </c>
      <c r="S309" s="214">
        <v>0</v>
      </c>
      <c r="T309" s="215">
        <f>S309*H309</f>
        <v>0</v>
      </c>
      <c r="AR309" s="25" t="s">
        <v>190</v>
      </c>
      <c r="AT309" s="25" t="s">
        <v>185</v>
      </c>
      <c r="AU309" s="25" t="s">
        <v>90</v>
      </c>
      <c r="AY309" s="25" t="s">
        <v>183</v>
      </c>
      <c r="BE309" s="216">
        <f>IF(N309="základní",J309,0)</f>
        <v>0</v>
      </c>
      <c r="BF309" s="216">
        <f>IF(N309="snížená",J309,0)</f>
        <v>0</v>
      </c>
      <c r="BG309" s="216">
        <f>IF(N309="zákl. přenesená",J309,0)</f>
        <v>0</v>
      </c>
      <c r="BH309" s="216">
        <f>IF(N309="sníž. přenesená",J309,0)</f>
        <v>0</v>
      </c>
      <c r="BI309" s="216">
        <f>IF(N309="nulová",J309,0)</f>
        <v>0</v>
      </c>
      <c r="BJ309" s="25" t="s">
        <v>25</v>
      </c>
      <c r="BK309" s="216">
        <f>ROUND(I309*H309,2)</f>
        <v>0</v>
      </c>
      <c r="BL309" s="25" t="s">
        <v>190</v>
      </c>
      <c r="BM309" s="25" t="s">
        <v>441</v>
      </c>
    </row>
    <row r="310" spans="2:65" s="1" customFormat="1" ht="16.5" customHeight="1">
      <c r="B310" s="43"/>
      <c r="C310" s="205" t="s">
        <v>442</v>
      </c>
      <c r="D310" s="205" t="s">
        <v>185</v>
      </c>
      <c r="E310" s="206" t="s">
        <v>443</v>
      </c>
      <c r="F310" s="207" t="s">
        <v>444</v>
      </c>
      <c r="G310" s="208" t="s">
        <v>215</v>
      </c>
      <c r="H310" s="209">
        <v>10</v>
      </c>
      <c r="I310" s="210"/>
      <c r="J310" s="211">
        <f>ROUND(I310*H310,2)</f>
        <v>0</v>
      </c>
      <c r="K310" s="207" t="s">
        <v>189</v>
      </c>
      <c r="L310" s="63"/>
      <c r="M310" s="212" t="s">
        <v>38</v>
      </c>
      <c r="N310" s="213" t="s">
        <v>53</v>
      </c>
      <c r="O310" s="44"/>
      <c r="P310" s="214">
        <f>O310*H310</f>
        <v>0</v>
      </c>
      <c r="Q310" s="214">
        <v>0</v>
      </c>
      <c r="R310" s="214">
        <f>Q310*H310</f>
        <v>0</v>
      </c>
      <c r="S310" s="214">
        <v>0</v>
      </c>
      <c r="T310" s="215">
        <f>S310*H310</f>
        <v>0</v>
      </c>
      <c r="AR310" s="25" t="s">
        <v>190</v>
      </c>
      <c r="AT310" s="25" t="s">
        <v>185</v>
      </c>
      <c r="AU310" s="25" t="s">
        <v>90</v>
      </c>
      <c r="AY310" s="25" t="s">
        <v>183</v>
      </c>
      <c r="BE310" s="216">
        <f>IF(N310="základní",J310,0)</f>
        <v>0</v>
      </c>
      <c r="BF310" s="216">
        <f>IF(N310="snížená",J310,0)</f>
        <v>0</v>
      </c>
      <c r="BG310" s="216">
        <f>IF(N310="zákl. přenesená",J310,0)</f>
        <v>0</v>
      </c>
      <c r="BH310" s="216">
        <f>IF(N310="sníž. přenesená",J310,0)</f>
        <v>0</v>
      </c>
      <c r="BI310" s="216">
        <f>IF(N310="nulová",J310,0)</f>
        <v>0</v>
      </c>
      <c r="BJ310" s="25" t="s">
        <v>25</v>
      </c>
      <c r="BK310" s="216">
        <f>ROUND(I310*H310,2)</f>
        <v>0</v>
      </c>
      <c r="BL310" s="25" t="s">
        <v>190</v>
      </c>
      <c r="BM310" s="25" t="s">
        <v>445</v>
      </c>
    </row>
    <row r="311" spans="2:65" s="1" customFormat="1" ht="25.5" customHeight="1">
      <c r="B311" s="43"/>
      <c r="C311" s="205" t="s">
        <v>446</v>
      </c>
      <c r="D311" s="205" t="s">
        <v>185</v>
      </c>
      <c r="E311" s="206" t="s">
        <v>447</v>
      </c>
      <c r="F311" s="207" t="s">
        <v>448</v>
      </c>
      <c r="G311" s="208" t="s">
        <v>215</v>
      </c>
      <c r="H311" s="209">
        <v>8.323</v>
      </c>
      <c r="I311" s="210"/>
      <c r="J311" s="211">
        <f>ROUND(I311*H311,2)</f>
        <v>0</v>
      </c>
      <c r="K311" s="207" t="s">
        <v>189</v>
      </c>
      <c r="L311" s="63"/>
      <c r="M311" s="212" t="s">
        <v>38</v>
      </c>
      <c r="N311" s="213" t="s">
        <v>53</v>
      </c>
      <c r="O311" s="44"/>
      <c r="P311" s="214">
        <f>O311*H311</f>
        <v>0</v>
      </c>
      <c r="Q311" s="214">
        <v>0.042</v>
      </c>
      <c r="R311" s="214">
        <f>Q311*H311</f>
        <v>0.34956600000000004</v>
      </c>
      <c r="S311" s="214">
        <v>0</v>
      </c>
      <c r="T311" s="215">
        <f>S311*H311</f>
        <v>0</v>
      </c>
      <c r="AR311" s="25" t="s">
        <v>190</v>
      </c>
      <c r="AT311" s="25" t="s">
        <v>185</v>
      </c>
      <c r="AU311" s="25" t="s">
        <v>90</v>
      </c>
      <c r="AY311" s="25" t="s">
        <v>183</v>
      </c>
      <c r="BE311" s="216">
        <f>IF(N311="základní",J311,0)</f>
        <v>0</v>
      </c>
      <c r="BF311" s="216">
        <f>IF(N311="snížená",J311,0)</f>
        <v>0</v>
      </c>
      <c r="BG311" s="216">
        <f>IF(N311="zákl. přenesená",J311,0)</f>
        <v>0</v>
      </c>
      <c r="BH311" s="216">
        <f>IF(N311="sníž. přenesená",J311,0)</f>
        <v>0</v>
      </c>
      <c r="BI311" s="216">
        <f>IF(N311="nulová",J311,0)</f>
        <v>0</v>
      </c>
      <c r="BJ311" s="25" t="s">
        <v>25</v>
      </c>
      <c r="BK311" s="216">
        <f>ROUND(I311*H311,2)</f>
        <v>0</v>
      </c>
      <c r="BL311" s="25" t="s">
        <v>190</v>
      </c>
      <c r="BM311" s="25" t="s">
        <v>449</v>
      </c>
    </row>
    <row r="312" spans="2:47" s="1" customFormat="1" ht="135">
      <c r="B312" s="43"/>
      <c r="C312" s="65"/>
      <c r="D312" s="219" t="s">
        <v>217</v>
      </c>
      <c r="E312" s="65"/>
      <c r="F312" s="250" t="s">
        <v>450</v>
      </c>
      <c r="G312" s="65"/>
      <c r="H312" s="65"/>
      <c r="I312" s="174"/>
      <c r="J312" s="65"/>
      <c r="K312" s="65"/>
      <c r="L312" s="63"/>
      <c r="M312" s="251"/>
      <c r="N312" s="44"/>
      <c r="O312" s="44"/>
      <c r="P312" s="44"/>
      <c r="Q312" s="44"/>
      <c r="R312" s="44"/>
      <c r="S312" s="44"/>
      <c r="T312" s="80"/>
      <c r="AT312" s="25" t="s">
        <v>217</v>
      </c>
      <c r="AU312" s="25" t="s">
        <v>90</v>
      </c>
    </row>
    <row r="313" spans="2:51" s="14" customFormat="1" ht="13.5">
      <c r="B313" s="240"/>
      <c r="C313" s="241"/>
      <c r="D313" s="219" t="s">
        <v>196</v>
      </c>
      <c r="E313" s="242" t="s">
        <v>38</v>
      </c>
      <c r="F313" s="243" t="s">
        <v>451</v>
      </c>
      <c r="G313" s="241"/>
      <c r="H313" s="242" t="s">
        <v>38</v>
      </c>
      <c r="I313" s="244"/>
      <c r="J313" s="241"/>
      <c r="K313" s="241"/>
      <c r="L313" s="245"/>
      <c r="M313" s="246"/>
      <c r="N313" s="247"/>
      <c r="O313" s="247"/>
      <c r="P313" s="247"/>
      <c r="Q313" s="247"/>
      <c r="R313" s="247"/>
      <c r="S313" s="247"/>
      <c r="T313" s="248"/>
      <c r="AT313" s="249" t="s">
        <v>196</v>
      </c>
      <c r="AU313" s="249" t="s">
        <v>90</v>
      </c>
      <c r="AV313" s="14" t="s">
        <v>25</v>
      </c>
      <c r="AW313" s="14" t="s">
        <v>45</v>
      </c>
      <c r="AX313" s="14" t="s">
        <v>82</v>
      </c>
      <c r="AY313" s="249" t="s">
        <v>183</v>
      </c>
    </row>
    <row r="314" spans="2:51" s="12" customFormat="1" ht="13.5">
      <c r="B314" s="217"/>
      <c r="C314" s="218"/>
      <c r="D314" s="219" t="s">
        <v>196</v>
      </c>
      <c r="E314" s="220" t="s">
        <v>38</v>
      </c>
      <c r="F314" s="221" t="s">
        <v>452</v>
      </c>
      <c r="G314" s="218"/>
      <c r="H314" s="222">
        <v>2.268</v>
      </c>
      <c r="I314" s="223"/>
      <c r="J314" s="218"/>
      <c r="K314" s="218"/>
      <c r="L314" s="224"/>
      <c r="M314" s="225"/>
      <c r="N314" s="226"/>
      <c r="O314" s="226"/>
      <c r="P314" s="226"/>
      <c r="Q314" s="226"/>
      <c r="R314" s="226"/>
      <c r="S314" s="226"/>
      <c r="T314" s="227"/>
      <c r="AT314" s="228" t="s">
        <v>196</v>
      </c>
      <c r="AU314" s="228" t="s">
        <v>90</v>
      </c>
      <c r="AV314" s="12" t="s">
        <v>90</v>
      </c>
      <c r="AW314" s="12" t="s">
        <v>45</v>
      </c>
      <c r="AX314" s="12" t="s">
        <v>82</v>
      </c>
      <c r="AY314" s="228" t="s">
        <v>183</v>
      </c>
    </row>
    <row r="315" spans="2:51" s="12" customFormat="1" ht="13.5">
      <c r="B315" s="217"/>
      <c r="C315" s="218"/>
      <c r="D315" s="219" t="s">
        <v>196</v>
      </c>
      <c r="E315" s="220" t="s">
        <v>38</v>
      </c>
      <c r="F315" s="221" t="s">
        <v>453</v>
      </c>
      <c r="G315" s="218"/>
      <c r="H315" s="222">
        <v>6.055</v>
      </c>
      <c r="I315" s="223"/>
      <c r="J315" s="218"/>
      <c r="K315" s="218"/>
      <c r="L315" s="224"/>
      <c r="M315" s="225"/>
      <c r="N315" s="226"/>
      <c r="O315" s="226"/>
      <c r="P315" s="226"/>
      <c r="Q315" s="226"/>
      <c r="R315" s="226"/>
      <c r="S315" s="226"/>
      <c r="T315" s="227"/>
      <c r="AT315" s="228" t="s">
        <v>196</v>
      </c>
      <c r="AU315" s="228" t="s">
        <v>90</v>
      </c>
      <c r="AV315" s="12" t="s">
        <v>90</v>
      </c>
      <c r="AW315" s="12" t="s">
        <v>45</v>
      </c>
      <c r="AX315" s="12" t="s">
        <v>82</v>
      </c>
      <c r="AY315" s="228" t="s">
        <v>183</v>
      </c>
    </row>
    <row r="316" spans="2:51" s="13" customFormat="1" ht="13.5">
      <c r="B316" s="229"/>
      <c r="C316" s="230"/>
      <c r="D316" s="219" t="s">
        <v>196</v>
      </c>
      <c r="E316" s="231" t="s">
        <v>38</v>
      </c>
      <c r="F316" s="232" t="s">
        <v>198</v>
      </c>
      <c r="G316" s="230"/>
      <c r="H316" s="233">
        <v>8.323</v>
      </c>
      <c r="I316" s="234"/>
      <c r="J316" s="230"/>
      <c r="K316" s="230"/>
      <c r="L316" s="235"/>
      <c r="M316" s="236"/>
      <c r="N316" s="237"/>
      <c r="O316" s="237"/>
      <c r="P316" s="237"/>
      <c r="Q316" s="237"/>
      <c r="R316" s="237"/>
      <c r="S316" s="237"/>
      <c r="T316" s="238"/>
      <c r="AT316" s="239" t="s">
        <v>196</v>
      </c>
      <c r="AU316" s="239" t="s">
        <v>90</v>
      </c>
      <c r="AV316" s="13" t="s">
        <v>190</v>
      </c>
      <c r="AW316" s="13" t="s">
        <v>45</v>
      </c>
      <c r="AX316" s="13" t="s">
        <v>25</v>
      </c>
      <c r="AY316" s="239" t="s">
        <v>183</v>
      </c>
    </row>
    <row r="317" spans="2:65" s="1" customFormat="1" ht="16.5" customHeight="1">
      <c r="B317" s="43"/>
      <c r="C317" s="205" t="s">
        <v>454</v>
      </c>
      <c r="D317" s="205" t="s">
        <v>185</v>
      </c>
      <c r="E317" s="206" t="s">
        <v>455</v>
      </c>
      <c r="F317" s="207" t="s">
        <v>456</v>
      </c>
      <c r="G317" s="208" t="s">
        <v>215</v>
      </c>
      <c r="H317" s="209">
        <v>346.12</v>
      </c>
      <c r="I317" s="210"/>
      <c r="J317" s="211">
        <f>ROUND(I317*H317,2)</f>
        <v>0</v>
      </c>
      <c r="K317" s="207" t="s">
        <v>189</v>
      </c>
      <c r="L317" s="63"/>
      <c r="M317" s="212" t="s">
        <v>38</v>
      </c>
      <c r="N317" s="213" t="s">
        <v>53</v>
      </c>
      <c r="O317" s="44"/>
      <c r="P317" s="214">
        <f>O317*H317</f>
        <v>0</v>
      </c>
      <c r="Q317" s="214">
        <v>0.1117</v>
      </c>
      <c r="R317" s="214">
        <f>Q317*H317</f>
        <v>38.661604</v>
      </c>
      <c r="S317" s="214">
        <v>0</v>
      </c>
      <c r="T317" s="215">
        <f>S317*H317</f>
        <v>0</v>
      </c>
      <c r="AR317" s="25" t="s">
        <v>190</v>
      </c>
      <c r="AT317" s="25" t="s">
        <v>185</v>
      </c>
      <c r="AU317" s="25" t="s">
        <v>90</v>
      </c>
      <c r="AY317" s="25" t="s">
        <v>183</v>
      </c>
      <c r="BE317" s="216">
        <f>IF(N317="základní",J317,0)</f>
        <v>0</v>
      </c>
      <c r="BF317" s="216">
        <f>IF(N317="snížená",J317,0)</f>
        <v>0</v>
      </c>
      <c r="BG317" s="216">
        <f>IF(N317="zákl. přenesená",J317,0)</f>
        <v>0</v>
      </c>
      <c r="BH317" s="216">
        <f>IF(N317="sníž. přenesená",J317,0)</f>
        <v>0</v>
      </c>
      <c r="BI317" s="216">
        <f>IF(N317="nulová",J317,0)</f>
        <v>0</v>
      </c>
      <c r="BJ317" s="25" t="s">
        <v>25</v>
      </c>
      <c r="BK317" s="216">
        <f>ROUND(I317*H317,2)</f>
        <v>0</v>
      </c>
      <c r="BL317" s="25" t="s">
        <v>190</v>
      </c>
      <c r="BM317" s="25" t="s">
        <v>457</v>
      </c>
    </row>
    <row r="318" spans="2:47" s="1" customFormat="1" ht="94.5">
      <c r="B318" s="43"/>
      <c r="C318" s="65"/>
      <c r="D318" s="219" t="s">
        <v>217</v>
      </c>
      <c r="E318" s="65"/>
      <c r="F318" s="250" t="s">
        <v>458</v>
      </c>
      <c r="G318" s="65"/>
      <c r="H318" s="65"/>
      <c r="I318" s="174"/>
      <c r="J318" s="65"/>
      <c r="K318" s="65"/>
      <c r="L318" s="63"/>
      <c r="M318" s="251"/>
      <c r="N318" s="44"/>
      <c r="O318" s="44"/>
      <c r="P318" s="44"/>
      <c r="Q318" s="44"/>
      <c r="R318" s="44"/>
      <c r="S318" s="44"/>
      <c r="T318" s="80"/>
      <c r="AT318" s="25" t="s">
        <v>217</v>
      </c>
      <c r="AU318" s="25" t="s">
        <v>90</v>
      </c>
    </row>
    <row r="319" spans="2:51" s="14" customFormat="1" ht="13.5">
      <c r="B319" s="240"/>
      <c r="C319" s="241"/>
      <c r="D319" s="219" t="s">
        <v>196</v>
      </c>
      <c r="E319" s="242" t="s">
        <v>38</v>
      </c>
      <c r="F319" s="243" t="s">
        <v>435</v>
      </c>
      <c r="G319" s="241"/>
      <c r="H319" s="242" t="s">
        <v>38</v>
      </c>
      <c r="I319" s="244"/>
      <c r="J319" s="241"/>
      <c r="K319" s="241"/>
      <c r="L319" s="245"/>
      <c r="M319" s="246"/>
      <c r="N319" s="247"/>
      <c r="O319" s="247"/>
      <c r="P319" s="247"/>
      <c r="Q319" s="247"/>
      <c r="R319" s="247"/>
      <c r="S319" s="247"/>
      <c r="T319" s="248"/>
      <c r="AT319" s="249" t="s">
        <v>196</v>
      </c>
      <c r="AU319" s="249" t="s">
        <v>90</v>
      </c>
      <c r="AV319" s="14" t="s">
        <v>25</v>
      </c>
      <c r="AW319" s="14" t="s">
        <v>45</v>
      </c>
      <c r="AX319" s="14" t="s">
        <v>82</v>
      </c>
      <c r="AY319" s="249" t="s">
        <v>183</v>
      </c>
    </row>
    <row r="320" spans="2:51" s="12" customFormat="1" ht="13.5">
      <c r="B320" s="217"/>
      <c r="C320" s="218"/>
      <c r="D320" s="219" t="s">
        <v>196</v>
      </c>
      <c r="E320" s="220" t="s">
        <v>38</v>
      </c>
      <c r="F320" s="221" t="s">
        <v>459</v>
      </c>
      <c r="G320" s="218"/>
      <c r="H320" s="222">
        <v>3.85</v>
      </c>
      <c r="I320" s="223"/>
      <c r="J320" s="218"/>
      <c r="K320" s="218"/>
      <c r="L320" s="224"/>
      <c r="M320" s="225"/>
      <c r="N320" s="226"/>
      <c r="O320" s="226"/>
      <c r="P320" s="226"/>
      <c r="Q320" s="226"/>
      <c r="R320" s="226"/>
      <c r="S320" s="226"/>
      <c r="T320" s="227"/>
      <c r="AT320" s="228" t="s">
        <v>196</v>
      </c>
      <c r="AU320" s="228" t="s">
        <v>90</v>
      </c>
      <c r="AV320" s="12" t="s">
        <v>90</v>
      </c>
      <c r="AW320" s="12" t="s">
        <v>45</v>
      </c>
      <c r="AX320" s="12" t="s">
        <v>82</v>
      </c>
      <c r="AY320" s="228" t="s">
        <v>183</v>
      </c>
    </row>
    <row r="321" spans="2:51" s="12" customFormat="1" ht="27">
      <c r="B321" s="217"/>
      <c r="C321" s="218"/>
      <c r="D321" s="219" t="s">
        <v>196</v>
      </c>
      <c r="E321" s="220" t="s">
        <v>38</v>
      </c>
      <c r="F321" s="221" t="s">
        <v>460</v>
      </c>
      <c r="G321" s="218"/>
      <c r="H321" s="222">
        <v>342.27</v>
      </c>
      <c r="I321" s="223"/>
      <c r="J321" s="218"/>
      <c r="K321" s="218"/>
      <c r="L321" s="224"/>
      <c r="M321" s="225"/>
      <c r="N321" s="226"/>
      <c r="O321" s="226"/>
      <c r="P321" s="226"/>
      <c r="Q321" s="226"/>
      <c r="R321" s="226"/>
      <c r="S321" s="226"/>
      <c r="T321" s="227"/>
      <c r="AT321" s="228" t="s">
        <v>196</v>
      </c>
      <c r="AU321" s="228" t="s">
        <v>90</v>
      </c>
      <c r="AV321" s="12" t="s">
        <v>90</v>
      </c>
      <c r="AW321" s="12" t="s">
        <v>45</v>
      </c>
      <c r="AX321" s="12" t="s">
        <v>82</v>
      </c>
      <c r="AY321" s="228" t="s">
        <v>183</v>
      </c>
    </row>
    <row r="322" spans="2:51" s="13" customFormat="1" ht="13.5">
      <c r="B322" s="229"/>
      <c r="C322" s="230"/>
      <c r="D322" s="219" t="s">
        <v>196</v>
      </c>
      <c r="E322" s="231" t="s">
        <v>38</v>
      </c>
      <c r="F322" s="232" t="s">
        <v>198</v>
      </c>
      <c r="G322" s="230"/>
      <c r="H322" s="233">
        <v>346.12</v>
      </c>
      <c r="I322" s="234"/>
      <c r="J322" s="230"/>
      <c r="K322" s="230"/>
      <c r="L322" s="235"/>
      <c r="M322" s="236"/>
      <c r="N322" s="237"/>
      <c r="O322" s="237"/>
      <c r="P322" s="237"/>
      <c r="Q322" s="237"/>
      <c r="R322" s="237"/>
      <c r="S322" s="237"/>
      <c r="T322" s="238"/>
      <c r="AT322" s="239" t="s">
        <v>196</v>
      </c>
      <c r="AU322" s="239" t="s">
        <v>90</v>
      </c>
      <c r="AV322" s="13" t="s">
        <v>190</v>
      </c>
      <c r="AW322" s="13" t="s">
        <v>45</v>
      </c>
      <c r="AX322" s="13" t="s">
        <v>25</v>
      </c>
      <c r="AY322" s="239" t="s">
        <v>183</v>
      </c>
    </row>
    <row r="323" spans="2:65" s="1" customFormat="1" ht="16.5" customHeight="1">
      <c r="B323" s="43"/>
      <c r="C323" s="205" t="s">
        <v>461</v>
      </c>
      <c r="D323" s="205" t="s">
        <v>185</v>
      </c>
      <c r="E323" s="206" t="s">
        <v>462</v>
      </c>
      <c r="F323" s="207" t="s">
        <v>463</v>
      </c>
      <c r="G323" s="208" t="s">
        <v>268</v>
      </c>
      <c r="H323" s="209">
        <v>0.041</v>
      </c>
      <c r="I323" s="210"/>
      <c r="J323" s="211">
        <f>ROUND(I323*H323,2)</f>
        <v>0</v>
      </c>
      <c r="K323" s="207" t="s">
        <v>189</v>
      </c>
      <c r="L323" s="63"/>
      <c r="M323" s="212" t="s">
        <v>38</v>
      </c>
      <c r="N323" s="213" t="s">
        <v>53</v>
      </c>
      <c r="O323" s="44"/>
      <c r="P323" s="214">
        <f>O323*H323</f>
        <v>0</v>
      </c>
      <c r="Q323" s="214">
        <v>1.05306</v>
      </c>
      <c r="R323" s="214">
        <f>Q323*H323</f>
        <v>0.043175460000000006</v>
      </c>
      <c r="S323" s="214">
        <v>0</v>
      </c>
      <c r="T323" s="215">
        <f>S323*H323</f>
        <v>0</v>
      </c>
      <c r="AR323" s="25" t="s">
        <v>190</v>
      </c>
      <c r="AT323" s="25" t="s">
        <v>185</v>
      </c>
      <c r="AU323" s="25" t="s">
        <v>90</v>
      </c>
      <c r="AY323" s="25" t="s">
        <v>183</v>
      </c>
      <c r="BE323" s="216">
        <f>IF(N323="základní",J323,0)</f>
        <v>0</v>
      </c>
      <c r="BF323" s="216">
        <f>IF(N323="snížená",J323,0)</f>
        <v>0</v>
      </c>
      <c r="BG323" s="216">
        <f>IF(N323="zákl. přenesená",J323,0)</f>
        <v>0</v>
      </c>
      <c r="BH323" s="216">
        <f>IF(N323="sníž. přenesená",J323,0)</f>
        <v>0</v>
      </c>
      <c r="BI323" s="216">
        <f>IF(N323="nulová",J323,0)</f>
        <v>0</v>
      </c>
      <c r="BJ323" s="25" t="s">
        <v>25</v>
      </c>
      <c r="BK323" s="216">
        <f>ROUND(I323*H323,2)</f>
        <v>0</v>
      </c>
      <c r="BL323" s="25" t="s">
        <v>190</v>
      </c>
      <c r="BM323" s="25" t="s">
        <v>464</v>
      </c>
    </row>
    <row r="324" spans="2:51" s="14" customFormat="1" ht="13.5">
      <c r="B324" s="240"/>
      <c r="C324" s="241"/>
      <c r="D324" s="219" t="s">
        <v>196</v>
      </c>
      <c r="E324" s="242" t="s">
        <v>38</v>
      </c>
      <c r="F324" s="243" t="s">
        <v>435</v>
      </c>
      <c r="G324" s="241"/>
      <c r="H324" s="242" t="s">
        <v>38</v>
      </c>
      <c r="I324" s="244"/>
      <c r="J324" s="241"/>
      <c r="K324" s="241"/>
      <c r="L324" s="245"/>
      <c r="M324" s="246"/>
      <c r="N324" s="247"/>
      <c r="O324" s="247"/>
      <c r="P324" s="247"/>
      <c r="Q324" s="247"/>
      <c r="R324" s="247"/>
      <c r="S324" s="247"/>
      <c r="T324" s="248"/>
      <c r="AT324" s="249" t="s">
        <v>196</v>
      </c>
      <c r="AU324" s="249" t="s">
        <v>90</v>
      </c>
      <c r="AV324" s="14" t="s">
        <v>25</v>
      </c>
      <c r="AW324" s="14" t="s">
        <v>45</v>
      </c>
      <c r="AX324" s="14" t="s">
        <v>82</v>
      </c>
      <c r="AY324" s="249" t="s">
        <v>183</v>
      </c>
    </row>
    <row r="325" spans="2:51" s="12" customFormat="1" ht="13.5">
      <c r="B325" s="217"/>
      <c r="C325" s="218"/>
      <c r="D325" s="219" t="s">
        <v>196</v>
      </c>
      <c r="E325" s="220" t="s">
        <v>38</v>
      </c>
      <c r="F325" s="221" t="s">
        <v>465</v>
      </c>
      <c r="G325" s="218"/>
      <c r="H325" s="222">
        <v>0</v>
      </c>
      <c r="I325" s="223"/>
      <c r="J325" s="218"/>
      <c r="K325" s="218"/>
      <c r="L325" s="224"/>
      <c r="M325" s="225"/>
      <c r="N325" s="226"/>
      <c r="O325" s="226"/>
      <c r="P325" s="226"/>
      <c r="Q325" s="226"/>
      <c r="R325" s="226"/>
      <c r="S325" s="226"/>
      <c r="T325" s="227"/>
      <c r="AT325" s="228" t="s">
        <v>196</v>
      </c>
      <c r="AU325" s="228" t="s">
        <v>90</v>
      </c>
      <c r="AV325" s="12" t="s">
        <v>90</v>
      </c>
      <c r="AW325" s="12" t="s">
        <v>45</v>
      </c>
      <c r="AX325" s="12" t="s">
        <v>82</v>
      </c>
      <c r="AY325" s="228" t="s">
        <v>183</v>
      </c>
    </row>
    <row r="326" spans="2:51" s="12" customFormat="1" ht="27">
      <c r="B326" s="217"/>
      <c r="C326" s="218"/>
      <c r="D326" s="219" t="s">
        <v>196</v>
      </c>
      <c r="E326" s="220" t="s">
        <v>38</v>
      </c>
      <c r="F326" s="221" t="s">
        <v>466</v>
      </c>
      <c r="G326" s="218"/>
      <c r="H326" s="222">
        <v>0.041</v>
      </c>
      <c r="I326" s="223"/>
      <c r="J326" s="218"/>
      <c r="K326" s="218"/>
      <c r="L326" s="224"/>
      <c r="M326" s="225"/>
      <c r="N326" s="226"/>
      <c r="O326" s="226"/>
      <c r="P326" s="226"/>
      <c r="Q326" s="226"/>
      <c r="R326" s="226"/>
      <c r="S326" s="226"/>
      <c r="T326" s="227"/>
      <c r="AT326" s="228" t="s">
        <v>196</v>
      </c>
      <c r="AU326" s="228" t="s">
        <v>90</v>
      </c>
      <c r="AV326" s="12" t="s">
        <v>90</v>
      </c>
      <c r="AW326" s="12" t="s">
        <v>45</v>
      </c>
      <c r="AX326" s="12" t="s">
        <v>82</v>
      </c>
      <c r="AY326" s="228" t="s">
        <v>183</v>
      </c>
    </row>
    <row r="327" spans="2:51" s="13" customFormat="1" ht="13.5">
      <c r="B327" s="229"/>
      <c r="C327" s="230"/>
      <c r="D327" s="219" t="s">
        <v>196</v>
      </c>
      <c r="E327" s="231" t="s">
        <v>38</v>
      </c>
      <c r="F327" s="232" t="s">
        <v>198</v>
      </c>
      <c r="G327" s="230"/>
      <c r="H327" s="233">
        <v>0.041</v>
      </c>
      <c r="I327" s="234"/>
      <c r="J327" s="230"/>
      <c r="K327" s="230"/>
      <c r="L327" s="235"/>
      <c r="M327" s="236"/>
      <c r="N327" s="237"/>
      <c r="O327" s="237"/>
      <c r="P327" s="237"/>
      <c r="Q327" s="237"/>
      <c r="R327" s="237"/>
      <c r="S327" s="237"/>
      <c r="T327" s="238"/>
      <c r="AT327" s="239" t="s">
        <v>196</v>
      </c>
      <c r="AU327" s="239" t="s">
        <v>90</v>
      </c>
      <c r="AV327" s="13" t="s">
        <v>190</v>
      </c>
      <c r="AW327" s="13" t="s">
        <v>45</v>
      </c>
      <c r="AX327" s="13" t="s">
        <v>25</v>
      </c>
      <c r="AY327" s="239" t="s">
        <v>183</v>
      </c>
    </row>
    <row r="328" spans="2:65" s="1" customFormat="1" ht="16.5" customHeight="1">
      <c r="B328" s="43"/>
      <c r="C328" s="205" t="s">
        <v>467</v>
      </c>
      <c r="D328" s="205" t="s">
        <v>185</v>
      </c>
      <c r="E328" s="206" t="s">
        <v>468</v>
      </c>
      <c r="F328" s="207" t="s">
        <v>469</v>
      </c>
      <c r="G328" s="208" t="s">
        <v>313</v>
      </c>
      <c r="H328" s="209">
        <v>11.295</v>
      </c>
      <c r="I328" s="210"/>
      <c r="J328" s="211">
        <f>ROUND(I328*H328,2)</f>
        <v>0</v>
      </c>
      <c r="K328" s="207" t="s">
        <v>189</v>
      </c>
      <c r="L328" s="63"/>
      <c r="M328" s="212" t="s">
        <v>38</v>
      </c>
      <c r="N328" s="213" t="s">
        <v>53</v>
      </c>
      <c r="O328" s="44"/>
      <c r="P328" s="214">
        <f>O328*H328</f>
        <v>0</v>
      </c>
      <c r="Q328" s="214">
        <v>0.00021</v>
      </c>
      <c r="R328" s="214">
        <f>Q328*H328</f>
        <v>0.0023719500000000003</v>
      </c>
      <c r="S328" s="214">
        <v>0</v>
      </c>
      <c r="T328" s="215">
        <f>S328*H328</f>
        <v>0</v>
      </c>
      <c r="AR328" s="25" t="s">
        <v>190</v>
      </c>
      <c r="AT328" s="25" t="s">
        <v>185</v>
      </c>
      <c r="AU328" s="25" t="s">
        <v>90</v>
      </c>
      <c r="AY328" s="25" t="s">
        <v>183</v>
      </c>
      <c r="BE328" s="216">
        <f>IF(N328="základní",J328,0)</f>
        <v>0</v>
      </c>
      <c r="BF328" s="216">
        <f>IF(N328="snížená",J328,0)</f>
        <v>0</v>
      </c>
      <c r="BG328" s="216">
        <f>IF(N328="zákl. přenesená",J328,0)</f>
        <v>0</v>
      </c>
      <c r="BH328" s="216">
        <f>IF(N328="sníž. přenesená",J328,0)</f>
        <v>0</v>
      </c>
      <c r="BI328" s="216">
        <f>IF(N328="nulová",J328,0)</f>
        <v>0</v>
      </c>
      <c r="BJ328" s="25" t="s">
        <v>25</v>
      </c>
      <c r="BK328" s="216">
        <f>ROUND(I328*H328,2)</f>
        <v>0</v>
      </c>
      <c r="BL328" s="25" t="s">
        <v>190</v>
      </c>
      <c r="BM328" s="25" t="s">
        <v>470</v>
      </c>
    </row>
    <row r="329" spans="2:47" s="1" customFormat="1" ht="40.5">
      <c r="B329" s="43"/>
      <c r="C329" s="65"/>
      <c r="D329" s="219" t="s">
        <v>217</v>
      </c>
      <c r="E329" s="65"/>
      <c r="F329" s="250" t="s">
        <v>471</v>
      </c>
      <c r="G329" s="65"/>
      <c r="H329" s="65"/>
      <c r="I329" s="174"/>
      <c r="J329" s="65"/>
      <c r="K329" s="65"/>
      <c r="L329" s="63"/>
      <c r="M329" s="251"/>
      <c r="N329" s="44"/>
      <c r="O329" s="44"/>
      <c r="P329" s="44"/>
      <c r="Q329" s="44"/>
      <c r="R329" s="44"/>
      <c r="S329" s="44"/>
      <c r="T329" s="80"/>
      <c r="AT329" s="25" t="s">
        <v>217</v>
      </c>
      <c r="AU329" s="25" t="s">
        <v>90</v>
      </c>
    </row>
    <row r="330" spans="2:51" s="12" customFormat="1" ht="13.5">
      <c r="B330" s="217"/>
      <c r="C330" s="218"/>
      <c r="D330" s="219" t="s">
        <v>196</v>
      </c>
      <c r="E330" s="220" t="s">
        <v>38</v>
      </c>
      <c r="F330" s="221" t="s">
        <v>472</v>
      </c>
      <c r="G330" s="218"/>
      <c r="H330" s="222">
        <v>11.295</v>
      </c>
      <c r="I330" s="223"/>
      <c r="J330" s="218"/>
      <c r="K330" s="218"/>
      <c r="L330" s="224"/>
      <c r="M330" s="225"/>
      <c r="N330" s="226"/>
      <c r="O330" s="226"/>
      <c r="P330" s="226"/>
      <c r="Q330" s="226"/>
      <c r="R330" s="226"/>
      <c r="S330" s="226"/>
      <c r="T330" s="227"/>
      <c r="AT330" s="228" t="s">
        <v>196</v>
      </c>
      <c r="AU330" s="228" t="s">
        <v>90</v>
      </c>
      <c r="AV330" s="12" t="s">
        <v>90</v>
      </c>
      <c r="AW330" s="12" t="s">
        <v>45</v>
      </c>
      <c r="AX330" s="12" t="s">
        <v>82</v>
      </c>
      <c r="AY330" s="228" t="s">
        <v>183</v>
      </c>
    </row>
    <row r="331" spans="2:51" s="13" customFormat="1" ht="13.5">
      <c r="B331" s="229"/>
      <c r="C331" s="230"/>
      <c r="D331" s="219" t="s">
        <v>196</v>
      </c>
      <c r="E331" s="231" t="s">
        <v>38</v>
      </c>
      <c r="F331" s="232" t="s">
        <v>198</v>
      </c>
      <c r="G331" s="230"/>
      <c r="H331" s="233">
        <v>11.295</v>
      </c>
      <c r="I331" s="234"/>
      <c r="J331" s="230"/>
      <c r="K331" s="230"/>
      <c r="L331" s="235"/>
      <c r="M331" s="236"/>
      <c r="N331" s="237"/>
      <c r="O331" s="237"/>
      <c r="P331" s="237"/>
      <c r="Q331" s="237"/>
      <c r="R331" s="237"/>
      <c r="S331" s="237"/>
      <c r="T331" s="238"/>
      <c r="AT331" s="239" t="s">
        <v>196</v>
      </c>
      <c r="AU331" s="239" t="s">
        <v>90</v>
      </c>
      <c r="AV331" s="13" t="s">
        <v>190</v>
      </c>
      <c r="AW331" s="13" t="s">
        <v>45</v>
      </c>
      <c r="AX331" s="13" t="s">
        <v>25</v>
      </c>
      <c r="AY331" s="239" t="s">
        <v>183</v>
      </c>
    </row>
    <row r="332" spans="2:65" s="1" customFormat="1" ht="25.5" customHeight="1">
      <c r="B332" s="43"/>
      <c r="C332" s="205" t="s">
        <v>473</v>
      </c>
      <c r="D332" s="205" t="s">
        <v>185</v>
      </c>
      <c r="E332" s="206" t="s">
        <v>474</v>
      </c>
      <c r="F332" s="207" t="s">
        <v>475</v>
      </c>
      <c r="G332" s="208" t="s">
        <v>313</v>
      </c>
      <c r="H332" s="209">
        <v>11.295</v>
      </c>
      <c r="I332" s="210"/>
      <c r="J332" s="211">
        <f>ROUND(I332*H332,2)</f>
        <v>0</v>
      </c>
      <c r="K332" s="207" t="s">
        <v>189</v>
      </c>
      <c r="L332" s="63"/>
      <c r="M332" s="212" t="s">
        <v>38</v>
      </c>
      <c r="N332" s="213" t="s">
        <v>53</v>
      </c>
      <c r="O332" s="44"/>
      <c r="P332" s="214">
        <f>O332*H332</f>
        <v>0</v>
      </c>
      <c r="Q332" s="214">
        <v>0</v>
      </c>
      <c r="R332" s="214">
        <f>Q332*H332</f>
        <v>0</v>
      </c>
      <c r="S332" s="214">
        <v>0</v>
      </c>
      <c r="T332" s="215">
        <f>S332*H332</f>
        <v>0</v>
      </c>
      <c r="AR332" s="25" t="s">
        <v>190</v>
      </c>
      <c r="AT332" s="25" t="s">
        <v>185</v>
      </c>
      <c r="AU332" s="25" t="s">
        <v>90</v>
      </c>
      <c r="AY332" s="25" t="s">
        <v>183</v>
      </c>
      <c r="BE332" s="216">
        <f>IF(N332="základní",J332,0)</f>
        <v>0</v>
      </c>
      <c r="BF332" s="216">
        <f>IF(N332="snížená",J332,0)</f>
        <v>0</v>
      </c>
      <c r="BG332" s="216">
        <f>IF(N332="zákl. přenesená",J332,0)</f>
        <v>0</v>
      </c>
      <c r="BH332" s="216">
        <f>IF(N332="sníž. přenesená",J332,0)</f>
        <v>0</v>
      </c>
      <c r="BI332" s="216">
        <f>IF(N332="nulová",J332,0)</f>
        <v>0</v>
      </c>
      <c r="BJ332" s="25" t="s">
        <v>25</v>
      </c>
      <c r="BK332" s="216">
        <f>ROUND(I332*H332,2)</f>
        <v>0</v>
      </c>
      <c r="BL332" s="25" t="s">
        <v>190</v>
      </c>
      <c r="BM332" s="25" t="s">
        <v>476</v>
      </c>
    </row>
    <row r="333" spans="2:47" s="1" customFormat="1" ht="27">
      <c r="B333" s="43"/>
      <c r="C333" s="65"/>
      <c r="D333" s="219" t="s">
        <v>217</v>
      </c>
      <c r="E333" s="65"/>
      <c r="F333" s="250" t="s">
        <v>477</v>
      </c>
      <c r="G333" s="65"/>
      <c r="H333" s="65"/>
      <c r="I333" s="174"/>
      <c r="J333" s="65"/>
      <c r="K333" s="65"/>
      <c r="L333" s="63"/>
      <c r="M333" s="251"/>
      <c r="N333" s="44"/>
      <c r="O333" s="44"/>
      <c r="P333" s="44"/>
      <c r="Q333" s="44"/>
      <c r="R333" s="44"/>
      <c r="S333" s="44"/>
      <c r="T333" s="80"/>
      <c r="AT333" s="25" t="s">
        <v>217</v>
      </c>
      <c r="AU333" s="25" t="s">
        <v>90</v>
      </c>
    </row>
    <row r="334" spans="2:65" s="1" customFormat="1" ht="25.5" customHeight="1">
      <c r="B334" s="43"/>
      <c r="C334" s="205" t="s">
        <v>478</v>
      </c>
      <c r="D334" s="205" t="s">
        <v>185</v>
      </c>
      <c r="E334" s="206" t="s">
        <v>479</v>
      </c>
      <c r="F334" s="207" t="s">
        <v>480</v>
      </c>
      <c r="G334" s="208" t="s">
        <v>188</v>
      </c>
      <c r="H334" s="209">
        <v>1</v>
      </c>
      <c r="I334" s="210"/>
      <c r="J334" s="211">
        <f>ROUND(I334*H334,2)</f>
        <v>0</v>
      </c>
      <c r="K334" s="207" t="s">
        <v>189</v>
      </c>
      <c r="L334" s="63"/>
      <c r="M334" s="212" t="s">
        <v>38</v>
      </c>
      <c r="N334" s="213" t="s">
        <v>53</v>
      </c>
      <c r="O334" s="44"/>
      <c r="P334" s="214">
        <f>O334*H334</f>
        <v>0</v>
      </c>
      <c r="Q334" s="214">
        <v>0.00096</v>
      </c>
      <c r="R334" s="214">
        <f>Q334*H334</f>
        <v>0.00096</v>
      </c>
      <c r="S334" s="214">
        <v>0</v>
      </c>
      <c r="T334" s="215">
        <f>S334*H334</f>
        <v>0</v>
      </c>
      <c r="AR334" s="25" t="s">
        <v>190</v>
      </c>
      <c r="AT334" s="25" t="s">
        <v>185</v>
      </c>
      <c r="AU334" s="25" t="s">
        <v>90</v>
      </c>
      <c r="AY334" s="25" t="s">
        <v>183</v>
      </c>
      <c r="BE334" s="216">
        <f>IF(N334="základní",J334,0)</f>
        <v>0</v>
      </c>
      <c r="BF334" s="216">
        <f>IF(N334="snížená",J334,0)</f>
        <v>0</v>
      </c>
      <c r="BG334" s="216">
        <f>IF(N334="zákl. přenesená",J334,0)</f>
        <v>0</v>
      </c>
      <c r="BH334" s="216">
        <f>IF(N334="sníž. přenesená",J334,0)</f>
        <v>0</v>
      </c>
      <c r="BI334" s="216">
        <f>IF(N334="nulová",J334,0)</f>
        <v>0</v>
      </c>
      <c r="BJ334" s="25" t="s">
        <v>25</v>
      </c>
      <c r="BK334" s="216">
        <f>ROUND(I334*H334,2)</f>
        <v>0</v>
      </c>
      <c r="BL334" s="25" t="s">
        <v>190</v>
      </c>
      <c r="BM334" s="25" t="s">
        <v>481</v>
      </c>
    </row>
    <row r="335" spans="2:47" s="1" customFormat="1" ht="54">
      <c r="B335" s="43"/>
      <c r="C335" s="65"/>
      <c r="D335" s="219" t="s">
        <v>217</v>
      </c>
      <c r="E335" s="65"/>
      <c r="F335" s="250" t="s">
        <v>482</v>
      </c>
      <c r="G335" s="65"/>
      <c r="H335" s="65"/>
      <c r="I335" s="174"/>
      <c r="J335" s="65"/>
      <c r="K335" s="65"/>
      <c r="L335" s="63"/>
      <c r="M335" s="251"/>
      <c r="N335" s="44"/>
      <c r="O335" s="44"/>
      <c r="P335" s="44"/>
      <c r="Q335" s="44"/>
      <c r="R335" s="44"/>
      <c r="S335" s="44"/>
      <c r="T335" s="80"/>
      <c r="AT335" s="25" t="s">
        <v>217</v>
      </c>
      <c r="AU335" s="25" t="s">
        <v>90</v>
      </c>
    </row>
    <row r="336" spans="2:65" s="1" customFormat="1" ht="25.5" customHeight="1">
      <c r="B336" s="43"/>
      <c r="C336" s="205" t="s">
        <v>483</v>
      </c>
      <c r="D336" s="205" t="s">
        <v>185</v>
      </c>
      <c r="E336" s="206" t="s">
        <v>484</v>
      </c>
      <c r="F336" s="207" t="s">
        <v>485</v>
      </c>
      <c r="G336" s="208" t="s">
        <v>188</v>
      </c>
      <c r="H336" s="209">
        <v>5</v>
      </c>
      <c r="I336" s="210"/>
      <c r="J336" s="211">
        <f>ROUND(I336*H336,2)</f>
        <v>0</v>
      </c>
      <c r="K336" s="207" t="s">
        <v>189</v>
      </c>
      <c r="L336" s="63"/>
      <c r="M336" s="212" t="s">
        <v>38</v>
      </c>
      <c r="N336" s="213" t="s">
        <v>53</v>
      </c>
      <c r="O336" s="44"/>
      <c r="P336" s="214">
        <f>O336*H336</f>
        <v>0</v>
      </c>
      <c r="Q336" s="214">
        <v>0.00128</v>
      </c>
      <c r="R336" s="214">
        <f>Q336*H336</f>
        <v>0.0064</v>
      </c>
      <c r="S336" s="214">
        <v>0</v>
      </c>
      <c r="T336" s="215">
        <f>S336*H336</f>
        <v>0</v>
      </c>
      <c r="AR336" s="25" t="s">
        <v>190</v>
      </c>
      <c r="AT336" s="25" t="s">
        <v>185</v>
      </c>
      <c r="AU336" s="25" t="s">
        <v>90</v>
      </c>
      <c r="AY336" s="25" t="s">
        <v>183</v>
      </c>
      <c r="BE336" s="216">
        <f>IF(N336="základní",J336,0)</f>
        <v>0</v>
      </c>
      <c r="BF336" s="216">
        <f>IF(N336="snížená",J336,0)</f>
        <v>0</v>
      </c>
      <c r="BG336" s="216">
        <f>IF(N336="zákl. přenesená",J336,0)</f>
        <v>0</v>
      </c>
      <c r="BH336" s="216">
        <f>IF(N336="sníž. přenesená",J336,0)</f>
        <v>0</v>
      </c>
      <c r="BI336" s="216">
        <f>IF(N336="nulová",J336,0)</f>
        <v>0</v>
      </c>
      <c r="BJ336" s="25" t="s">
        <v>25</v>
      </c>
      <c r="BK336" s="216">
        <f>ROUND(I336*H336,2)</f>
        <v>0</v>
      </c>
      <c r="BL336" s="25" t="s">
        <v>190</v>
      </c>
      <c r="BM336" s="25" t="s">
        <v>486</v>
      </c>
    </row>
    <row r="337" spans="2:47" s="1" customFormat="1" ht="54">
      <c r="B337" s="43"/>
      <c r="C337" s="65"/>
      <c r="D337" s="219" t="s">
        <v>217</v>
      </c>
      <c r="E337" s="65"/>
      <c r="F337" s="250" t="s">
        <v>482</v>
      </c>
      <c r="G337" s="65"/>
      <c r="H337" s="65"/>
      <c r="I337" s="174"/>
      <c r="J337" s="65"/>
      <c r="K337" s="65"/>
      <c r="L337" s="63"/>
      <c r="M337" s="251"/>
      <c r="N337" s="44"/>
      <c r="O337" s="44"/>
      <c r="P337" s="44"/>
      <c r="Q337" s="44"/>
      <c r="R337" s="44"/>
      <c r="S337" s="44"/>
      <c r="T337" s="80"/>
      <c r="AT337" s="25" t="s">
        <v>217</v>
      </c>
      <c r="AU337" s="25" t="s">
        <v>90</v>
      </c>
    </row>
    <row r="338" spans="2:65" s="1" customFormat="1" ht="25.5" customHeight="1">
      <c r="B338" s="43"/>
      <c r="C338" s="252" t="s">
        <v>487</v>
      </c>
      <c r="D338" s="252" t="s">
        <v>272</v>
      </c>
      <c r="E338" s="253" t="s">
        <v>488</v>
      </c>
      <c r="F338" s="254" t="s">
        <v>489</v>
      </c>
      <c r="G338" s="255" t="s">
        <v>490</v>
      </c>
      <c r="H338" s="256">
        <v>5</v>
      </c>
      <c r="I338" s="257"/>
      <c r="J338" s="258">
        <f>ROUND(I338*H338,2)</f>
        <v>0</v>
      </c>
      <c r="K338" s="254" t="s">
        <v>38</v>
      </c>
      <c r="L338" s="259"/>
      <c r="M338" s="260" t="s">
        <v>38</v>
      </c>
      <c r="N338" s="261" t="s">
        <v>53</v>
      </c>
      <c r="O338" s="44"/>
      <c r="P338" s="214">
        <f>O338*H338</f>
        <v>0</v>
      </c>
      <c r="Q338" s="214">
        <v>0</v>
      </c>
      <c r="R338" s="214">
        <f>Q338*H338</f>
        <v>0</v>
      </c>
      <c r="S338" s="214">
        <v>0</v>
      </c>
      <c r="T338" s="215">
        <f>S338*H338</f>
        <v>0</v>
      </c>
      <c r="AR338" s="25" t="s">
        <v>231</v>
      </c>
      <c r="AT338" s="25" t="s">
        <v>272</v>
      </c>
      <c r="AU338" s="25" t="s">
        <v>90</v>
      </c>
      <c r="AY338" s="25" t="s">
        <v>183</v>
      </c>
      <c r="BE338" s="216">
        <f>IF(N338="základní",J338,0)</f>
        <v>0</v>
      </c>
      <c r="BF338" s="216">
        <f>IF(N338="snížená",J338,0)</f>
        <v>0</v>
      </c>
      <c r="BG338" s="216">
        <f>IF(N338="zákl. přenesená",J338,0)</f>
        <v>0</v>
      </c>
      <c r="BH338" s="216">
        <f>IF(N338="sníž. přenesená",J338,0)</f>
        <v>0</v>
      </c>
      <c r="BI338" s="216">
        <f>IF(N338="nulová",J338,0)</f>
        <v>0</v>
      </c>
      <c r="BJ338" s="25" t="s">
        <v>25</v>
      </c>
      <c r="BK338" s="216">
        <f>ROUND(I338*H338,2)</f>
        <v>0</v>
      </c>
      <c r="BL338" s="25" t="s">
        <v>190</v>
      </c>
      <c r="BM338" s="25" t="s">
        <v>491</v>
      </c>
    </row>
    <row r="339" spans="2:65" s="1" customFormat="1" ht="25.5" customHeight="1">
      <c r="B339" s="43"/>
      <c r="C339" s="252" t="s">
        <v>492</v>
      </c>
      <c r="D339" s="252" t="s">
        <v>272</v>
      </c>
      <c r="E339" s="253" t="s">
        <v>493</v>
      </c>
      <c r="F339" s="254" t="s">
        <v>494</v>
      </c>
      <c r="G339" s="255" t="s">
        <v>490</v>
      </c>
      <c r="H339" s="256">
        <v>1</v>
      </c>
      <c r="I339" s="257"/>
      <c r="J339" s="258">
        <f>ROUND(I339*H339,2)</f>
        <v>0</v>
      </c>
      <c r="K339" s="254" t="s">
        <v>38</v>
      </c>
      <c r="L339" s="259"/>
      <c r="M339" s="260" t="s">
        <v>38</v>
      </c>
      <c r="N339" s="261" t="s">
        <v>53</v>
      </c>
      <c r="O339" s="44"/>
      <c r="P339" s="214">
        <f>O339*H339</f>
        <v>0</v>
      </c>
      <c r="Q339" s="214">
        <v>0</v>
      </c>
      <c r="R339" s="214">
        <f>Q339*H339</f>
        <v>0</v>
      </c>
      <c r="S339" s="214">
        <v>0</v>
      </c>
      <c r="T339" s="215">
        <f>S339*H339</f>
        <v>0</v>
      </c>
      <c r="AR339" s="25" t="s">
        <v>231</v>
      </c>
      <c r="AT339" s="25" t="s">
        <v>272</v>
      </c>
      <c r="AU339" s="25" t="s">
        <v>90</v>
      </c>
      <c r="AY339" s="25" t="s">
        <v>183</v>
      </c>
      <c r="BE339" s="216">
        <f>IF(N339="základní",J339,0)</f>
        <v>0</v>
      </c>
      <c r="BF339" s="216">
        <f>IF(N339="snížená",J339,0)</f>
        <v>0</v>
      </c>
      <c r="BG339" s="216">
        <f>IF(N339="zákl. přenesená",J339,0)</f>
        <v>0</v>
      </c>
      <c r="BH339" s="216">
        <f>IF(N339="sníž. přenesená",J339,0)</f>
        <v>0</v>
      </c>
      <c r="BI339" s="216">
        <f>IF(N339="nulová",J339,0)</f>
        <v>0</v>
      </c>
      <c r="BJ339" s="25" t="s">
        <v>25</v>
      </c>
      <c r="BK339" s="216">
        <f>ROUND(I339*H339,2)</f>
        <v>0</v>
      </c>
      <c r="BL339" s="25" t="s">
        <v>190</v>
      </c>
      <c r="BM339" s="25" t="s">
        <v>495</v>
      </c>
    </row>
    <row r="340" spans="2:65" s="1" customFormat="1" ht="25.5" customHeight="1">
      <c r="B340" s="43"/>
      <c r="C340" s="205" t="s">
        <v>496</v>
      </c>
      <c r="D340" s="205" t="s">
        <v>185</v>
      </c>
      <c r="E340" s="206" t="s">
        <v>497</v>
      </c>
      <c r="F340" s="207" t="s">
        <v>498</v>
      </c>
      <c r="G340" s="208" t="s">
        <v>188</v>
      </c>
      <c r="H340" s="209">
        <v>6</v>
      </c>
      <c r="I340" s="210"/>
      <c r="J340" s="211">
        <f>ROUND(I340*H340,2)</f>
        <v>0</v>
      </c>
      <c r="K340" s="207" t="s">
        <v>189</v>
      </c>
      <c r="L340" s="63"/>
      <c r="M340" s="212" t="s">
        <v>38</v>
      </c>
      <c r="N340" s="213" t="s">
        <v>53</v>
      </c>
      <c r="O340" s="44"/>
      <c r="P340" s="214">
        <f>O340*H340</f>
        <v>0</v>
      </c>
      <c r="Q340" s="214">
        <v>0.00048</v>
      </c>
      <c r="R340" s="214">
        <f>Q340*H340</f>
        <v>0.00288</v>
      </c>
      <c r="S340" s="214">
        <v>0</v>
      </c>
      <c r="T340" s="215">
        <f>S340*H340</f>
        <v>0</v>
      </c>
      <c r="AR340" s="25" t="s">
        <v>190</v>
      </c>
      <c r="AT340" s="25" t="s">
        <v>185</v>
      </c>
      <c r="AU340" s="25" t="s">
        <v>90</v>
      </c>
      <c r="AY340" s="25" t="s">
        <v>183</v>
      </c>
      <c r="BE340" s="216">
        <f>IF(N340="základní",J340,0)</f>
        <v>0</v>
      </c>
      <c r="BF340" s="216">
        <f>IF(N340="snížená",J340,0)</f>
        <v>0</v>
      </c>
      <c r="BG340" s="216">
        <f>IF(N340="zákl. přenesená",J340,0)</f>
        <v>0</v>
      </c>
      <c r="BH340" s="216">
        <f>IF(N340="sníž. přenesená",J340,0)</f>
        <v>0</v>
      </c>
      <c r="BI340" s="216">
        <f>IF(N340="nulová",J340,0)</f>
        <v>0</v>
      </c>
      <c r="BJ340" s="25" t="s">
        <v>25</v>
      </c>
      <c r="BK340" s="216">
        <f>ROUND(I340*H340,2)</f>
        <v>0</v>
      </c>
      <c r="BL340" s="25" t="s">
        <v>190</v>
      </c>
      <c r="BM340" s="25" t="s">
        <v>499</v>
      </c>
    </row>
    <row r="341" spans="2:47" s="1" customFormat="1" ht="135">
      <c r="B341" s="43"/>
      <c r="C341" s="65"/>
      <c r="D341" s="219" t="s">
        <v>217</v>
      </c>
      <c r="E341" s="65"/>
      <c r="F341" s="250" t="s">
        <v>500</v>
      </c>
      <c r="G341" s="65"/>
      <c r="H341" s="65"/>
      <c r="I341" s="174"/>
      <c r="J341" s="65"/>
      <c r="K341" s="65"/>
      <c r="L341" s="63"/>
      <c r="M341" s="251"/>
      <c r="N341" s="44"/>
      <c r="O341" s="44"/>
      <c r="P341" s="44"/>
      <c r="Q341" s="44"/>
      <c r="R341" s="44"/>
      <c r="S341" s="44"/>
      <c r="T341" s="80"/>
      <c r="AT341" s="25" t="s">
        <v>217</v>
      </c>
      <c r="AU341" s="25" t="s">
        <v>90</v>
      </c>
    </row>
    <row r="342" spans="2:51" s="12" customFormat="1" ht="13.5">
      <c r="B342" s="217"/>
      <c r="C342" s="218"/>
      <c r="D342" s="219" t="s">
        <v>196</v>
      </c>
      <c r="E342" s="220" t="s">
        <v>38</v>
      </c>
      <c r="F342" s="221" t="s">
        <v>501</v>
      </c>
      <c r="G342" s="218"/>
      <c r="H342" s="222">
        <v>6</v>
      </c>
      <c r="I342" s="223"/>
      <c r="J342" s="218"/>
      <c r="K342" s="218"/>
      <c r="L342" s="224"/>
      <c r="M342" s="225"/>
      <c r="N342" s="226"/>
      <c r="O342" s="226"/>
      <c r="P342" s="226"/>
      <c r="Q342" s="226"/>
      <c r="R342" s="226"/>
      <c r="S342" s="226"/>
      <c r="T342" s="227"/>
      <c r="AT342" s="228" t="s">
        <v>196</v>
      </c>
      <c r="AU342" s="228" t="s">
        <v>90</v>
      </c>
      <c r="AV342" s="12" t="s">
        <v>90</v>
      </c>
      <c r="AW342" s="12" t="s">
        <v>45</v>
      </c>
      <c r="AX342" s="12" t="s">
        <v>82</v>
      </c>
      <c r="AY342" s="228" t="s">
        <v>183</v>
      </c>
    </row>
    <row r="343" spans="2:51" s="13" customFormat="1" ht="13.5">
      <c r="B343" s="229"/>
      <c r="C343" s="230"/>
      <c r="D343" s="219" t="s">
        <v>196</v>
      </c>
      <c r="E343" s="231" t="s">
        <v>38</v>
      </c>
      <c r="F343" s="232" t="s">
        <v>198</v>
      </c>
      <c r="G343" s="230"/>
      <c r="H343" s="233">
        <v>6</v>
      </c>
      <c r="I343" s="234"/>
      <c r="J343" s="230"/>
      <c r="K343" s="230"/>
      <c r="L343" s="235"/>
      <c r="M343" s="236"/>
      <c r="N343" s="237"/>
      <c r="O343" s="237"/>
      <c r="P343" s="237"/>
      <c r="Q343" s="237"/>
      <c r="R343" s="237"/>
      <c r="S343" s="237"/>
      <c r="T343" s="238"/>
      <c r="AT343" s="239" t="s">
        <v>196</v>
      </c>
      <c r="AU343" s="239" t="s">
        <v>90</v>
      </c>
      <c r="AV343" s="13" t="s">
        <v>190</v>
      </c>
      <c r="AW343" s="13" t="s">
        <v>45</v>
      </c>
      <c r="AX343" s="13" t="s">
        <v>25</v>
      </c>
      <c r="AY343" s="239" t="s">
        <v>183</v>
      </c>
    </row>
    <row r="344" spans="2:65" s="1" customFormat="1" ht="16.5" customHeight="1">
      <c r="B344" s="43"/>
      <c r="C344" s="252" t="s">
        <v>502</v>
      </c>
      <c r="D344" s="252" t="s">
        <v>272</v>
      </c>
      <c r="E344" s="253" t="s">
        <v>503</v>
      </c>
      <c r="F344" s="254" t="s">
        <v>504</v>
      </c>
      <c r="G344" s="255" t="s">
        <v>188</v>
      </c>
      <c r="H344" s="256">
        <v>3</v>
      </c>
      <c r="I344" s="257"/>
      <c r="J344" s="258">
        <f>ROUND(I344*H344,2)</f>
        <v>0</v>
      </c>
      <c r="K344" s="254" t="s">
        <v>189</v>
      </c>
      <c r="L344" s="259"/>
      <c r="M344" s="260" t="s">
        <v>38</v>
      </c>
      <c r="N344" s="261" t="s">
        <v>53</v>
      </c>
      <c r="O344" s="44"/>
      <c r="P344" s="214">
        <f>O344*H344</f>
        <v>0</v>
      </c>
      <c r="Q344" s="214">
        <v>0.01225</v>
      </c>
      <c r="R344" s="214">
        <f>Q344*H344</f>
        <v>0.036750000000000005</v>
      </c>
      <c r="S344" s="214">
        <v>0</v>
      </c>
      <c r="T344" s="215">
        <f>S344*H344</f>
        <v>0</v>
      </c>
      <c r="AR344" s="25" t="s">
        <v>231</v>
      </c>
      <c r="AT344" s="25" t="s">
        <v>272</v>
      </c>
      <c r="AU344" s="25" t="s">
        <v>90</v>
      </c>
      <c r="AY344" s="25" t="s">
        <v>183</v>
      </c>
      <c r="BE344" s="216">
        <f>IF(N344="základní",J344,0)</f>
        <v>0</v>
      </c>
      <c r="BF344" s="216">
        <f>IF(N344="snížená",J344,0)</f>
        <v>0</v>
      </c>
      <c r="BG344" s="216">
        <f>IF(N344="zákl. přenesená",J344,0)</f>
        <v>0</v>
      </c>
      <c r="BH344" s="216">
        <f>IF(N344="sníž. přenesená",J344,0)</f>
        <v>0</v>
      </c>
      <c r="BI344" s="216">
        <f>IF(N344="nulová",J344,0)</f>
        <v>0</v>
      </c>
      <c r="BJ344" s="25" t="s">
        <v>25</v>
      </c>
      <c r="BK344" s="216">
        <f>ROUND(I344*H344,2)</f>
        <v>0</v>
      </c>
      <c r="BL344" s="25" t="s">
        <v>190</v>
      </c>
      <c r="BM344" s="25" t="s">
        <v>505</v>
      </c>
    </row>
    <row r="345" spans="2:65" s="1" customFormat="1" ht="16.5" customHeight="1">
      <c r="B345" s="43"/>
      <c r="C345" s="252" t="s">
        <v>506</v>
      </c>
      <c r="D345" s="252" t="s">
        <v>272</v>
      </c>
      <c r="E345" s="253" t="s">
        <v>507</v>
      </c>
      <c r="F345" s="254" t="s">
        <v>508</v>
      </c>
      <c r="G345" s="255" t="s">
        <v>188</v>
      </c>
      <c r="H345" s="256">
        <v>1</v>
      </c>
      <c r="I345" s="257"/>
      <c r="J345" s="258">
        <f>ROUND(I345*H345,2)</f>
        <v>0</v>
      </c>
      <c r="K345" s="254" t="s">
        <v>189</v>
      </c>
      <c r="L345" s="259"/>
      <c r="M345" s="260" t="s">
        <v>38</v>
      </c>
      <c r="N345" s="261" t="s">
        <v>53</v>
      </c>
      <c r="O345" s="44"/>
      <c r="P345" s="214">
        <f>O345*H345</f>
        <v>0</v>
      </c>
      <c r="Q345" s="214">
        <v>0.01249</v>
      </c>
      <c r="R345" s="214">
        <f>Q345*H345</f>
        <v>0.01249</v>
      </c>
      <c r="S345" s="214">
        <v>0</v>
      </c>
      <c r="T345" s="215">
        <f>S345*H345</f>
        <v>0</v>
      </c>
      <c r="AR345" s="25" t="s">
        <v>231</v>
      </c>
      <c r="AT345" s="25" t="s">
        <v>272</v>
      </c>
      <c r="AU345" s="25" t="s">
        <v>90</v>
      </c>
      <c r="AY345" s="25" t="s">
        <v>183</v>
      </c>
      <c r="BE345" s="216">
        <f>IF(N345="základní",J345,0)</f>
        <v>0</v>
      </c>
      <c r="BF345" s="216">
        <f>IF(N345="snížená",J345,0)</f>
        <v>0</v>
      </c>
      <c r="BG345" s="216">
        <f>IF(N345="zákl. přenesená",J345,0)</f>
        <v>0</v>
      </c>
      <c r="BH345" s="216">
        <f>IF(N345="sníž. přenesená",J345,0)</f>
        <v>0</v>
      </c>
      <c r="BI345" s="216">
        <f>IF(N345="nulová",J345,0)</f>
        <v>0</v>
      </c>
      <c r="BJ345" s="25" t="s">
        <v>25</v>
      </c>
      <c r="BK345" s="216">
        <f>ROUND(I345*H345,2)</f>
        <v>0</v>
      </c>
      <c r="BL345" s="25" t="s">
        <v>190</v>
      </c>
      <c r="BM345" s="25" t="s">
        <v>509</v>
      </c>
    </row>
    <row r="346" spans="2:65" s="1" customFormat="1" ht="16.5" customHeight="1">
      <c r="B346" s="43"/>
      <c r="C346" s="252" t="s">
        <v>510</v>
      </c>
      <c r="D346" s="252" t="s">
        <v>272</v>
      </c>
      <c r="E346" s="253" t="s">
        <v>511</v>
      </c>
      <c r="F346" s="254" t="s">
        <v>512</v>
      </c>
      <c r="G346" s="255" t="s">
        <v>188</v>
      </c>
      <c r="H346" s="256">
        <v>2</v>
      </c>
      <c r="I346" s="257"/>
      <c r="J346" s="258">
        <f>ROUND(I346*H346,2)</f>
        <v>0</v>
      </c>
      <c r="K346" s="254" t="s">
        <v>189</v>
      </c>
      <c r="L346" s="259"/>
      <c r="M346" s="260" t="s">
        <v>38</v>
      </c>
      <c r="N346" s="261" t="s">
        <v>53</v>
      </c>
      <c r="O346" s="44"/>
      <c r="P346" s="214">
        <f>O346*H346</f>
        <v>0</v>
      </c>
      <c r="Q346" s="214">
        <v>0.01272</v>
      </c>
      <c r="R346" s="214">
        <f>Q346*H346</f>
        <v>0.02544</v>
      </c>
      <c r="S346" s="214">
        <v>0</v>
      </c>
      <c r="T346" s="215">
        <f>S346*H346</f>
        <v>0</v>
      </c>
      <c r="AR346" s="25" t="s">
        <v>231</v>
      </c>
      <c r="AT346" s="25" t="s">
        <v>272</v>
      </c>
      <c r="AU346" s="25" t="s">
        <v>90</v>
      </c>
      <c r="AY346" s="25" t="s">
        <v>183</v>
      </c>
      <c r="BE346" s="216">
        <f>IF(N346="základní",J346,0)</f>
        <v>0</v>
      </c>
      <c r="BF346" s="216">
        <f>IF(N346="snížená",J346,0)</f>
        <v>0</v>
      </c>
      <c r="BG346" s="216">
        <f>IF(N346="zákl. přenesená",J346,0)</f>
        <v>0</v>
      </c>
      <c r="BH346" s="216">
        <f>IF(N346="sníž. přenesená",J346,0)</f>
        <v>0</v>
      </c>
      <c r="BI346" s="216">
        <f>IF(N346="nulová",J346,0)</f>
        <v>0</v>
      </c>
      <c r="BJ346" s="25" t="s">
        <v>25</v>
      </c>
      <c r="BK346" s="216">
        <f>ROUND(I346*H346,2)</f>
        <v>0</v>
      </c>
      <c r="BL346" s="25" t="s">
        <v>190</v>
      </c>
      <c r="BM346" s="25" t="s">
        <v>513</v>
      </c>
    </row>
    <row r="347" spans="2:65" s="1" customFormat="1" ht="25.5" customHeight="1">
      <c r="B347" s="43"/>
      <c r="C347" s="205" t="s">
        <v>514</v>
      </c>
      <c r="D347" s="205" t="s">
        <v>185</v>
      </c>
      <c r="E347" s="206" t="s">
        <v>515</v>
      </c>
      <c r="F347" s="207" t="s">
        <v>516</v>
      </c>
      <c r="G347" s="208" t="s">
        <v>188</v>
      </c>
      <c r="H347" s="209">
        <v>4</v>
      </c>
      <c r="I347" s="210"/>
      <c r="J347" s="211">
        <f>ROUND(I347*H347,2)</f>
        <v>0</v>
      </c>
      <c r="K347" s="207" t="s">
        <v>189</v>
      </c>
      <c r="L347" s="63"/>
      <c r="M347" s="212" t="s">
        <v>38</v>
      </c>
      <c r="N347" s="213" t="s">
        <v>53</v>
      </c>
      <c r="O347" s="44"/>
      <c r="P347" s="214">
        <f>O347*H347</f>
        <v>0</v>
      </c>
      <c r="Q347" s="214">
        <v>0.4417</v>
      </c>
      <c r="R347" s="214">
        <f>Q347*H347</f>
        <v>1.7668</v>
      </c>
      <c r="S347" s="214">
        <v>0</v>
      </c>
      <c r="T347" s="215">
        <f>S347*H347</f>
        <v>0</v>
      </c>
      <c r="AR347" s="25" t="s">
        <v>190</v>
      </c>
      <c r="AT347" s="25" t="s">
        <v>185</v>
      </c>
      <c r="AU347" s="25" t="s">
        <v>90</v>
      </c>
      <c r="AY347" s="25" t="s">
        <v>183</v>
      </c>
      <c r="BE347" s="216">
        <f>IF(N347="základní",J347,0)</f>
        <v>0</v>
      </c>
      <c r="BF347" s="216">
        <f>IF(N347="snížená",J347,0)</f>
        <v>0</v>
      </c>
      <c r="BG347" s="216">
        <f>IF(N347="zákl. přenesená",J347,0)</f>
        <v>0</v>
      </c>
      <c r="BH347" s="216">
        <f>IF(N347="sníž. přenesená",J347,0)</f>
        <v>0</v>
      </c>
      <c r="BI347" s="216">
        <f>IF(N347="nulová",J347,0)</f>
        <v>0</v>
      </c>
      <c r="BJ347" s="25" t="s">
        <v>25</v>
      </c>
      <c r="BK347" s="216">
        <f>ROUND(I347*H347,2)</f>
        <v>0</v>
      </c>
      <c r="BL347" s="25" t="s">
        <v>190</v>
      </c>
      <c r="BM347" s="25" t="s">
        <v>517</v>
      </c>
    </row>
    <row r="348" spans="2:47" s="1" customFormat="1" ht="108">
      <c r="B348" s="43"/>
      <c r="C348" s="65"/>
      <c r="D348" s="219" t="s">
        <v>217</v>
      </c>
      <c r="E348" s="65"/>
      <c r="F348" s="250" t="s">
        <v>518</v>
      </c>
      <c r="G348" s="65"/>
      <c r="H348" s="65"/>
      <c r="I348" s="174"/>
      <c r="J348" s="65"/>
      <c r="K348" s="65"/>
      <c r="L348" s="63"/>
      <c r="M348" s="251"/>
      <c r="N348" s="44"/>
      <c r="O348" s="44"/>
      <c r="P348" s="44"/>
      <c r="Q348" s="44"/>
      <c r="R348" s="44"/>
      <c r="S348" s="44"/>
      <c r="T348" s="80"/>
      <c r="AT348" s="25" t="s">
        <v>217</v>
      </c>
      <c r="AU348" s="25" t="s">
        <v>90</v>
      </c>
    </row>
    <row r="349" spans="2:51" s="12" customFormat="1" ht="13.5">
      <c r="B349" s="217"/>
      <c r="C349" s="218"/>
      <c r="D349" s="219" t="s">
        <v>196</v>
      </c>
      <c r="E349" s="220" t="s">
        <v>38</v>
      </c>
      <c r="F349" s="221" t="s">
        <v>519</v>
      </c>
      <c r="G349" s="218"/>
      <c r="H349" s="222">
        <v>4</v>
      </c>
      <c r="I349" s="223"/>
      <c r="J349" s="218"/>
      <c r="K349" s="218"/>
      <c r="L349" s="224"/>
      <c r="M349" s="225"/>
      <c r="N349" s="226"/>
      <c r="O349" s="226"/>
      <c r="P349" s="226"/>
      <c r="Q349" s="226"/>
      <c r="R349" s="226"/>
      <c r="S349" s="226"/>
      <c r="T349" s="227"/>
      <c r="AT349" s="228" t="s">
        <v>196</v>
      </c>
      <c r="AU349" s="228" t="s">
        <v>90</v>
      </c>
      <c r="AV349" s="12" t="s">
        <v>90</v>
      </c>
      <c r="AW349" s="12" t="s">
        <v>45</v>
      </c>
      <c r="AX349" s="12" t="s">
        <v>82</v>
      </c>
      <c r="AY349" s="228" t="s">
        <v>183</v>
      </c>
    </row>
    <row r="350" spans="2:51" s="13" customFormat="1" ht="13.5">
      <c r="B350" s="229"/>
      <c r="C350" s="230"/>
      <c r="D350" s="219" t="s">
        <v>196</v>
      </c>
      <c r="E350" s="231" t="s">
        <v>38</v>
      </c>
      <c r="F350" s="232" t="s">
        <v>198</v>
      </c>
      <c r="G350" s="230"/>
      <c r="H350" s="233">
        <v>4</v>
      </c>
      <c r="I350" s="234"/>
      <c r="J350" s="230"/>
      <c r="K350" s="230"/>
      <c r="L350" s="235"/>
      <c r="M350" s="236"/>
      <c r="N350" s="237"/>
      <c r="O350" s="237"/>
      <c r="P350" s="237"/>
      <c r="Q350" s="237"/>
      <c r="R350" s="237"/>
      <c r="S350" s="237"/>
      <c r="T350" s="238"/>
      <c r="AT350" s="239" t="s">
        <v>196</v>
      </c>
      <c r="AU350" s="239" t="s">
        <v>90</v>
      </c>
      <c r="AV350" s="13" t="s">
        <v>190</v>
      </c>
      <c r="AW350" s="13" t="s">
        <v>45</v>
      </c>
      <c r="AX350" s="13" t="s">
        <v>25</v>
      </c>
      <c r="AY350" s="239" t="s">
        <v>183</v>
      </c>
    </row>
    <row r="351" spans="2:65" s="1" customFormat="1" ht="16.5" customHeight="1">
      <c r="B351" s="43"/>
      <c r="C351" s="252" t="s">
        <v>520</v>
      </c>
      <c r="D351" s="252" t="s">
        <v>272</v>
      </c>
      <c r="E351" s="253" t="s">
        <v>521</v>
      </c>
      <c r="F351" s="254" t="s">
        <v>522</v>
      </c>
      <c r="G351" s="255" t="s">
        <v>188</v>
      </c>
      <c r="H351" s="256">
        <v>1</v>
      </c>
      <c r="I351" s="257"/>
      <c r="J351" s="258">
        <f>ROUND(I351*H351,2)</f>
        <v>0</v>
      </c>
      <c r="K351" s="254" t="s">
        <v>38</v>
      </c>
      <c r="L351" s="259"/>
      <c r="M351" s="260" t="s">
        <v>38</v>
      </c>
      <c r="N351" s="261" t="s">
        <v>53</v>
      </c>
      <c r="O351" s="44"/>
      <c r="P351" s="214">
        <f>O351*H351</f>
        <v>0</v>
      </c>
      <c r="Q351" s="214">
        <v>0.01521</v>
      </c>
      <c r="R351" s="214">
        <f>Q351*H351</f>
        <v>0.01521</v>
      </c>
      <c r="S351" s="214">
        <v>0</v>
      </c>
      <c r="T351" s="215">
        <f>S351*H351</f>
        <v>0</v>
      </c>
      <c r="AR351" s="25" t="s">
        <v>231</v>
      </c>
      <c r="AT351" s="25" t="s">
        <v>272</v>
      </c>
      <c r="AU351" s="25" t="s">
        <v>90</v>
      </c>
      <c r="AY351" s="25" t="s">
        <v>183</v>
      </c>
      <c r="BE351" s="216">
        <f>IF(N351="základní",J351,0)</f>
        <v>0</v>
      </c>
      <c r="BF351" s="216">
        <f>IF(N351="snížená",J351,0)</f>
        <v>0</v>
      </c>
      <c r="BG351" s="216">
        <f>IF(N351="zákl. přenesená",J351,0)</f>
        <v>0</v>
      </c>
      <c r="BH351" s="216">
        <f>IF(N351="sníž. přenesená",J351,0)</f>
        <v>0</v>
      </c>
      <c r="BI351" s="216">
        <f>IF(N351="nulová",J351,0)</f>
        <v>0</v>
      </c>
      <c r="BJ351" s="25" t="s">
        <v>25</v>
      </c>
      <c r="BK351" s="216">
        <f>ROUND(I351*H351,2)</f>
        <v>0</v>
      </c>
      <c r="BL351" s="25" t="s">
        <v>190</v>
      </c>
      <c r="BM351" s="25" t="s">
        <v>523</v>
      </c>
    </row>
    <row r="352" spans="2:65" s="1" customFormat="1" ht="38.25" customHeight="1">
      <c r="B352" s="43"/>
      <c r="C352" s="205" t="s">
        <v>524</v>
      </c>
      <c r="D352" s="205" t="s">
        <v>185</v>
      </c>
      <c r="E352" s="206" t="s">
        <v>525</v>
      </c>
      <c r="F352" s="207" t="s">
        <v>526</v>
      </c>
      <c r="G352" s="208" t="s">
        <v>188</v>
      </c>
      <c r="H352" s="209">
        <v>3</v>
      </c>
      <c r="I352" s="210"/>
      <c r="J352" s="211">
        <f>ROUND(I352*H352,2)</f>
        <v>0</v>
      </c>
      <c r="K352" s="207" t="s">
        <v>189</v>
      </c>
      <c r="L352" s="63"/>
      <c r="M352" s="212" t="s">
        <v>38</v>
      </c>
      <c r="N352" s="213" t="s">
        <v>53</v>
      </c>
      <c r="O352" s="44"/>
      <c r="P352" s="214">
        <f>O352*H352</f>
        <v>0</v>
      </c>
      <c r="Q352" s="214">
        <v>0.54769</v>
      </c>
      <c r="R352" s="214">
        <f>Q352*H352</f>
        <v>1.64307</v>
      </c>
      <c r="S352" s="214">
        <v>0</v>
      </c>
      <c r="T352" s="215">
        <f>S352*H352</f>
        <v>0</v>
      </c>
      <c r="AR352" s="25" t="s">
        <v>190</v>
      </c>
      <c r="AT352" s="25" t="s">
        <v>185</v>
      </c>
      <c r="AU352" s="25" t="s">
        <v>90</v>
      </c>
      <c r="AY352" s="25" t="s">
        <v>183</v>
      </c>
      <c r="BE352" s="216">
        <f>IF(N352="základní",J352,0)</f>
        <v>0</v>
      </c>
      <c r="BF352" s="216">
        <f>IF(N352="snížená",J352,0)</f>
        <v>0</v>
      </c>
      <c r="BG352" s="216">
        <f>IF(N352="zákl. přenesená",J352,0)</f>
        <v>0</v>
      </c>
      <c r="BH352" s="216">
        <f>IF(N352="sníž. přenesená",J352,0)</f>
        <v>0</v>
      </c>
      <c r="BI352" s="216">
        <f>IF(N352="nulová",J352,0)</f>
        <v>0</v>
      </c>
      <c r="BJ352" s="25" t="s">
        <v>25</v>
      </c>
      <c r="BK352" s="216">
        <f>ROUND(I352*H352,2)</f>
        <v>0</v>
      </c>
      <c r="BL352" s="25" t="s">
        <v>190</v>
      </c>
      <c r="BM352" s="25" t="s">
        <v>527</v>
      </c>
    </row>
    <row r="353" spans="2:47" s="1" customFormat="1" ht="108">
      <c r="B353" s="43"/>
      <c r="C353" s="65"/>
      <c r="D353" s="219" t="s">
        <v>217</v>
      </c>
      <c r="E353" s="65"/>
      <c r="F353" s="250" t="s">
        <v>518</v>
      </c>
      <c r="G353" s="65"/>
      <c r="H353" s="65"/>
      <c r="I353" s="174"/>
      <c r="J353" s="65"/>
      <c r="K353" s="65"/>
      <c r="L353" s="63"/>
      <c r="M353" s="251"/>
      <c r="N353" s="44"/>
      <c r="O353" s="44"/>
      <c r="P353" s="44"/>
      <c r="Q353" s="44"/>
      <c r="R353" s="44"/>
      <c r="S353" s="44"/>
      <c r="T353" s="80"/>
      <c r="AT353" s="25" t="s">
        <v>217</v>
      </c>
      <c r="AU353" s="25" t="s">
        <v>90</v>
      </c>
    </row>
    <row r="354" spans="2:51" s="12" customFormat="1" ht="13.5">
      <c r="B354" s="217"/>
      <c r="C354" s="218"/>
      <c r="D354" s="219" t="s">
        <v>196</v>
      </c>
      <c r="E354" s="220" t="s">
        <v>38</v>
      </c>
      <c r="F354" s="221" t="s">
        <v>528</v>
      </c>
      <c r="G354" s="218"/>
      <c r="H354" s="222">
        <v>3</v>
      </c>
      <c r="I354" s="223"/>
      <c r="J354" s="218"/>
      <c r="K354" s="218"/>
      <c r="L354" s="224"/>
      <c r="M354" s="225"/>
      <c r="N354" s="226"/>
      <c r="O354" s="226"/>
      <c r="P354" s="226"/>
      <c r="Q354" s="226"/>
      <c r="R354" s="226"/>
      <c r="S354" s="226"/>
      <c r="T354" s="227"/>
      <c r="AT354" s="228" t="s">
        <v>196</v>
      </c>
      <c r="AU354" s="228" t="s">
        <v>90</v>
      </c>
      <c r="AV354" s="12" t="s">
        <v>90</v>
      </c>
      <c r="AW354" s="12" t="s">
        <v>45</v>
      </c>
      <c r="AX354" s="12" t="s">
        <v>82</v>
      </c>
      <c r="AY354" s="228" t="s">
        <v>183</v>
      </c>
    </row>
    <row r="355" spans="2:51" s="13" customFormat="1" ht="13.5">
      <c r="B355" s="229"/>
      <c r="C355" s="230"/>
      <c r="D355" s="219" t="s">
        <v>196</v>
      </c>
      <c r="E355" s="231" t="s">
        <v>38</v>
      </c>
      <c r="F355" s="232" t="s">
        <v>198</v>
      </c>
      <c r="G355" s="230"/>
      <c r="H355" s="233">
        <v>3</v>
      </c>
      <c r="I355" s="234"/>
      <c r="J355" s="230"/>
      <c r="K355" s="230"/>
      <c r="L355" s="235"/>
      <c r="M355" s="236"/>
      <c r="N355" s="237"/>
      <c r="O355" s="237"/>
      <c r="P355" s="237"/>
      <c r="Q355" s="237"/>
      <c r="R355" s="237"/>
      <c r="S355" s="237"/>
      <c r="T355" s="238"/>
      <c r="AT355" s="239" t="s">
        <v>196</v>
      </c>
      <c r="AU355" s="239" t="s">
        <v>90</v>
      </c>
      <c r="AV355" s="13" t="s">
        <v>190</v>
      </c>
      <c r="AW355" s="13" t="s">
        <v>45</v>
      </c>
      <c r="AX355" s="13" t="s">
        <v>25</v>
      </c>
      <c r="AY355" s="239" t="s">
        <v>183</v>
      </c>
    </row>
    <row r="356" spans="2:65" s="1" customFormat="1" ht="25.5" customHeight="1">
      <c r="B356" s="43"/>
      <c r="C356" s="205" t="s">
        <v>529</v>
      </c>
      <c r="D356" s="205" t="s">
        <v>185</v>
      </c>
      <c r="E356" s="206" t="s">
        <v>530</v>
      </c>
      <c r="F356" s="207" t="s">
        <v>531</v>
      </c>
      <c r="G356" s="208" t="s">
        <v>188</v>
      </c>
      <c r="H356" s="209">
        <v>1</v>
      </c>
      <c r="I356" s="210"/>
      <c r="J356" s="211">
        <f>ROUND(I356*H356,2)</f>
        <v>0</v>
      </c>
      <c r="K356" s="207" t="s">
        <v>189</v>
      </c>
      <c r="L356" s="63"/>
      <c r="M356" s="212" t="s">
        <v>38</v>
      </c>
      <c r="N356" s="213" t="s">
        <v>53</v>
      </c>
      <c r="O356" s="44"/>
      <c r="P356" s="214">
        <f>O356*H356</f>
        <v>0</v>
      </c>
      <c r="Q356" s="214">
        <v>0.05362</v>
      </c>
      <c r="R356" s="214">
        <f>Q356*H356</f>
        <v>0.05362</v>
      </c>
      <c r="S356" s="214">
        <v>0</v>
      </c>
      <c r="T356" s="215">
        <f>S356*H356</f>
        <v>0</v>
      </c>
      <c r="AR356" s="25" t="s">
        <v>190</v>
      </c>
      <c r="AT356" s="25" t="s">
        <v>185</v>
      </c>
      <c r="AU356" s="25" t="s">
        <v>90</v>
      </c>
      <c r="AY356" s="25" t="s">
        <v>183</v>
      </c>
      <c r="BE356" s="216">
        <f>IF(N356="základní",J356,0)</f>
        <v>0</v>
      </c>
      <c r="BF356" s="216">
        <f>IF(N356="snížená",J356,0)</f>
        <v>0</v>
      </c>
      <c r="BG356" s="216">
        <f>IF(N356="zákl. přenesená",J356,0)</f>
        <v>0</v>
      </c>
      <c r="BH356" s="216">
        <f>IF(N356="sníž. přenesená",J356,0)</f>
        <v>0</v>
      </c>
      <c r="BI356" s="216">
        <f>IF(N356="nulová",J356,0)</f>
        <v>0</v>
      </c>
      <c r="BJ356" s="25" t="s">
        <v>25</v>
      </c>
      <c r="BK356" s="216">
        <f>ROUND(I356*H356,2)</f>
        <v>0</v>
      </c>
      <c r="BL356" s="25" t="s">
        <v>190</v>
      </c>
      <c r="BM356" s="25" t="s">
        <v>532</v>
      </c>
    </row>
    <row r="357" spans="2:47" s="1" customFormat="1" ht="94.5">
      <c r="B357" s="43"/>
      <c r="C357" s="65"/>
      <c r="D357" s="219" t="s">
        <v>217</v>
      </c>
      <c r="E357" s="65"/>
      <c r="F357" s="250" t="s">
        <v>533</v>
      </c>
      <c r="G357" s="65"/>
      <c r="H357" s="65"/>
      <c r="I357" s="174"/>
      <c r="J357" s="65"/>
      <c r="K357" s="65"/>
      <c r="L357" s="63"/>
      <c r="M357" s="251"/>
      <c r="N357" s="44"/>
      <c r="O357" s="44"/>
      <c r="P357" s="44"/>
      <c r="Q357" s="44"/>
      <c r="R357" s="44"/>
      <c r="S357" s="44"/>
      <c r="T357" s="80"/>
      <c r="AT357" s="25" t="s">
        <v>217</v>
      </c>
      <c r="AU357" s="25" t="s">
        <v>90</v>
      </c>
    </row>
    <row r="358" spans="2:65" s="1" customFormat="1" ht="38.25" customHeight="1">
      <c r="B358" s="43"/>
      <c r="C358" s="252" t="s">
        <v>534</v>
      </c>
      <c r="D358" s="252" t="s">
        <v>272</v>
      </c>
      <c r="E358" s="253" t="s">
        <v>535</v>
      </c>
      <c r="F358" s="254" t="s">
        <v>536</v>
      </c>
      <c r="G358" s="255" t="s">
        <v>188</v>
      </c>
      <c r="H358" s="256">
        <v>1</v>
      </c>
      <c r="I358" s="257"/>
      <c r="J358" s="258">
        <f>ROUND(I358*H358,2)</f>
        <v>0</v>
      </c>
      <c r="K358" s="254" t="s">
        <v>189</v>
      </c>
      <c r="L358" s="259"/>
      <c r="M358" s="260" t="s">
        <v>38</v>
      </c>
      <c r="N358" s="261" t="s">
        <v>53</v>
      </c>
      <c r="O358" s="44"/>
      <c r="P358" s="214">
        <f>O358*H358</f>
        <v>0</v>
      </c>
      <c r="Q358" s="214">
        <v>0.089</v>
      </c>
      <c r="R358" s="214">
        <f>Q358*H358</f>
        <v>0.089</v>
      </c>
      <c r="S358" s="214">
        <v>0</v>
      </c>
      <c r="T358" s="215">
        <f>S358*H358</f>
        <v>0</v>
      </c>
      <c r="AR358" s="25" t="s">
        <v>231</v>
      </c>
      <c r="AT358" s="25" t="s">
        <v>272</v>
      </c>
      <c r="AU358" s="25" t="s">
        <v>90</v>
      </c>
      <c r="AY358" s="25" t="s">
        <v>183</v>
      </c>
      <c r="BE358" s="216">
        <f>IF(N358="základní",J358,0)</f>
        <v>0</v>
      </c>
      <c r="BF358" s="216">
        <f>IF(N358="snížená",J358,0)</f>
        <v>0</v>
      </c>
      <c r="BG358" s="216">
        <f>IF(N358="zákl. přenesená",J358,0)</f>
        <v>0</v>
      </c>
      <c r="BH358" s="216">
        <f>IF(N358="sníž. přenesená",J358,0)</f>
        <v>0</v>
      </c>
      <c r="BI358" s="216">
        <f>IF(N358="nulová",J358,0)</f>
        <v>0</v>
      </c>
      <c r="BJ358" s="25" t="s">
        <v>25</v>
      </c>
      <c r="BK358" s="216">
        <f>ROUND(I358*H358,2)</f>
        <v>0</v>
      </c>
      <c r="BL358" s="25" t="s">
        <v>190</v>
      </c>
      <c r="BM358" s="25" t="s">
        <v>537</v>
      </c>
    </row>
    <row r="359" spans="2:65" s="1" customFormat="1" ht="25.5" customHeight="1">
      <c r="B359" s="43"/>
      <c r="C359" s="205" t="s">
        <v>538</v>
      </c>
      <c r="D359" s="205" t="s">
        <v>185</v>
      </c>
      <c r="E359" s="206" t="s">
        <v>539</v>
      </c>
      <c r="F359" s="207" t="s">
        <v>540</v>
      </c>
      <c r="G359" s="208" t="s">
        <v>188</v>
      </c>
      <c r="H359" s="209">
        <v>5</v>
      </c>
      <c r="I359" s="210"/>
      <c r="J359" s="211">
        <f>ROUND(I359*H359,2)</f>
        <v>0</v>
      </c>
      <c r="K359" s="207" t="s">
        <v>189</v>
      </c>
      <c r="L359" s="63"/>
      <c r="M359" s="212" t="s">
        <v>38</v>
      </c>
      <c r="N359" s="213" t="s">
        <v>53</v>
      </c>
      <c r="O359" s="44"/>
      <c r="P359" s="214">
        <f>O359*H359</f>
        <v>0</v>
      </c>
      <c r="Q359" s="214">
        <v>0</v>
      </c>
      <c r="R359" s="214">
        <f>Q359*H359</f>
        <v>0</v>
      </c>
      <c r="S359" s="214">
        <v>0</v>
      </c>
      <c r="T359" s="215">
        <f>S359*H359</f>
        <v>0</v>
      </c>
      <c r="AR359" s="25" t="s">
        <v>190</v>
      </c>
      <c r="AT359" s="25" t="s">
        <v>185</v>
      </c>
      <c r="AU359" s="25" t="s">
        <v>90</v>
      </c>
      <c r="AY359" s="25" t="s">
        <v>183</v>
      </c>
      <c r="BE359" s="216">
        <f>IF(N359="základní",J359,0)</f>
        <v>0</v>
      </c>
      <c r="BF359" s="216">
        <f>IF(N359="snížená",J359,0)</f>
        <v>0</v>
      </c>
      <c r="BG359" s="216">
        <f>IF(N359="zákl. přenesená",J359,0)</f>
        <v>0</v>
      </c>
      <c r="BH359" s="216">
        <f>IF(N359="sníž. přenesená",J359,0)</f>
        <v>0</v>
      </c>
      <c r="BI359" s="216">
        <f>IF(N359="nulová",J359,0)</f>
        <v>0</v>
      </c>
      <c r="BJ359" s="25" t="s">
        <v>25</v>
      </c>
      <c r="BK359" s="216">
        <f>ROUND(I359*H359,2)</f>
        <v>0</v>
      </c>
      <c r="BL359" s="25" t="s">
        <v>190</v>
      </c>
      <c r="BM359" s="25" t="s">
        <v>541</v>
      </c>
    </row>
    <row r="360" spans="2:47" s="1" customFormat="1" ht="40.5">
      <c r="B360" s="43"/>
      <c r="C360" s="65"/>
      <c r="D360" s="219" t="s">
        <v>217</v>
      </c>
      <c r="E360" s="65"/>
      <c r="F360" s="250" t="s">
        <v>542</v>
      </c>
      <c r="G360" s="65"/>
      <c r="H360" s="65"/>
      <c r="I360" s="174"/>
      <c r="J360" s="65"/>
      <c r="K360" s="65"/>
      <c r="L360" s="63"/>
      <c r="M360" s="251"/>
      <c r="N360" s="44"/>
      <c r="O360" s="44"/>
      <c r="P360" s="44"/>
      <c r="Q360" s="44"/>
      <c r="R360" s="44"/>
      <c r="S360" s="44"/>
      <c r="T360" s="80"/>
      <c r="AT360" s="25" t="s">
        <v>217</v>
      </c>
      <c r="AU360" s="25" t="s">
        <v>90</v>
      </c>
    </row>
    <row r="361" spans="2:65" s="1" customFormat="1" ht="25.5" customHeight="1">
      <c r="B361" s="43"/>
      <c r="C361" s="252" t="s">
        <v>543</v>
      </c>
      <c r="D361" s="252" t="s">
        <v>272</v>
      </c>
      <c r="E361" s="253" t="s">
        <v>544</v>
      </c>
      <c r="F361" s="254" t="s">
        <v>545</v>
      </c>
      <c r="G361" s="255" t="s">
        <v>188</v>
      </c>
      <c r="H361" s="256">
        <v>5</v>
      </c>
      <c r="I361" s="257"/>
      <c r="J361" s="258">
        <f>ROUND(I361*H361,2)</f>
        <v>0</v>
      </c>
      <c r="K361" s="254" t="s">
        <v>38</v>
      </c>
      <c r="L361" s="259"/>
      <c r="M361" s="260" t="s">
        <v>38</v>
      </c>
      <c r="N361" s="261" t="s">
        <v>53</v>
      </c>
      <c r="O361" s="44"/>
      <c r="P361" s="214">
        <f>O361*H361</f>
        <v>0</v>
      </c>
      <c r="Q361" s="214">
        <v>0.00046</v>
      </c>
      <c r="R361" s="214">
        <f>Q361*H361</f>
        <v>0.0023</v>
      </c>
      <c r="S361" s="214">
        <v>0</v>
      </c>
      <c r="T361" s="215">
        <f>S361*H361</f>
        <v>0</v>
      </c>
      <c r="AR361" s="25" t="s">
        <v>231</v>
      </c>
      <c r="AT361" s="25" t="s">
        <v>272</v>
      </c>
      <c r="AU361" s="25" t="s">
        <v>90</v>
      </c>
      <c r="AY361" s="25" t="s">
        <v>183</v>
      </c>
      <c r="BE361" s="216">
        <f>IF(N361="základní",J361,0)</f>
        <v>0</v>
      </c>
      <c r="BF361" s="216">
        <f>IF(N361="snížená",J361,0)</f>
        <v>0</v>
      </c>
      <c r="BG361" s="216">
        <f>IF(N361="zákl. přenesená",J361,0)</f>
        <v>0</v>
      </c>
      <c r="BH361" s="216">
        <f>IF(N361="sníž. přenesená",J361,0)</f>
        <v>0</v>
      </c>
      <c r="BI361" s="216">
        <f>IF(N361="nulová",J361,0)</f>
        <v>0</v>
      </c>
      <c r="BJ361" s="25" t="s">
        <v>25</v>
      </c>
      <c r="BK361" s="216">
        <f>ROUND(I361*H361,2)</f>
        <v>0</v>
      </c>
      <c r="BL361" s="25" t="s">
        <v>190</v>
      </c>
      <c r="BM361" s="25" t="s">
        <v>546</v>
      </c>
    </row>
    <row r="362" spans="2:65" s="1" customFormat="1" ht="25.5" customHeight="1">
      <c r="B362" s="43"/>
      <c r="C362" s="205" t="s">
        <v>547</v>
      </c>
      <c r="D362" s="205" t="s">
        <v>185</v>
      </c>
      <c r="E362" s="206" t="s">
        <v>548</v>
      </c>
      <c r="F362" s="207" t="s">
        <v>549</v>
      </c>
      <c r="G362" s="208" t="s">
        <v>313</v>
      </c>
      <c r="H362" s="209">
        <v>26.25</v>
      </c>
      <c r="I362" s="210"/>
      <c r="J362" s="211">
        <f>ROUND(I362*H362,2)</f>
        <v>0</v>
      </c>
      <c r="K362" s="207" t="s">
        <v>189</v>
      </c>
      <c r="L362" s="63"/>
      <c r="M362" s="212" t="s">
        <v>38</v>
      </c>
      <c r="N362" s="213" t="s">
        <v>53</v>
      </c>
      <c r="O362" s="44"/>
      <c r="P362" s="214">
        <f>O362*H362</f>
        <v>0</v>
      </c>
      <c r="Q362" s="214">
        <v>0.01115</v>
      </c>
      <c r="R362" s="214">
        <f>Q362*H362</f>
        <v>0.2926875</v>
      </c>
      <c r="S362" s="214">
        <v>0</v>
      </c>
      <c r="T362" s="215">
        <f>S362*H362</f>
        <v>0</v>
      </c>
      <c r="AR362" s="25" t="s">
        <v>190</v>
      </c>
      <c r="AT362" s="25" t="s">
        <v>185</v>
      </c>
      <c r="AU362" s="25" t="s">
        <v>90</v>
      </c>
      <c r="AY362" s="25" t="s">
        <v>183</v>
      </c>
      <c r="BE362" s="216">
        <f>IF(N362="základní",J362,0)</f>
        <v>0</v>
      </c>
      <c r="BF362" s="216">
        <f>IF(N362="snížená",J362,0)</f>
        <v>0</v>
      </c>
      <c r="BG362" s="216">
        <f>IF(N362="zákl. přenesená",J362,0)</f>
        <v>0</v>
      </c>
      <c r="BH362" s="216">
        <f>IF(N362="sníž. přenesená",J362,0)</f>
        <v>0</v>
      </c>
      <c r="BI362" s="216">
        <f>IF(N362="nulová",J362,0)</f>
        <v>0</v>
      </c>
      <c r="BJ362" s="25" t="s">
        <v>25</v>
      </c>
      <c r="BK362" s="216">
        <f>ROUND(I362*H362,2)</f>
        <v>0</v>
      </c>
      <c r="BL362" s="25" t="s">
        <v>190</v>
      </c>
      <c r="BM362" s="25" t="s">
        <v>550</v>
      </c>
    </row>
    <row r="363" spans="2:47" s="1" customFormat="1" ht="40.5">
      <c r="B363" s="43"/>
      <c r="C363" s="65"/>
      <c r="D363" s="219" t="s">
        <v>217</v>
      </c>
      <c r="E363" s="65"/>
      <c r="F363" s="250" t="s">
        <v>551</v>
      </c>
      <c r="G363" s="65"/>
      <c r="H363" s="65"/>
      <c r="I363" s="174"/>
      <c r="J363" s="65"/>
      <c r="K363" s="65"/>
      <c r="L363" s="63"/>
      <c r="M363" s="251"/>
      <c r="N363" s="44"/>
      <c r="O363" s="44"/>
      <c r="P363" s="44"/>
      <c r="Q363" s="44"/>
      <c r="R363" s="44"/>
      <c r="S363" s="44"/>
      <c r="T363" s="80"/>
      <c r="AT363" s="25" t="s">
        <v>217</v>
      </c>
      <c r="AU363" s="25" t="s">
        <v>90</v>
      </c>
    </row>
    <row r="364" spans="2:51" s="12" customFormat="1" ht="13.5">
      <c r="B364" s="217"/>
      <c r="C364" s="218"/>
      <c r="D364" s="219" t="s">
        <v>196</v>
      </c>
      <c r="E364" s="220" t="s">
        <v>38</v>
      </c>
      <c r="F364" s="221" t="s">
        <v>552</v>
      </c>
      <c r="G364" s="218"/>
      <c r="H364" s="222">
        <v>26.25</v>
      </c>
      <c r="I364" s="223"/>
      <c r="J364" s="218"/>
      <c r="K364" s="218"/>
      <c r="L364" s="224"/>
      <c r="M364" s="225"/>
      <c r="N364" s="226"/>
      <c r="O364" s="226"/>
      <c r="P364" s="226"/>
      <c r="Q364" s="226"/>
      <c r="R364" s="226"/>
      <c r="S364" s="226"/>
      <c r="T364" s="227"/>
      <c r="AT364" s="228" t="s">
        <v>196</v>
      </c>
      <c r="AU364" s="228" t="s">
        <v>90</v>
      </c>
      <c r="AV364" s="12" t="s">
        <v>90</v>
      </c>
      <c r="AW364" s="12" t="s">
        <v>45</v>
      </c>
      <c r="AX364" s="12" t="s">
        <v>82</v>
      </c>
      <c r="AY364" s="228" t="s">
        <v>183</v>
      </c>
    </row>
    <row r="365" spans="2:51" s="13" customFormat="1" ht="13.5">
      <c r="B365" s="229"/>
      <c r="C365" s="230"/>
      <c r="D365" s="219" t="s">
        <v>196</v>
      </c>
      <c r="E365" s="231" t="s">
        <v>38</v>
      </c>
      <c r="F365" s="232" t="s">
        <v>198</v>
      </c>
      <c r="G365" s="230"/>
      <c r="H365" s="233">
        <v>26.25</v>
      </c>
      <c r="I365" s="234"/>
      <c r="J365" s="230"/>
      <c r="K365" s="230"/>
      <c r="L365" s="235"/>
      <c r="M365" s="236"/>
      <c r="N365" s="237"/>
      <c r="O365" s="237"/>
      <c r="P365" s="237"/>
      <c r="Q365" s="237"/>
      <c r="R365" s="237"/>
      <c r="S365" s="237"/>
      <c r="T365" s="238"/>
      <c r="AT365" s="239" t="s">
        <v>196</v>
      </c>
      <c r="AU365" s="239" t="s">
        <v>90</v>
      </c>
      <c r="AV365" s="13" t="s">
        <v>190</v>
      </c>
      <c r="AW365" s="13" t="s">
        <v>45</v>
      </c>
      <c r="AX365" s="13" t="s">
        <v>25</v>
      </c>
      <c r="AY365" s="239" t="s">
        <v>183</v>
      </c>
    </row>
    <row r="366" spans="2:65" s="1" customFormat="1" ht="16.5" customHeight="1">
      <c r="B366" s="43"/>
      <c r="C366" s="252" t="s">
        <v>553</v>
      </c>
      <c r="D366" s="252" t="s">
        <v>272</v>
      </c>
      <c r="E366" s="253" t="s">
        <v>554</v>
      </c>
      <c r="F366" s="254" t="s">
        <v>555</v>
      </c>
      <c r="G366" s="255" t="s">
        <v>490</v>
      </c>
      <c r="H366" s="256">
        <v>6</v>
      </c>
      <c r="I366" s="257"/>
      <c r="J366" s="258">
        <f>ROUND(I366*H366,2)</f>
        <v>0</v>
      </c>
      <c r="K366" s="254" t="s">
        <v>38</v>
      </c>
      <c r="L366" s="259"/>
      <c r="M366" s="260" t="s">
        <v>38</v>
      </c>
      <c r="N366" s="261" t="s">
        <v>53</v>
      </c>
      <c r="O366" s="44"/>
      <c r="P366" s="214">
        <f>O366*H366</f>
        <v>0</v>
      </c>
      <c r="Q366" s="214">
        <v>0</v>
      </c>
      <c r="R366" s="214">
        <f>Q366*H366</f>
        <v>0</v>
      </c>
      <c r="S366" s="214">
        <v>0</v>
      </c>
      <c r="T366" s="215">
        <f>S366*H366</f>
        <v>0</v>
      </c>
      <c r="AR366" s="25" t="s">
        <v>231</v>
      </c>
      <c r="AT366" s="25" t="s">
        <v>272</v>
      </c>
      <c r="AU366" s="25" t="s">
        <v>90</v>
      </c>
      <c r="AY366" s="25" t="s">
        <v>183</v>
      </c>
      <c r="BE366" s="216">
        <f>IF(N366="základní",J366,0)</f>
        <v>0</v>
      </c>
      <c r="BF366" s="216">
        <f>IF(N366="snížená",J366,0)</f>
        <v>0</v>
      </c>
      <c r="BG366" s="216">
        <f>IF(N366="zákl. přenesená",J366,0)</f>
        <v>0</v>
      </c>
      <c r="BH366" s="216">
        <f>IF(N366="sníž. přenesená",J366,0)</f>
        <v>0</v>
      </c>
      <c r="BI366" s="216">
        <f>IF(N366="nulová",J366,0)</f>
        <v>0</v>
      </c>
      <c r="BJ366" s="25" t="s">
        <v>25</v>
      </c>
      <c r="BK366" s="216">
        <f>ROUND(I366*H366,2)</f>
        <v>0</v>
      </c>
      <c r="BL366" s="25" t="s">
        <v>190</v>
      </c>
      <c r="BM366" s="25" t="s">
        <v>556</v>
      </c>
    </row>
    <row r="367" spans="2:65" s="1" customFormat="1" ht="16.5" customHeight="1">
      <c r="B367" s="43"/>
      <c r="C367" s="252" t="s">
        <v>557</v>
      </c>
      <c r="D367" s="252" t="s">
        <v>272</v>
      </c>
      <c r="E367" s="253" t="s">
        <v>558</v>
      </c>
      <c r="F367" s="254" t="s">
        <v>559</v>
      </c>
      <c r="G367" s="255" t="s">
        <v>490</v>
      </c>
      <c r="H367" s="256">
        <v>6</v>
      </c>
      <c r="I367" s="257"/>
      <c r="J367" s="258">
        <f>ROUND(I367*H367,2)</f>
        <v>0</v>
      </c>
      <c r="K367" s="254" t="s">
        <v>38</v>
      </c>
      <c r="L367" s="259"/>
      <c r="M367" s="260" t="s">
        <v>38</v>
      </c>
      <c r="N367" s="261" t="s">
        <v>53</v>
      </c>
      <c r="O367" s="44"/>
      <c r="P367" s="214">
        <f>O367*H367</f>
        <v>0</v>
      </c>
      <c r="Q367" s="214">
        <v>0</v>
      </c>
      <c r="R367" s="214">
        <f>Q367*H367</f>
        <v>0</v>
      </c>
      <c r="S367" s="214">
        <v>0</v>
      </c>
      <c r="T367" s="215">
        <f>S367*H367</f>
        <v>0</v>
      </c>
      <c r="AR367" s="25" t="s">
        <v>231</v>
      </c>
      <c r="AT367" s="25" t="s">
        <v>272</v>
      </c>
      <c r="AU367" s="25" t="s">
        <v>90</v>
      </c>
      <c r="AY367" s="25" t="s">
        <v>183</v>
      </c>
      <c r="BE367" s="216">
        <f>IF(N367="základní",J367,0)</f>
        <v>0</v>
      </c>
      <c r="BF367" s="216">
        <f>IF(N367="snížená",J367,0)</f>
        <v>0</v>
      </c>
      <c r="BG367" s="216">
        <f>IF(N367="zákl. přenesená",J367,0)</f>
        <v>0</v>
      </c>
      <c r="BH367" s="216">
        <f>IF(N367="sníž. přenesená",J367,0)</f>
        <v>0</v>
      </c>
      <c r="BI367" s="216">
        <f>IF(N367="nulová",J367,0)</f>
        <v>0</v>
      </c>
      <c r="BJ367" s="25" t="s">
        <v>25</v>
      </c>
      <c r="BK367" s="216">
        <f>ROUND(I367*H367,2)</f>
        <v>0</v>
      </c>
      <c r="BL367" s="25" t="s">
        <v>190</v>
      </c>
      <c r="BM367" s="25" t="s">
        <v>560</v>
      </c>
    </row>
    <row r="368" spans="2:65" s="1" customFormat="1" ht="16.5" customHeight="1">
      <c r="B368" s="43"/>
      <c r="C368" s="252" t="s">
        <v>561</v>
      </c>
      <c r="D368" s="252" t="s">
        <v>272</v>
      </c>
      <c r="E368" s="253" t="s">
        <v>562</v>
      </c>
      <c r="F368" s="254" t="s">
        <v>563</v>
      </c>
      <c r="G368" s="255" t="s">
        <v>490</v>
      </c>
      <c r="H368" s="256">
        <v>1</v>
      </c>
      <c r="I368" s="257"/>
      <c r="J368" s="258">
        <f>ROUND(I368*H368,2)</f>
        <v>0</v>
      </c>
      <c r="K368" s="254" t="s">
        <v>38</v>
      </c>
      <c r="L368" s="259"/>
      <c r="M368" s="260" t="s">
        <v>38</v>
      </c>
      <c r="N368" s="261" t="s">
        <v>53</v>
      </c>
      <c r="O368" s="44"/>
      <c r="P368" s="214">
        <f>O368*H368</f>
        <v>0</v>
      </c>
      <c r="Q368" s="214">
        <v>0</v>
      </c>
      <c r="R368" s="214">
        <f>Q368*H368</f>
        <v>0</v>
      </c>
      <c r="S368" s="214">
        <v>0</v>
      </c>
      <c r="T368" s="215">
        <f>S368*H368</f>
        <v>0</v>
      </c>
      <c r="AR368" s="25" t="s">
        <v>231</v>
      </c>
      <c r="AT368" s="25" t="s">
        <v>272</v>
      </c>
      <c r="AU368" s="25" t="s">
        <v>90</v>
      </c>
      <c r="AY368" s="25" t="s">
        <v>183</v>
      </c>
      <c r="BE368" s="216">
        <f>IF(N368="základní",J368,0)</f>
        <v>0</v>
      </c>
      <c r="BF368" s="216">
        <f>IF(N368="snížená",J368,0)</f>
        <v>0</v>
      </c>
      <c r="BG368" s="216">
        <f>IF(N368="zákl. přenesená",J368,0)</f>
        <v>0</v>
      </c>
      <c r="BH368" s="216">
        <f>IF(N368="sníž. přenesená",J368,0)</f>
        <v>0</v>
      </c>
      <c r="BI368" s="216">
        <f>IF(N368="nulová",J368,0)</f>
        <v>0</v>
      </c>
      <c r="BJ368" s="25" t="s">
        <v>25</v>
      </c>
      <c r="BK368" s="216">
        <f>ROUND(I368*H368,2)</f>
        <v>0</v>
      </c>
      <c r="BL368" s="25" t="s">
        <v>190</v>
      </c>
      <c r="BM368" s="25" t="s">
        <v>564</v>
      </c>
    </row>
    <row r="369" spans="2:63" s="11" customFormat="1" ht="29.85" customHeight="1">
      <c r="B369" s="189"/>
      <c r="C369" s="190"/>
      <c r="D369" s="191" t="s">
        <v>81</v>
      </c>
      <c r="E369" s="203" t="s">
        <v>236</v>
      </c>
      <c r="F369" s="203" t="s">
        <v>565</v>
      </c>
      <c r="G369" s="190"/>
      <c r="H369" s="190"/>
      <c r="I369" s="193"/>
      <c r="J369" s="204">
        <f>BK369</f>
        <v>0</v>
      </c>
      <c r="K369" s="190"/>
      <c r="L369" s="195"/>
      <c r="M369" s="196"/>
      <c r="N369" s="197"/>
      <c r="O369" s="197"/>
      <c r="P369" s="198">
        <f>SUM(P370:P567)</f>
        <v>0</v>
      </c>
      <c r="Q369" s="197"/>
      <c r="R369" s="198">
        <f>SUM(R370:R567)</f>
        <v>0.41649847999999995</v>
      </c>
      <c r="S369" s="197"/>
      <c r="T369" s="199">
        <f>SUM(T370:T567)</f>
        <v>213.954448</v>
      </c>
      <c r="AR369" s="200" t="s">
        <v>25</v>
      </c>
      <c r="AT369" s="201" t="s">
        <v>81</v>
      </c>
      <c r="AU369" s="201" t="s">
        <v>25</v>
      </c>
      <c r="AY369" s="200" t="s">
        <v>183</v>
      </c>
      <c r="BK369" s="202">
        <f>SUM(BK370:BK567)</f>
        <v>0</v>
      </c>
    </row>
    <row r="370" spans="2:65" s="1" customFormat="1" ht="25.5" customHeight="1">
      <c r="B370" s="43"/>
      <c r="C370" s="205" t="s">
        <v>566</v>
      </c>
      <c r="D370" s="205" t="s">
        <v>185</v>
      </c>
      <c r="E370" s="206" t="s">
        <v>567</v>
      </c>
      <c r="F370" s="207" t="s">
        <v>568</v>
      </c>
      <c r="G370" s="208" t="s">
        <v>215</v>
      </c>
      <c r="H370" s="209">
        <v>521.83</v>
      </c>
      <c r="I370" s="210"/>
      <c r="J370" s="211">
        <f>ROUND(I370*H370,2)</f>
        <v>0</v>
      </c>
      <c r="K370" s="207" t="s">
        <v>189</v>
      </c>
      <c r="L370" s="63"/>
      <c r="M370" s="212" t="s">
        <v>38</v>
      </c>
      <c r="N370" s="213" t="s">
        <v>53</v>
      </c>
      <c r="O370" s="44"/>
      <c r="P370" s="214">
        <f>O370*H370</f>
        <v>0</v>
      </c>
      <c r="Q370" s="214">
        <v>0.00013</v>
      </c>
      <c r="R370" s="214">
        <f>Q370*H370</f>
        <v>0.06783789999999999</v>
      </c>
      <c r="S370" s="214">
        <v>0</v>
      </c>
      <c r="T370" s="215">
        <f>S370*H370</f>
        <v>0</v>
      </c>
      <c r="AR370" s="25" t="s">
        <v>190</v>
      </c>
      <c r="AT370" s="25" t="s">
        <v>185</v>
      </c>
      <c r="AU370" s="25" t="s">
        <v>90</v>
      </c>
      <c r="AY370" s="25" t="s">
        <v>183</v>
      </c>
      <c r="BE370" s="216">
        <f>IF(N370="základní",J370,0)</f>
        <v>0</v>
      </c>
      <c r="BF370" s="216">
        <f>IF(N370="snížená",J370,0)</f>
        <v>0</v>
      </c>
      <c r="BG370" s="216">
        <f>IF(N370="zákl. přenesená",J370,0)</f>
        <v>0</v>
      </c>
      <c r="BH370" s="216">
        <f>IF(N370="sníž. přenesená",J370,0)</f>
        <v>0</v>
      </c>
      <c r="BI370" s="216">
        <f>IF(N370="nulová",J370,0)</f>
        <v>0</v>
      </c>
      <c r="BJ370" s="25" t="s">
        <v>25</v>
      </c>
      <c r="BK370" s="216">
        <f>ROUND(I370*H370,2)</f>
        <v>0</v>
      </c>
      <c r="BL370" s="25" t="s">
        <v>190</v>
      </c>
      <c r="BM370" s="25" t="s">
        <v>569</v>
      </c>
    </row>
    <row r="371" spans="2:47" s="1" customFormat="1" ht="54">
      <c r="B371" s="43"/>
      <c r="C371" s="65"/>
      <c r="D371" s="219" t="s">
        <v>217</v>
      </c>
      <c r="E371" s="65"/>
      <c r="F371" s="250" t="s">
        <v>570</v>
      </c>
      <c r="G371" s="65"/>
      <c r="H371" s="65"/>
      <c r="I371" s="174"/>
      <c r="J371" s="65"/>
      <c r="K371" s="65"/>
      <c r="L371" s="63"/>
      <c r="M371" s="251"/>
      <c r="N371" s="44"/>
      <c r="O371" s="44"/>
      <c r="P371" s="44"/>
      <c r="Q371" s="44"/>
      <c r="R371" s="44"/>
      <c r="S371" s="44"/>
      <c r="T371" s="80"/>
      <c r="AT371" s="25" t="s">
        <v>217</v>
      </c>
      <c r="AU371" s="25" t="s">
        <v>90</v>
      </c>
    </row>
    <row r="372" spans="2:51" s="12" customFormat="1" ht="27">
      <c r="B372" s="217"/>
      <c r="C372" s="218"/>
      <c r="D372" s="219" t="s">
        <v>196</v>
      </c>
      <c r="E372" s="220" t="s">
        <v>38</v>
      </c>
      <c r="F372" s="221" t="s">
        <v>571</v>
      </c>
      <c r="G372" s="218"/>
      <c r="H372" s="222">
        <v>521.83</v>
      </c>
      <c r="I372" s="223"/>
      <c r="J372" s="218"/>
      <c r="K372" s="218"/>
      <c r="L372" s="224"/>
      <c r="M372" s="225"/>
      <c r="N372" s="226"/>
      <c r="O372" s="226"/>
      <c r="P372" s="226"/>
      <c r="Q372" s="226"/>
      <c r="R372" s="226"/>
      <c r="S372" s="226"/>
      <c r="T372" s="227"/>
      <c r="AT372" s="228" t="s">
        <v>196</v>
      </c>
      <c r="AU372" s="228" t="s">
        <v>90</v>
      </c>
      <c r="AV372" s="12" t="s">
        <v>90</v>
      </c>
      <c r="AW372" s="12" t="s">
        <v>45</v>
      </c>
      <c r="AX372" s="12" t="s">
        <v>82</v>
      </c>
      <c r="AY372" s="228" t="s">
        <v>183</v>
      </c>
    </row>
    <row r="373" spans="2:51" s="13" customFormat="1" ht="13.5">
      <c r="B373" s="229"/>
      <c r="C373" s="230"/>
      <c r="D373" s="219" t="s">
        <v>196</v>
      </c>
      <c r="E373" s="231" t="s">
        <v>38</v>
      </c>
      <c r="F373" s="232" t="s">
        <v>198</v>
      </c>
      <c r="G373" s="230"/>
      <c r="H373" s="233">
        <v>521.83</v>
      </c>
      <c r="I373" s="234"/>
      <c r="J373" s="230"/>
      <c r="K373" s="230"/>
      <c r="L373" s="235"/>
      <c r="M373" s="236"/>
      <c r="N373" s="237"/>
      <c r="O373" s="237"/>
      <c r="P373" s="237"/>
      <c r="Q373" s="237"/>
      <c r="R373" s="237"/>
      <c r="S373" s="237"/>
      <c r="T373" s="238"/>
      <c r="AT373" s="239" t="s">
        <v>196</v>
      </c>
      <c r="AU373" s="239" t="s">
        <v>90</v>
      </c>
      <c r="AV373" s="13" t="s">
        <v>190</v>
      </c>
      <c r="AW373" s="13" t="s">
        <v>45</v>
      </c>
      <c r="AX373" s="13" t="s">
        <v>25</v>
      </c>
      <c r="AY373" s="239" t="s">
        <v>183</v>
      </c>
    </row>
    <row r="374" spans="2:65" s="1" customFormat="1" ht="63.75" customHeight="1">
      <c r="B374" s="43"/>
      <c r="C374" s="205" t="s">
        <v>572</v>
      </c>
      <c r="D374" s="205" t="s">
        <v>185</v>
      </c>
      <c r="E374" s="206" t="s">
        <v>573</v>
      </c>
      <c r="F374" s="207" t="s">
        <v>574</v>
      </c>
      <c r="G374" s="208" t="s">
        <v>215</v>
      </c>
      <c r="H374" s="209">
        <v>604.8</v>
      </c>
      <c r="I374" s="210"/>
      <c r="J374" s="211">
        <f>ROUND(I374*H374,2)</f>
        <v>0</v>
      </c>
      <c r="K374" s="207" t="s">
        <v>189</v>
      </c>
      <c r="L374" s="63"/>
      <c r="M374" s="212" t="s">
        <v>38</v>
      </c>
      <c r="N374" s="213" t="s">
        <v>53</v>
      </c>
      <c r="O374" s="44"/>
      <c r="P374" s="214">
        <f>O374*H374</f>
        <v>0</v>
      </c>
      <c r="Q374" s="214">
        <v>4E-05</v>
      </c>
      <c r="R374" s="214">
        <f>Q374*H374</f>
        <v>0.024192</v>
      </c>
      <c r="S374" s="214">
        <v>0</v>
      </c>
      <c r="T374" s="215">
        <f>S374*H374</f>
        <v>0</v>
      </c>
      <c r="AR374" s="25" t="s">
        <v>190</v>
      </c>
      <c r="AT374" s="25" t="s">
        <v>185</v>
      </c>
      <c r="AU374" s="25" t="s">
        <v>90</v>
      </c>
      <c r="AY374" s="25" t="s">
        <v>183</v>
      </c>
      <c r="BE374" s="216">
        <f>IF(N374="základní",J374,0)</f>
        <v>0</v>
      </c>
      <c r="BF374" s="216">
        <f>IF(N374="snížená",J374,0)</f>
        <v>0</v>
      </c>
      <c r="BG374" s="216">
        <f>IF(N374="zákl. přenesená",J374,0)</f>
        <v>0</v>
      </c>
      <c r="BH374" s="216">
        <f>IF(N374="sníž. přenesená",J374,0)</f>
        <v>0</v>
      </c>
      <c r="BI374" s="216">
        <f>IF(N374="nulová",J374,0)</f>
        <v>0</v>
      </c>
      <c r="BJ374" s="25" t="s">
        <v>25</v>
      </c>
      <c r="BK374" s="216">
        <f>ROUND(I374*H374,2)</f>
        <v>0</v>
      </c>
      <c r="BL374" s="25" t="s">
        <v>190</v>
      </c>
      <c r="BM374" s="25" t="s">
        <v>575</v>
      </c>
    </row>
    <row r="375" spans="2:47" s="1" customFormat="1" ht="94.5">
      <c r="B375" s="43"/>
      <c r="C375" s="65"/>
      <c r="D375" s="219" t="s">
        <v>217</v>
      </c>
      <c r="E375" s="65"/>
      <c r="F375" s="250" t="s">
        <v>576</v>
      </c>
      <c r="G375" s="65"/>
      <c r="H375" s="65"/>
      <c r="I375" s="174"/>
      <c r="J375" s="65"/>
      <c r="K375" s="65"/>
      <c r="L375" s="63"/>
      <c r="M375" s="251"/>
      <c r="N375" s="44"/>
      <c r="O375" s="44"/>
      <c r="P375" s="44"/>
      <c r="Q375" s="44"/>
      <c r="R375" s="44"/>
      <c r="S375" s="44"/>
      <c r="T375" s="80"/>
      <c r="AT375" s="25" t="s">
        <v>217</v>
      </c>
      <c r="AU375" s="25" t="s">
        <v>90</v>
      </c>
    </row>
    <row r="376" spans="2:51" s="12" customFormat="1" ht="13.5">
      <c r="B376" s="217"/>
      <c r="C376" s="218"/>
      <c r="D376" s="219" t="s">
        <v>196</v>
      </c>
      <c r="E376" s="220" t="s">
        <v>38</v>
      </c>
      <c r="F376" s="221" t="s">
        <v>577</v>
      </c>
      <c r="G376" s="218"/>
      <c r="H376" s="222">
        <v>604.8</v>
      </c>
      <c r="I376" s="223"/>
      <c r="J376" s="218"/>
      <c r="K376" s="218"/>
      <c r="L376" s="224"/>
      <c r="M376" s="225"/>
      <c r="N376" s="226"/>
      <c r="O376" s="226"/>
      <c r="P376" s="226"/>
      <c r="Q376" s="226"/>
      <c r="R376" s="226"/>
      <c r="S376" s="226"/>
      <c r="T376" s="227"/>
      <c r="AT376" s="228" t="s">
        <v>196</v>
      </c>
      <c r="AU376" s="228" t="s">
        <v>90</v>
      </c>
      <c r="AV376" s="12" t="s">
        <v>90</v>
      </c>
      <c r="AW376" s="12" t="s">
        <v>45</v>
      </c>
      <c r="AX376" s="12" t="s">
        <v>82</v>
      </c>
      <c r="AY376" s="228" t="s">
        <v>183</v>
      </c>
    </row>
    <row r="377" spans="2:51" s="13" customFormat="1" ht="13.5">
      <c r="B377" s="229"/>
      <c r="C377" s="230"/>
      <c r="D377" s="219" t="s">
        <v>196</v>
      </c>
      <c r="E377" s="231" t="s">
        <v>38</v>
      </c>
      <c r="F377" s="232" t="s">
        <v>198</v>
      </c>
      <c r="G377" s="230"/>
      <c r="H377" s="233">
        <v>604.8</v>
      </c>
      <c r="I377" s="234"/>
      <c r="J377" s="230"/>
      <c r="K377" s="230"/>
      <c r="L377" s="235"/>
      <c r="M377" s="236"/>
      <c r="N377" s="237"/>
      <c r="O377" s="237"/>
      <c r="P377" s="237"/>
      <c r="Q377" s="237"/>
      <c r="R377" s="237"/>
      <c r="S377" s="237"/>
      <c r="T377" s="238"/>
      <c r="AT377" s="239" t="s">
        <v>196</v>
      </c>
      <c r="AU377" s="239" t="s">
        <v>90</v>
      </c>
      <c r="AV377" s="13" t="s">
        <v>190</v>
      </c>
      <c r="AW377" s="13" t="s">
        <v>45</v>
      </c>
      <c r="AX377" s="13" t="s">
        <v>25</v>
      </c>
      <c r="AY377" s="239" t="s">
        <v>183</v>
      </c>
    </row>
    <row r="378" spans="2:65" s="1" customFormat="1" ht="38.25" customHeight="1">
      <c r="B378" s="43"/>
      <c r="C378" s="205" t="s">
        <v>578</v>
      </c>
      <c r="D378" s="205" t="s">
        <v>185</v>
      </c>
      <c r="E378" s="206" t="s">
        <v>579</v>
      </c>
      <c r="F378" s="207" t="s">
        <v>580</v>
      </c>
      <c r="G378" s="208" t="s">
        <v>188</v>
      </c>
      <c r="H378" s="209">
        <v>8</v>
      </c>
      <c r="I378" s="210"/>
      <c r="J378" s="211">
        <f>ROUND(I378*H378,2)</f>
        <v>0</v>
      </c>
      <c r="K378" s="207" t="s">
        <v>189</v>
      </c>
      <c r="L378" s="63"/>
      <c r="M378" s="212" t="s">
        <v>38</v>
      </c>
      <c r="N378" s="213" t="s">
        <v>53</v>
      </c>
      <c r="O378" s="44"/>
      <c r="P378" s="214">
        <f>O378*H378</f>
        <v>0</v>
      </c>
      <c r="Q378" s="214">
        <v>0.00234</v>
      </c>
      <c r="R378" s="214">
        <f>Q378*H378</f>
        <v>0.01872</v>
      </c>
      <c r="S378" s="214">
        <v>0</v>
      </c>
      <c r="T378" s="215">
        <f>S378*H378</f>
        <v>0</v>
      </c>
      <c r="AR378" s="25" t="s">
        <v>190</v>
      </c>
      <c r="AT378" s="25" t="s">
        <v>185</v>
      </c>
      <c r="AU378" s="25" t="s">
        <v>90</v>
      </c>
      <c r="AY378" s="25" t="s">
        <v>183</v>
      </c>
      <c r="BE378" s="216">
        <f>IF(N378="základní",J378,0)</f>
        <v>0</v>
      </c>
      <c r="BF378" s="216">
        <f>IF(N378="snížená",J378,0)</f>
        <v>0</v>
      </c>
      <c r="BG378" s="216">
        <f>IF(N378="zákl. přenesená",J378,0)</f>
        <v>0</v>
      </c>
      <c r="BH378" s="216">
        <f>IF(N378="sníž. přenesená",J378,0)</f>
        <v>0</v>
      </c>
      <c r="BI378" s="216">
        <f>IF(N378="nulová",J378,0)</f>
        <v>0</v>
      </c>
      <c r="BJ378" s="25" t="s">
        <v>25</v>
      </c>
      <c r="BK378" s="216">
        <f>ROUND(I378*H378,2)</f>
        <v>0</v>
      </c>
      <c r="BL378" s="25" t="s">
        <v>190</v>
      </c>
      <c r="BM378" s="25" t="s">
        <v>581</v>
      </c>
    </row>
    <row r="379" spans="2:47" s="1" customFormat="1" ht="81">
      <c r="B379" s="43"/>
      <c r="C379" s="65"/>
      <c r="D379" s="219" t="s">
        <v>217</v>
      </c>
      <c r="E379" s="65"/>
      <c r="F379" s="250" t="s">
        <v>582</v>
      </c>
      <c r="G379" s="65"/>
      <c r="H379" s="65"/>
      <c r="I379" s="174"/>
      <c r="J379" s="65"/>
      <c r="K379" s="65"/>
      <c r="L379" s="63"/>
      <c r="M379" s="251"/>
      <c r="N379" s="44"/>
      <c r="O379" s="44"/>
      <c r="P379" s="44"/>
      <c r="Q379" s="44"/>
      <c r="R379" s="44"/>
      <c r="S379" s="44"/>
      <c r="T379" s="80"/>
      <c r="AT379" s="25" t="s">
        <v>217</v>
      </c>
      <c r="AU379" s="25" t="s">
        <v>90</v>
      </c>
    </row>
    <row r="380" spans="2:51" s="12" customFormat="1" ht="13.5">
      <c r="B380" s="217"/>
      <c r="C380" s="218"/>
      <c r="D380" s="219" t="s">
        <v>196</v>
      </c>
      <c r="E380" s="220" t="s">
        <v>38</v>
      </c>
      <c r="F380" s="221" t="s">
        <v>583</v>
      </c>
      <c r="G380" s="218"/>
      <c r="H380" s="222">
        <v>8</v>
      </c>
      <c r="I380" s="223"/>
      <c r="J380" s="218"/>
      <c r="K380" s="218"/>
      <c r="L380" s="224"/>
      <c r="M380" s="225"/>
      <c r="N380" s="226"/>
      <c r="O380" s="226"/>
      <c r="P380" s="226"/>
      <c r="Q380" s="226"/>
      <c r="R380" s="226"/>
      <c r="S380" s="226"/>
      <c r="T380" s="227"/>
      <c r="AT380" s="228" t="s">
        <v>196</v>
      </c>
      <c r="AU380" s="228" t="s">
        <v>90</v>
      </c>
      <c r="AV380" s="12" t="s">
        <v>90</v>
      </c>
      <c r="AW380" s="12" t="s">
        <v>45</v>
      </c>
      <c r="AX380" s="12" t="s">
        <v>82</v>
      </c>
      <c r="AY380" s="228" t="s">
        <v>183</v>
      </c>
    </row>
    <row r="381" spans="2:51" s="13" customFormat="1" ht="13.5">
      <c r="B381" s="229"/>
      <c r="C381" s="230"/>
      <c r="D381" s="219" t="s">
        <v>196</v>
      </c>
      <c r="E381" s="231" t="s">
        <v>38</v>
      </c>
      <c r="F381" s="232" t="s">
        <v>198</v>
      </c>
      <c r="G381" s="230"/>
      <c r="H381" s="233">
        <v>8</v>
      </c>
      <c r="I381" s="234"/>
      <c r="J381" s="230"/>
      <c r="K381" s="230"/>
      <c r="L381" s="235"/>
      <c r="M381" s="236"/>
      <c r="N381" s="237"/>
      <c r="O381" s="237"/>
      <c r="P381" s="237"/>
      <c r="Q381" s="237"/>
      <c r="R381" s="237"/>
      <c r="S381" s="237"/>
      <c r="T381" s="238"/>
      <c r="AT381" s="239" t="s">
        <v>196</v>
      </c>
      <c r="AU381" s="239" t="s">
        <v>90</v>
      </c>
      <c r="AV381" s="13" t="s">
        <v>190</v>
      </c>
      <c r="AW381" s="13" t="s">
        <v>45</v>
      </c>
      <c r="AX381" s="13" t="s">
        <v>25</v>
      </c>
      <c r="AY381" s="239" t="s">
        <v>183</v>
      </c>
    </row>
    <row r="382" spans="2:65" s="1" customFormat="1" ht="38.25" customHeight="1">
      <c r="B382" s="43"/>
      <c r="C382" s="205" t="s">
        <v>584</v>
      </c>
      <c r="D382" s="205" t="s">
        <v>185</v>
      </c>
      <c r="E382" s="206" t="s">
        <v>585</v>
      </c>
      <c r="F382" s="207" t="s">
        <v>586</v>
      </c>
      <c r="G382" s="208" t="s">
        <v>188</v>
      </c>
      <c r="H382" s="209">
        <v>25</v>
      </c>
      <c r="I382" s="210"/>
      <c r="J382" s="211">
        <f>ROUND(I382*H382,2)</f>
        <v>0</v>
      </c>
      <c r="K382" s="207" t="s">
        <v>189</v>
      </c>
      <c r="L382" s="63"/>
      <c r="M382" s="212" t="s">
        <v>38</v>
      </c>
      <c r="N382" s="213" t="s">
        <v>53</v>
      </c>
      <c r="O382" s="44"/>
      <c r="P382" s="214">
        <f>O382*H382</f>
        <v>0</v>
      </c>
      <c r="Q382" s="214">
        <v>0.0117</v>
      </c>
      <c r="R382" s="214">
        <f>Q382*H382</f>
        <v>0.2925</v>
      </c>
      <c r="S382" s="214">
        <v>0</v>
      </c>
      <c r="T382" s="215">
        <f>S382*H382</f>
        <v>0</v>
      </c>
      <c r="AR382" s="25" t="s">
        <v>190</v>
      </c>
      <c r="AT382" s="25" t="s">
        <v>185</v>
      </c>
      <c r="AU382" s="25" t="s">
        <v>90</v>
      </c>
      <c r="AY382" s="25" t="s">
        <v>183</v>
      </c>
      <c r="BE382" s="216">
        <f>IF(N382="základní",J382,0)</f>
        <v>0</v>
      </c>
      <c r="BF382" s="216">
        <f>IF(N382="snížená",J382,0)</f>
        <v>0</v>
      </c>
      <c r="BG382" s="216">
        <f>IF(N382="zákl. přenesená",J382,0)</f>
        <v>0</v>
      </c>
      <c r="BH382" s="216">
        <f>IF(N382="sníž. přenesená",J382,0)</f>
        <v>0</v>
      </c>
      <c r="BI382" s="216">
        <f>IF(N382="nulová",J382,0)</f>
        <v>0</v>
      </c>
      <c r="BJ382" s="25" t="s">
        <v>25</v>
      </c>
      <c r="BK382" s="216">
        <f>ROUND(I382*H382,2)</f>
        <v>0</v>
      </c>
      <c r="BL382" s="25" t="s">
        <v>190</v>
      </c>
      <c r="BM382" s="25" t="s">
        <v>587</v>
      </c>
    </row>
    <row r="383" spans="2:47" s="1" customFormat="1" ht="81">
      <c r="B383" s="43"/>
      <c r="C383" s="65"/>
      <c r="D383" s="219" t="s">
        <v>217</v>
      </c>
      <c r="E383" s="65"/>
      <c r="F383" s="250" t="s">
        <v>582</v>
      </c>
      <c r="G383" s="65"/>
      <c r="H383" s="65"/>
      <c r="I383" s="174"/>
      <c r="J383" s="65"/>
      <c r="K383" s="65"/>
      <c r="L383" s="63"/>
      <c r="M383" s="251"/>
      <c r="N383" s="44"/>
      <c r="O383" s="44"/>
      <c r="P383" s="44"/>
      <c r="Q383" s="44"/>
      <c r="R383" s="44"/>
      <c r="S383" s="44"/>
      <c r="T383" s="80"/>
      <c r="AT383" s="25" t="s">
        <v>217</v>
      </c>
      <c r="AU383" s="25" t="s">
        <v>90</v>
      </c>
    </row>
    <row r="384" spans="2:51" s="12" customFormat="1" ht="13.5">
      <c r="B384" s="217"/>
      <c r="C384" s="218"/>
      <c r="D384" s="219" t="s">
        <v>196</v>
      </c>
      <c r="E384" s="220" t="s">
        <v>38</v>
      </c>
      <c r="F384" s="221" t="s">
        <v>588</v>
      </c>
      <c r="G384" s="218"/>
      <c r="H384" s="222">
        <v>25</v>
      </c>
      <c r="I384" s="223"/>
      <c r="J384" s="218"/>
      <c r="K384" s="218"/>
      <c r="L384" s="224"/>
      <c r="M384" s="225"/>
      <c r="N384" s="226"/>
      <c r="O384" s="226"/>
      <c r="P384" s="226"/>
      <c r="Q384" s="226"/>
      <c r="R384" s="226"/>
      <c r="S384" s="226"/>
      <c r="T384" s="227"/>
      <c r="AT384" s="228" t="s">
        <v>196</v>
      </c>
      <c r="AU384" s="228" t="s">
        <v>90</v>
      </c>
      <c r="AV384" s="12" t="s">
        <v>90</v>
      </c>
      <c r="AW384" s="12" t="s">
        <v>45</v>
      </c>
      <c r="AX384" s="12" t="s">
        <v>82</v>
      </c>
      <c r="AY384" s="228" t="s">
        <v>183</v>
      </c>
    </row>
    <row r="385" spans="2:51" s="13" customFormat="1" ht="13.5">
      <c r="B385" s="229"/>
      <c r="C385" s="230"/>
      <c r="D385" s="219" t="s">
        <v>196</v>
      </c>
      <c r="E385" s="231" t="s">
        <v>38</v>
      </c>
      <c r="F385" s="232" t="s">
        <v>198</v>
      </c>
      <c r="G385" s="230"/>
      <c r="H385" s="233">
        <v>25</v>
      </c>
      <c r="I385" s="234"/>
      <c r="J385" s="230"/>
      <c r="K385" s="230"/>
      <c r="L385" s="235"/>
      <c r="M385" s="236"/>
      <c r="N385" s="237"/>
      <c r="O385" s="237"/>
      <c r="P385" s="237"/>
      <c r="Q385" s="237"/>
      <c r="R385" s="237"/>
      <c r="S385" s="237"/>
      <c r="T385" s="238"/>
      <c r="AT385" s="239" t="s">
        <v>196</v>
      </c>
      <c r="AU385" s="239" t="s">
        <v>90</v>
      </c>
      <c r="AV385" s="13" t="s">
        <v>190</v>
      </c>
      <c r="AW385" s="13" t="s">
        <v>45</v>
      </c>
      <c r="AX385" s="13" t="s">
        <v>25</v>
      </c>
      <c r="AY385" s="239" t="s">
        <v>183</v>
      </c>
    </row>
    <row r="386" spans="2:65" s="1" customFormat="1" ht="25.5" customHeight="1">
      <c r="B386" s="43"/>
      <c r="C386" s="252" t="s">
        <v>589</v>
      </c>
      <c r="D386" s="252" t="s">
        <v>272</v>
      </c>
      <c r="E386" s="253" t="s">
        <v>590</v>
      </c>
      <c r="F386" s="254" t="s">
        <v>591</v>
      </c>
      <c r="G386" s="255" t="s">
        <v>268</v>
      </c>
      <c r="H386" s="256">
        <v>0.002</v>
      </c>
      <c r="I386" s="257"/>
      <c r="J386" s="258">
        <f>ROUND(I386*H386,2)</f>
        <v>0</v>
      </c>
      <c r="K386" s="254" t="s">
        <v>189</v>
      </c>
      <c r="L386" s="259"/>
      <c r="M386" s="260" t="s">
        <v>38</v>
      </c>
      <c r="N386" s="261" t="s">
        <v>53</v>
      </c>
      <c r="O386" s="44"/>
      <c r="P386" s="214">
        <f>O386*H386</f>
        <v>0</v>
      </c>
      <c r="Q386" s="214">
        <v>1</v>
      </c>
      <c r="R386" s="214">
        <f>Q386*H386</f>
        <v>0.002</v>
      </c>
      <c r="S386" s="214">
        <v>0</v>
      </c>
      <c r="T386" s="215">
        <f>S386*H386</f>
        <v>0</v>
      </c>
      <c r="AR386" s="25" t="s">
        <v>231</v>
      </c>
      <c r="AT386" s="25" t="s">
        <v>272</v>
      </c>
      <c r="AU386" s="25" t="s">
        <v>90</v>
      </c>
      <c r="AY386" s="25" t="s">
        <v>183</v>
      </c>
      <c r="BE386" s="216">
        <f>IF(N386="základní",J386,0)</f>
        <v>0</v>
      </c>
      <c r="BF386" s="216">
        <f>IF(N386="snížená",J386,0)</f>
        <v>0</v>
      </c>
      <c r="BG386" s="216">
        <f>IF(N386="zákl. přenesená",J386,0)</f>
        <v>0</v>
      </c>
      <c r="BH386" s="216">
        <f>IF(N386="sníž. přenesená",J386,0)</f>
        <v>0</v>
      </c>
      <c r="BI386" s="216">
        <f>IF(N386="nulová",J386,0)</f>
        <v>0</v>
      </c>
      <c r="BJ386" s="25" t="s">
        <v>25</v>
      </c>
      <c r="BK386" s="216">
        <f>ROUND(I386*H386,2)</f>
        <v>0</v>
      </c>
      <c r="BL386" s="25" t="s">
        <v>190</v>
      </c>
      <c r="BM386" s="25" t="s">
        <v>592</v>
      </c>
    </row>
    <row r="387" spans="2:47" s="1" customFormat="1" ht="27">
      <c r="B387" s="43"/>
      <c r="C387" s="65"/>
      <c r="D387" s="219" t="s">
        <v>276</v>
      </c>
      <c r="E387" s="65"/>
      <c r="F387" s="250" t="s">
        <v>593</v>
      </c>
      <c r="G387" s="65"/>
      <c r="H387" s="65"/>
      <c r="I387" s="174"/>
      <c r="J387" s="65"/>
      <c r="K387" s="65"/>
      <c r="L387" s="63"/>
      <c r="M387" s="251"/>
      <c r="N387" s="44"/>
      <c r="O387" s="44"/>
      <c r="P387" s="44"/>
      <c r="Q387" s="44"/>
      <c r="R387" s="44"/>
      <c r="S387" s="44"/>
      <c r="T387" s="80"/>
      <c r="AT387" s="25" t="s">
        <v>276</v>
      </c>
      <c r="AU387" s="25" t="s">
        <v>90</v>
      </c>
    </row>
    <row r="388" spans="2:51" s="12" customFormat="1" ht="13.5">
      <c r="B388" s="217"/>
      <c r="C388" s="218"/>
      <c r="D388" s="219" t="s">
        <v>196</v>
      </c>
      <c r="E388" s="220" t="s">
        <v>38</v>
      </c>
      <c r="F388" s="221" t="s">
        <v>594</v>
      </c>
      <c r="G388" s="218"/>
      <c r="H388" s="222">
        <v>0.002</v>
      </c>
      <c r="I388" s="223"/>
      <c r="J388" s="218"/>
      <c r="K388" s="218"/>
      <c r="L388" s="224"/>
      <c r="M388" s="225"/>
      <c r="N388" s="226"/>
      <c r="O388" s="226"/>
      <c r="P388" s="226"/>
      <c r="Q388" s="226"/>
      <c r="R388" s="226"/>
      <c r="S388" s="226"/>
      <c r="T388" s="227"/>
      <c r="AT388" s="228" t="s">
        <v>196</v>
      </c>
      <c r="AU388" s="228" t="s">
        <v>90</v>
      </c>
      <c r="AV388" s="12" t="s">
        <v>90</v>
      </c>
      <c r="AW388" s="12" t="s">
        <v>45</v>
      </c>
      <c r="AX388" s="12" t="s">
        <v>82</v>
      </c>
      <c r="AY388" s="228" t="s">
        <v>183</v>
      </c>
    </row>
    <row r="389" spans="2:51" s="13" customFormat="1" ht="13.5">
      <c r="B389" s="229"/>
      <c r="C389" s="230"/>
      <c r="D389" s="219" t="s">
        <v>196</v>
      </c>
      <c r="E389" s="231" t="s">
        <v>38</v>
      </c>
      <c r="F389" s="232" t="s">
        <v>198</v>
      </c>
      <c r="G389" s="230"/>
      <c r="H389" s="233">
        <v>0.002</v>
      </c>
      <c r="I389" s="234"/>
      <c r="J389" s="230"/>
      <c r="K389" s="230"/>
      <c r="L389" s="235"/>
      <c r="M389" s="236"/>
      <c r="N389" s="237"/>
      <c r="O389" s="237"/>
      <c r="P389" s="237"/>
      <c r="Q389" s="237"/>
      <c r="R389" s="237"/>
      <c r="S389" s="237"/>
      <c r="T389" s="238"/>
      <c r="AT389" s="239" t="s">
        <v>196</v>
      </c>
      <c r="AU389" s="239" t="s">
        <v>90</v>
      </c>
      <c r="AV389" s="13" t="s">
        <v>190</v>
      </c>
      <c r="AW389" s="13" t="s">
        <v>45</v>
      </c>
      <c r="AX389" s="13" t="s">
        <v>25</v>
      </c>
      <c r="AY389" s="239" t="s">
        <v>183</v>
      </c>
    </row>
    <row r="390" spans="2:65" s="1" customFormat="1" ht="38.25" customHeight="1">
      <c r="B390" s="43"/>
      <c r="C390" s="205" t="s">
        <v>595</v>
      </c>
      <c r="D390" s="205" t="s">
        <v>185</v>
      </c>
      <c r="E390" s="206" t="s">
        <v>596</v>
      </c>
      <c r="F390" s="207" t="s">
        <v>597</v>
      </c>
      <c r="G390" s="208" t="s">
        <v>188</v>
      </c>
      <c r="H390" s="209">
        <v>2</v>
      </c>
      <c r="I390" s="210"/>
      <c r="J390" s="211">
        <f>ROUND(I390*H390,2)</f>
        <v>0</v>
      </c>
      <c r="K390" s="207" t="s">
        <v>189</v>
      </c>
      <c r="L390" s="63"/>
      <c r="M390" s="212" t="s">
        <v>38</v>
      </c>
      <c r="N390" s="213" t="s">
        <v>53</v>
      </c>
      <c r="O390" s="44"/>
      <c r="P390" s="214">
        <f>O390*H390</f>
        <v>0</v>
      </c>
      <c r="Q390" s="214">
        <v>0.00025</v>
      </c>
      <c r="R390" s="214">
        <f>Q390*H390</f>
        <v>0.0005</v>
      </c>
      <c r="S390" s="214">
        <v>0</v>
      </c>
      <c r="T390" s="215">
        <f>S390*H390</f>
        <v>0</v>
      </c>
      <c r="AR390" s="25" t="s">
        <v>190</v>
      </c>
      <c r="AT390" s="25" t="s">
        <v>185</v>
      </c>
      <c r="AU390" s="25" t="s">
        <v>90</v>
      </c>
      <c r="AY390" s="25" t="s">
        <v>183</v>
      </c>
      <c r="BE390" s="216">
        <f>IF(N390="základní",J390,0)</f>
        <v>0</v>
      </c>
      <c r="BF390" s="216">
        <f>IF(N390="snížená",J390,0)</f>
        <v>0</v>
      </c>
      <c r="BG390" s="216">
        <f>IF(N390="zákl. přenesená",J390,0)</f>
        <v>0</v>
      </c>
      <c r="BH390" s="216">
        <f>IF(N390="sníž. přenesená",J390,0)</f>
        <v>0</v>
      </c>
      <c r="BI390" s="216">
        <f>IF(N390="nulová",J390,0)</f>
        <v>0</v>
      </c>
      <c r="BJ390" s="25" t="s">
        <v>25</v>
      </c>
      <c r="BK390" s="216">
        <f>ROUND(I390*H390,2)</f>
        <v>0</v>
      </c>
      <c r="BL390" s="25" t="s">
        <v>190</v>
      </c>
      <c r="BM390" s="25" t="s">
        <v>598</v>
      </c>
    </row>
    <row r="391" spans="2:47" s="1" customFormat="1" ht="81">
      <c r="B391" s="43"/>
      <c r="C391" s="65"/>
      <c r="D391" s="219" t="s">
        <v>217</v>
      </c>
      <c r="E391" s="65"/>
      <c r="F391" s="250" t="s">
        <v>582</v>
      </c>
      <c r="G391" s="65"/>
      <c r="H391" s="65"/>
      <c r="I391" s="174"/>
      <c r="J391" s="65"/>
      <c r="K391" s="65"/>
      <c r="L391" s="63"/>
      <c r="M391" s="251"/>
      <c r="N391" s="44"/>
      <c r="O391" s="44"/>
      <c r="P391" s="44"/>
      <c r="Q391" s="44"/>
      <c r="R391" s="44"/>
      <c r="S391" s="44"/>
      <c r="T391" s="80"/>
      <c r="AT391" s="25" t="s">
        <v>217</v>
      </c>
      <c r="AU391" s="25" t="s">
        <v>90</v>
      </c>
    </row>
    <row r="392" spans="2:65" s="1" customFormat="1" ht="25.5" customHeight="1">
      <c r="B392" s="43"/>
      <c r="C392" s="205" t="s">
        <v>599</v>
      </c>
      <c r="D392" s="205" t="s">
        <v>185</v>
      </c>
      <c r="E392" s="206" t="s">
        <v>600</v>
      </c>
      <c r="F392" s="207" t="s">
        <v>601</v>
      </c>
      <c r="G392" s="208" t="s">
        <v>215</v>
      </c>
      <c r="H392" s="209">
        <v>12.486</v>
      </c>
      <c r="I392" s="210"/>
      <c r="J392" s="211">
        <f>ROUND(I392*H392,2)</f>
        <v>0</v>
      </c>
      <c r="K392" s="207" t="s">
        <v>189</v>
      </c>
      <c r="L392" s="63"/>
      <c r="M392" s="212" t="s">
        <v>38</v>
      </c>
      <c r="N392" s="213" t="s">
        <v>53</v>
      </c>
      <c r="O392" s="44"/>
      <c r="P392" s="214">
        <f>O392*H392</f>
        <v>0</v>
      </c>
      <c r="Q392" s="214">
        <v>0</v>
      </c>
      <c r="R392" s="214">
        <f>Q392*H392</f>
        <v>0</v>
      </c>
      <c r="S392" s="214">
        <v>0.131</v>
      </c>
      <c r="T392" s="215">
        <f>S392*H392</f>
        <v>1.635666</v>
      </c>
      <c r="AR392" s="25" t="s">
        <v>190</v>
      </c>
      <c r="AT392" s="25" t="s">
        <v>185</v>
      </c>
      <c r="AU392" s="25" t="s">
        <v>90</v>
      </c>
      <c r="AY392" s="25" t="s">
        <v>183</v>
      </c>
      <c r="BE392" s="216">
        <f>IF(N392="základní",J392,0)</f>
        <v>0</v>
      </c>
      <c r="BF392" s="216">
        <f>IF(N392="snížená",J392,0)</f>
        <v>0</v>
      </c>
      <c r="BG392" s="216">
        <f>IF(N392="zákl. přenesená",J392,0)</f>
        <v>0</v>
      </c>
      <c r="BH392" s="216">
        <f>IF(N392="sníž. přenesená",J392,0)</f>
        <v>0</v>
      </c>
      <c r="BI392" s="216">
        <f>IF(N392="nulová",J392,0)</f>
        <v>0</v>
      </c>
      <c r="BJ392" s="25" t="s">
        <v>25</v>
      </c>
      <c r="BK392" s="216">
        <f>ROUND(I392*H392,2)</f>
        <v>0</v>
      </c>
      <c r="BL392" s="25" t="s">
        <v>190</v>
      </c>
      <c r="BM392" s="25" t="s">
        <v>602</v>
      </c>
    </row>
    <row r="393" spans="2:51" s="14" customFormat="1" ht="13.5">
      <c r="B393" s="240"/>
      <c r="C393" s="241"/>
      <c r="D393" s="219" t="s">
        <v>196</v>
      </c>
      <c r="E393" s="242" t="s">
        <v>38</v>
      </c>
      <c r="F393" s="243" t="s">
        <v>202</v>
      </c>
      <c r="G393" s="241"/>
      <c r="H393" s="242" t="s">
        <v>38</v>
      </c>
      <c r="I393" s="244"/>
      <c r="J393" s="241"/>
      <c r="K393" s="241"/>
      <c r="L393" s="245"/>
      <c r="M393" s="246"/>
      <c r="N393" s="247"/>
      <c r="O393" s="247"/>
      <c r="P393" s="247"/>
      <c r="Q393" s="247"/>
      <c r="R393" s="247"/>
      <c r="S393" s="247"/>
      <c r="T393" s="248"/>
      <c r="AT393" s="249" t="s">
        <v>196</v>
      </c>
      <c r="AU393" s="249" t="s">
        <v>90</v>
      </c>
      <c r="AV393" s="14" t="s">
        <v>25</v>
      </c>
      <c r="AW393" s="14" t="s">
        <v>45</v>
      </c>
      <c r="AX393" s="14" t="s">
        <v>82</v>
      </c>
      <c r="AY393" s="249" t="s">
        <v>183</v>
      </c>
    </row>
    <row r="394" spans="2:51" s="12" customFormat="1" ht="13.5">
      <c r="B394" s="217"/>
      <c r="C394" s="218"/>
      <c r="D394" s="219" t="s">
        <v>196</v>
      </c>
      <c r="E394" s="220" t="s">
        <v>38</v>
      </c>
      <c r="F394" s="221" t="s">
        <v>603</v>
      </c>
      <c r="G394" s="218"/>
      <c r="H394" s="222">
        <v>9.228</v>
      </c>
      <c r="I394" s="223"/>
      <c r="J394" s="218"/>
      <c r="K394" s="218"/>
      <c r="L394" s="224"/>
      <c r="M394" s="225"/>
      <c r="N394" s="226"/>
      <c r="O394" s="226"/>
      <c r="P394" s="226"/>
      <c r="Q394" s="226"/>
      <c r="R394" s="226"/>
      <c r="S394" s="226"/>
      <c r="T394" s="227"/>
      <c r="AT394" s="228" t="s">
        <v>196</v>
      </c>
      <c r="AU394" s="228" t="s">
        <v>90</v>
      </c>
      <c r="AV394" s="12" t="s">
        <v>90</v>
      </c>
      <c r="AW394" s="12" t="s">
        <v>45</v>
      </c>
      <c r="AX394" s="12" t="s">
        <v>82</v>
      </c>
      <c r="AY394" s="228" t="s">
        <v>183</v>
      </c>
    </row>
    <row r="395" spans="2:51" s="12" customFormat="1" ht="13.5">
      <c r="B395" s="217"/>
      <c r="C395" s="218"/>
      <c r="D395" s="219" t="s">
        <v>196</v>
      </c>
      <c r="E395" s="220" t="s">
        <v>38</v>
      </c>
      <c r="F395" s="221" t="s">
        <v>604</v>
      </c>
      <c r="G395" s="218"/>
      <c r="H395" s="222">
        <v>3.258</v>
      </c>
      <c r="I395" s="223"/>
      <c r="J395" s="218"/>
      <c r="K395" s="218"/>
      <c r="L395" s="224"/>
      <c r="M395" s="225"/>
      <c r="N395" s="226"/>
      <c r="O395" s="226"/>
      <c r="P395" s="226"/>
      <c r="Q395" s="226"/>
      <c r="R395" s="226"/>
      <c r="S395" s="226"/>
      <c r="T395" s="227"/>
      <c r="AT395" s="228" t="s">
        <v>196</v>
      </c>
      <c r="AU395" s="228" t="s">
        <v>90</v>
      </c>
      <c r="AV395" s="12" t="s">
        <v>90</v>
      </c>
      <c r="AW395" s="12" t="s">
        <v>45</v>
      </c>
      <c r="AX395" s="12" t="s">
        <v>82</v>
      </c>
      <c r="AY395" s="228" t="s">
        <v>183</v>
      </c>
    </row>
    <row r="396" spans="2:51" s="13" customFormat="1" ht="13.5">
      <c r="B396" s="229"/>
      <c r="C396" s="230"/>
      <c r="D396" s="219" t="s">
        <v>196</v>
      </c>
      <c r="E396" s="231" t="s">
        <v>38</v>
      </c>
      <c r="F396" s="232" t="s">
        <v>198</v>
      </c>
      <c r="G396" s="230"/>
      <c r="H396" s="233">
        <v>12.486</v>
      </c>
      <c r="I396" s="234"/>
      <c r="J396" s="230"/>
      <c r="K396" s="230"/>
      <c r="L396" s="235"/>
      <c r="M396" s="236"/>
      <c r="N396" s="237"/>
      <c r="O396" s="237"/>
      <c r="P396" s="237"/>
      <c r="Q396" s="237"/>
      <c r="R396" s="237"/>
      <c r="S396" s="237"/>
      <c r="T396" s="238"/>
      <c r="AT396" s="239" t="s">
        <v>196</v>
      </c>
      <c r="AU396" s="239" t="s">
        <v>90</v>
      </c>
      <c r="AV396" s="13" t="s">
        <v>190</v>
      </c>
      <c r="AW396" s="13" t="s">
        <v>45</v>
      </c>
      <c r="AX396" s="13" t="s">
        <v>25</v>
      </c>
      <c r="AY396" s="239" t="s">
        <v>183</v>
      </c>
    </row>
    <row r="397" spans="2:65" s="1" customFormat="1" ht="25.5" customHeight="1">
      <c r="B397" s="43"/>
      <c r="C397" s="205" t="s">
        <v>605</v>
      </c>
      <c r="D397" s="205" t="s">
        <v>185</v>
      </c>
      <c r="E397" s="206" t="s">
        <v>606</v>
      </c>
      <c r="F397" s="207" t="s">
        <v>607</v>
      </c>
      <c r="G397" s="208" t="s">
        <v>215</v>
      </c>
      <c r="H397" s="209">
        <v>49.797</v>
      </c>
      <c r="I397" s="210"/>
      <c r="J397" s="211">
        <f>ROUND(I397*H397,2)</f>
        <v>0</v>
      </c>
      <c r="K397" s="207" t="s">
        <v>189</v>
      </c>
      <c r="L397" s="63"/>
      <c r="M397" s="212" t="s">
        <v>38</v>
      </c>
      <c r="N397" s="213" t="s">
        <v>53</v>
      </c>
      <c r="O397" s="44"/>
      <c r="P397" s="214">
        <f>O397*H397</f>
        <v>0</v>
      </c>
      <c r="Q397" s="214">
        <v>0</v>
      </c>
      <c r="R397" s="214">
        <f>Q397*H397</f>
        <v>0</v>
      </c>
      <c r="S397" s="214">
        <v>0.261</v>
      </c>
      <c r="T397" s="215">
        <f>S397*H397</f>
        <v>12.997017</v>
      </c>
      <c r="AR397" s="25" t="s">
        <v>190</v>
      </c>
      <c r="AT397" s="25" t="s">
        <v>185</v>
      </c>
      <c r="AU397" s="25" t="s">
        <v>90</v>
      </c>
      <c r="AY397" s="25" t="s">
        <v>183</v>
      </c>
      <c r="BE397" s="216">
        <f>IF(N397="základní",J397,0)</f>
        <v>0</v>
      </c>
      <c r="BF397" s="216">
        <f>IF(N397="snížená",J397,0)</f>
        <v>0</v>
      </c>
      <c r="BG397" s="216">
        <f>IF(N397="zákl. přenesená",J397,0)</f>
        <v>0</v>
      </c>
      <c r="BH397" s="216">
        <f>IF(N397="sníž. přenesená",J397,0)</f>
        <v>0</v>
      </c>
      <c r="BI397" s="216">
        <f>IF(N397="nulová",J397,0)</f>
        <v>0</v>
      </c>
      <c r="BJ397" s="25" t="s">
        <v>25</v>
      </c>
      <c r="BK397" s="216">
        <f>ROUND(I397*H397,2)</f>
        <v>0</v>
      </c>
      <c r="BL397" s="25" t="s">
        <v>190</v>
      </c>
      <c r="BM397" s="25" t="s">
        <v>608</v>
      </c>
    </row>
    <row r="398" spans="2:51" s="14" customFormat="1" ht="13.5">
      <c r="B398" s="240"/>
      <c r="C398" s="241"/>
      <c r="D398" s="219" t="s">
        <v>196</v>
      </c>
      <c r="E398" s="242" t="s">
        <v>38</v>
      </c>
      <c r="F398" s="243" t="s">
        <v>219</v>
      </c>
      <c r="G398" s="241"/>
      <c r="H398" s="242" t="s">
        <v>38</v>
      </c>
      <c r="I398" s="244"/>
      <c r="J398" s="241"/>
      <c r="K398" s="241"/>
      <c r="L398" s="245"/>
      <c r="M398" s="246"/>
      <c r="N398" s="247"/>
      <c r="O398" s="247"/>
      <c r="P398" s="247"/>
      <c r="Q398" s="247"/>
      <c r="R398" s="247"/>
      <c r="S398" s="247"/>
      <c r="T398" s="248"/>
      <c r="AT398" s="249" t="s">
        <v>196</v>
      </c>
      <c r="AU398" s="249" t="s">
        <v>90</v>
      </c>
      <c r="AV398" s="14" t="s">
        <v>25</v>
      </c>
      <c r="AW398" s="14" t="s">
        <v>45</v>
      </c>
      <c r="AX398" s="14" t="s">
        <v>82</v>
      </c>
      <c r="AY398" s="249" t="s">
        <v>183</v>
      </c>
    </row>
    <row r="399" spans="2:51" s="12" customFormat="1" ht="13.5">
      <c r="B399" s="217"/>
      <c r="C399" s="218"/>
      <c r="D399" s="219" t="s">
        <v>196</v>
      </c>
      <c r="E399" s="220" t="s">
        <v>38</v>
      </c>
      <c r="F399" s="221" t="s">
        <v>609</v>
      </c>
      <c r="G399" s="218"/>
      <c r="H399" s="222">
        <v>49.797</v>
      </c>
      <c r="I399" s="223"/>
      <c r="J399" s="218"/>
      <c r="K399" s="218"/>
      <c r="L399" s="224"/>
      <c r="M399" s="225"/>
      <c r="N399" s="226"/>
      <c r="O399" s="226"/>
      <c r="P399" s="226"/>
      <c r="Q399" s="226"/>
      <c r="R399" s="226"/>
      <c r="S399" s="226"/>
      <c r="T399" s="227"/>
      <c r="AT399" s="228" t="s">
        <v>196</v>
      </c>
      <c r="AU399" s="228" t="s">
        <v>90</v>
      </c>
      <c r="AV399" s="12" t="s">
        <v>90</v>
      </c>
      <c r="AW399" s="12" t="s">
        <v>45</v>
      </c>
      <c r="AX399" s="12" t="s">
        <v>82</v>
      </c>
      <c r="AY399" s="228" t="s">
        <v>183</v>
      </c>
    </row>
    <row r="400" spans="2:51" s="13" customFormat="1" ht="13.5">
      <c r="B400" s="229"/>
      <c r="C400" s="230"/>
      <c r="D400" s="219" t="s">
        <v>196</v>
      </c>
      <c r="E400" s="231" t="s">
        <v>38</v>
      </c>
      <c r="F400" s="232" t="s">
        <v>198</v>
      </c>
      <c r="G400" s="230"/>
      <c r="H400" s="233">
        <v>49.797</v>
      </c>
      <c r="I400" s="234"/>
      <c r="J400" s="230"/>
      <c r="K400" s="230"/>
      <c r="L400" s="235"/>
      <c r="M400" s="236"/>
      <c r="N400" s="237"/>
      <c r="O400" s="237"/>
      <c r="P400" s="237"/>
      <c r="Q400" s="237"/>
      <c r="R400" s="237"/>
      <c r="S400" s="237"/>
      <c r="T400" s="238"/>
      <c r="AT400" s="239" t="s">
        <v>196</v>
      </c>
      <c r="AU400" s="239" t="s">
        <v>90</v>
      </c>
      <c r="AV400" s="13" t="s">
        <v>190</v>
      </c>
      <c r="AW400" s="13" t="s">
        <v>45</v>
      </c>
      <c r="AX400" s="13" t="s">
        <v>25</v>
      </c>
      <c r="AY400" s="239" t="s">
        <v>183</v>
      </c>
    </row>
    <row r="401" spans="2:65" s="1" customFormat="1" ht="38.25" customHeight="1">
      <c r="B401" s="43"/>
      <c r="C401" s="205" t="s">
        <v>610</v>
      </c>
      <c r="D401" s="205" t="s">
        <v>185</v>
      </c>
      <c r="E401" s="206" t="s">
        <v>611</v>
      </c>
      <c r="F401" s="207" t="s">
        <v>612</v>
      </c>
      <c r="G401" s="208" t="s">
        <v>194</v>
      </c>
      <c r="H401" s="209">
        <v>56.844</v>
      </c>
      <c r="I401" s="210"/>
      <c r="J401" s="211">
        <f>ROUND(I401*H401,2)</f>
        <v>0</v>
      </c>
      <c r="K401" s="207" t="s">
        <v>189</v>
      </c>
      <c r="L401" s="63"/>
      <c r="M401" s="212" t="s">
        <v>38</v>
      </c>
      <c r="N401" s="213" t="s">
        <v>53</v>
      </c>
      <c r="O401" s="44"/>
      <c r="P401" s="214">
        <f>O401*H401</f>
        <v>0</v>
      </c>
      <c r="Q401" s="214">
        <v>0</v>
      </c>
      <c r="R401" s="214">
        <f>Q401*H401</f>
        <v>0</v>
      </c>
      <c r="S401" s="214">
        <v>1.8</v>
      </c>
      <c r="T401" s="215">
        <f>S401*H401</f>
        <v>102.31920000000001</v>
      </c>
      <c r="AR401" s="25" t="s">
        <v>190</v>
      </c>
      <c r="AT401" s="25" t="s">
        <v>185</v>
      </c>
      <c r="AU401" s="25" t="s">
        <v>90</v>
      </c>
      <c r="AY401" s="25" t="s">
        <v>183</v>
      </c>
      <c r="BE401" s="216">
        <f>IF(N401="základní",J401,0)</f>
        <v>0</v>
      </c>
      <c r="BF401" s="216">
        <f>IF(N401="snížená",J401,0)</f>
        <v>0</v>
      </c>
      <c r="BG401" s="216">
        <f>IF(N401="zákl. přenesená",J401,0)</f>
        <v>0</v>
      </c>
      <c r="BH401" s="216">
        <f>IF(N401="sníž. přenesená",J401,0)</f>
        <v>0</v>
      </c>
      <c r="BI401" s="216">
        <f>IF(N401="nulová",J401,0)</f>
        <v>0</v>
      </c>
      <c r="BJ401" s="25" t="s">
        <v>25</v>
      </c>
      <c r="BK401" s="216">
        <f>ROUND(I401*H401,2)</f>
        <v>0</v>
      </c>
      <c r="BL401" s="25" t="s">
        <v>190</v>
      </c>
      <c r="BM401" s="25" t="s">
        <v>613</v>
      </c>
    </row>
    <row r="402" spans="2:47" s="1" customFormat="1" ht="40.5">
      <c r="B402" s="43"/>
      <c r="C402" s="65"/>
      <c r="D402" s="219" t="s">
        <v>217</v>
      </c>
      <c r="E402" s="65"/>
      <c r="F402" s="250" t="s">
        <v>614</v>
      </c>
      <c r="G402" s="65"/>
      <c r="H402" s="65"/>
      <c r="I402" s="174"/>
      <c r="J402" s="65"/>
      <c r="K402" s="65"/>
      <c r="L402" s="63"/>
      <c r="M402" s="251"/>
      <c r="N402" s="44"/>
      <c r="O402" s="44"/>
      <c r="P402" s="44"/>
      <c r="Q402" s="44"/>
      <c r="R402" s="44"/>
      <c r="S402" s="44"/>
      <c r="T402" s="80"/>
      <c r="AT402" s="25" t="s">
        <v>217</v>
      </c>
      <c r="AU402" s="25" t="s">
        <v>90</v>
      </c>
    </row>
    <row r="403" spans="2:51" s="14" customFormat="1" ht="13.5">
      <c r="B403" s="240"/>
      <c r="C403" s="241"/>
      <c r="D403" s="219" t="s">
        <v>196</v>
      </c>
      <c r="E403" s="242" t="s">
        <v>38</v>
      </c>
      <c r="F403" s="243" t="s">
        <v>202</v>
      </c>
      <c r="G403" s="241"/>
      <c r="H403" s="242" t="s">
        <v>38</v>
      </c>
      <c r="I403" s="244"/>
      <c r="J403" s="241"/>
      <c r="K403" s="241"/>
      <c r="L403" s="245"/>
      <c r="M403" s="246"/>
      <c r="N403" s="247"/>
      <c r="O403" s="247"/>
      <c r="P403" s="247"/>
      <c r="Q403" s="247"/>
      <c r="R403" s="247"/>
      <c r="S403" s="247"/>
      <c r="T403" s="248"/>
      <c r="AT403" s="249" t="s">
        <v>196</v>
      </c>
      <c r="AU403" s="249" t="s">
        <v>90</v>
      </c>
      <c r="AV403" s="14" t="s">
        <v>25</v>
      </c>
      <c r="AW403" s="14" t="s">
        <v>45</v>
      </c>
      <c r="AX403" s="14" t="s">
        <v>82</v>
      </c>
      <c r="AY403" s="249" t="s">
        <v>183</v>
      </c>
    </row>
    <row r="404" spans="2:51" s="12" customFormat="1" ht="13.5">
      <c r="B404" s="217"/>
      <c r="C404" s="218"/>
      <c r="D404" s="219" t="s">
        <v>196</v>
      </c>
      <c r="E404" s="220" t="s">
        <v>38</v>
      </c>
      <c r="F404" s="221" t="s">
        <v>615</v>
      </c>
      <c r="G404" s="218"/>
      <c r="H404" s="222">
        <v>6.007</v>
      </c>
      <c r="I404" s="223"/>
      <c r="J404" s="218"/>
      <c r="K404" s="218"/>
      <c r="L404" s="224"/>
      <c r="M404" s="225"/>
      <c r="N404" s="226"/>
      <c r="O404" s="226"/>
      <c r="P404" s="226"/>
      <c r="Q404" s="226"/>
      <c r="R404" s="226"/>
      <c r="S404" s="226"/>
      <c r="T404" s="227"/>
      <c r="AT404" s="228" t="s">
        <v>196</v>
      </c>
      <c r="AU404" s="228" t="s">
        <v>90</v>
      </c>
      <c r="AV404" s="12" t="s">
        <v>90</v>
      </c>
      <c r="AW404" s="12" t="s">
        <v>45</v>
      </c>
      <c r="AX404" s="12" t="s">
        <v>82</v>
      </c>
      <c r="AY404" s="228" t="s">
        <v>183</v>
      </c>
    </row>
    <row r="405" spans="2:51" s="12" customFormat="1" ht="13.5">
      <c r="B405" s="217"/>
      <c r="C405" s="218"/>
      <c r="D405" s="219" t="s">
        <v>196</v>
      </c>
      <c r="E405" s="220" t="s">
        <v>38</v>
      </c>
      <c r="F405" s="221" t="s">
        <v>616</v>
      </c>
      <c r="G405" s="218"/>
      <c r="H405" s="222">
        <v>3.572</v>
      </c>
      <c r="I405" s="223"/>
      <c r="J405" s="218"/>
      <c r="K405" s="218"/>
      <c r="L405" s="224"/>
      <c r="M405" s="225"/>
      <c r="N405" s="226"/>
      <c r="O405" s="226"/>
      <c r="P405" s="226"/>
      <c r="Q405" s="226"/>
      <c r="R405" s="226"/>
      <c r="S405" s="226"/>
      <c r="T405" s="227"/>
      <c r="AT405" s="228" t="s">
        <v>196</v>
      </c>
      <c r="AU405" s="228" t="s">
        <v>90</v>
      </c>
      <c r="AV405" s="12" t="s">
        <v>90</v>
      </c>
      <c r="AW405" s="12" t="s">
        <v>45</v>
      </c>
      <c r="AX405" s="12" t="s">
        <v>82</v>
      </c>
      <c r="AY405" s="228" t="s">
        <v>183</v>
      </c>
    </row>
    <row r="406" spans="2:51" s="12" customFormat="1" ht="13.5">
      <c r="B406" s="217"/>
      <c r="C406" s="218"/>
      <c r="D406" s="219" t="s">
        <v>196</v>
      </c>
      <c r="E406" s="220" t="s">
        <v>38</v>
      </c>
      <c r="F406" s="221" t="s">
        <v>617</v>
      </c>
      <c r="G406" s="218"/>
      <c r="H406" s="222">
        <v>0.986</v>
      </c>
      <c r="I406" s="223"/>
      <c r="J406" s="218"/>
      <c r="K406" s="218"/>
      <c r="L406" s="224"/>
      <c r="M406" s="225"/>
      <c r="N406" s="226"/>
      <c r="O406" s="226"/>
      <c r="P406" s="226"/>
      <c r="Q406" s="226"/>
      <c r="R406" s="226"/>
      <c r="S406" s="226"/>
      <c r="T406" s="227"/>
      <c r="AT406" s="228" t="s">
        <v>196</v>
      </c>
      <c r="AU406" s="228" t="s">
        <v>90</v>
      </c>
      <c r="AV406" s="12" t="s">
        <v>90</v>
      </c>
      <c r="AW406" s="12" t="s">
        <v>45</v>
      </c>
      <c r="AX406" s="12" t="s">
        <v>82</v>
      </c>
      <c r="AY406" s="228" t="s">
        <v>183</v>
      </c>
    </row>
    <row r="407" spans="2:51" s="12" customFormat="1" ht="13.5">
      <c r="B407" s="217"/>
      <c r="C407" s="218"/>
      <c r="D407" s="219" t="s">
        <v>196</v>
      </c>
      <c r="E407" s="220" t="s">
        <v>38</v>
      </c>
      <c r="F407" s="221" t="s">
        <v>618</v>
      </c>
      <c r="G407" s="218"/>
      <c r="H407" s="222">
        <v>5.134</v>
      </c>
      <c r="I407" s="223"/>
      <c r="J407" s="218"/>
      <c r="K407" s="218"/>
      <c r="L407" s="224"/>
      <c r="M407" s="225"/>
      <c r="N407" s="226"/>
      <c r="O407" s="226"/>
      <c r="P407" s="226"/>
      <c r="Q407" s="226"/>
      <c r="R407" s="226"/>
      <c r="S407" s="226"/>
      <c r="T407" s="227"/>
      <c r="AT407" s="228" t="s">
        <v>196</v>
      </c>
      <c r="AU407" s="228" t="s">
        <v>90</v>
      </c>
      <c r="AV407" s="12" t="s">
        <v>90</v>
      </c>
      <c r="AW407" s="12" t="s">
        <v>45</v>
      </c>
      <c r="AX407" s="12" t="s">
        <v>82</v>
      </c>
      <c r="AY407" s="228" t="s">
        <v>183</v>
      </c>
    </row>
    <row r="408" spans="2:51" s="12" customFormat="1" ht="13.5">
      <c r="B408" s="217"/>
      <c r="C408" s="218"/>
      <c r="D408" s="219" t="s">
        <v>196</v>
      </c>
      <c r="E408" s="220" t="s">
        <v>38</v>
      </c>
      <c r="F408" s="221" t="s">
        <v>619</v>
      </c>
      <c r="G408" s="218"/>
      <c r="H408" s="222">
        <v>4.773</v>
      </c>
      <c r="I408" s="223"/>
      <c r="J408" s="218"/>
      <c r="K408" s="218"/>
      <c r="L408" s="224"/>
      <c r="M408" s="225"/>
      <c r="N408" s="226"/>
      <c r="O408" s="226"/>
      <c r="P408" s="226"/>
      <c r="Q408" s="226"/>
      <c r="R408" s="226"/>
      <c r="S408" s="226"/>
      <c r="T408" s="227"/>
      <c r="AT408" s="228" t="s">
        <v>196</v>
      </c>
      <c r="AU408" s="228" t="s">
        <v>90</v>
      </c>
      <c r="AV408" s="12" t="s">
        <v>90</v>
      </c>
      <c r="AW408" s="12" t="s">
        <v>45</v>
      </c>
      <c r="AX408" s="12" t="s">
        <v>82</v>
      </c>
      <c r="AY408" s="228" t="s">
        <v>183</v>
      </c>
    </row>
    <row r="409" spans="2:51" s="12" customFormat="1" ht="13.5">
      <c r="B409" s="217"/>
      <c r="C409" s="218"/>
      <c r="D409" s="219" t="s">
        <v>196</v>
      </c>
      <c r="E409" s="220" t="s">
        <v>38</v>
      </c>
      <c r="F409" s="221" t="s">
        <v>620</v>
      </c>
      <c r="G409" s="218"/>
      <c r="H409" s="222">
        <v>4.637</v>
      </c>
      <c r="I409" s="223"/>
      <c r="J409" s="218"/>
      <c r="K409" s="218"/>
      <c r="L409" s="224"/>
      <c r="M409" s="225"/>
      <c r="N409" s="226"/>
      <c r="O409" s="226"/>
      <c r="P409" s="226"/>
      <c r="Q409" s="226"/>
      <c r="R409" s="226"/>
      <c r="S409" s="226"/>
      <c r="T409" s="227"/>
      <c r="AT409" s="228" t="s">
        <v>196</v>
      </c>
      <c r="AU409" s="228" t="s">
        <v>90</v>
      </c>
      <c r="AV409" s="12" t="s">
        <v>90</v>
      </c>
      <c r="AW409" s="12" t="s">
        <v>45</v>
      </c>
      <c r="AX409" s="12" t="s">
        <v>82</v>
      </c>
      <c r="AY409" s="228" t="s">
        <v>183</v>
      </c>
    </row>
    <row r="410" spans="2:51" s="12" customFormat="1" ht="13.5">
      <c r="B410" s="217"/>
      <c r="C410" s="218"/>
      <c r="D410" s="219" t="s">
        <v>196</v>
      </c>
      <c r="E410" s="220" t="s">
        <v>38</v>
      </c>
      <c r="F410" s="221" t="s">
        <v>621</v>
      </c>
      <c r="G410" s="218"/>
      <c r="H410" s="222">
        <v>1.872</v>
      </c>
      <c r="I410" s="223"/>
      <c r="J410" s="218"/>
      <c r="K410" s="218"/>
      <c r="L410" s="224"/>
      <c r="M410" s="225"/>
      <c r="N410" s="226"/>
      <c r="O410" s="226"/>
      <c r="P410" s="226"/>
      <c r="Q410" s="226"/>
      <c r="R410" s="226"/>
      <c r="S410" s="226"/>
      <c r="T410" s="227"/>
      <c r="AT410" s="228" t="s">
        <v>196</v>
      </c>
      <c r="AU410" s="228" t="s">
        <v>90</v>
      </c>
      <c r="AV410" s="12" t="s">
        <v>90</v>
      </c>
      <c r="AW410" s="12" t="s">
        <v>45</v>
      </c>
      <c r="AX410" s="12" t="s">
        <v>82</v>
      </c>
      <c r="AY410" s="228" t="s">
        <v>183</v>
      </c>
    </row>
    <row r="411" spans="2:51" s="12" customFormat="1" ht="13.5">
      <c r="B411" s="217"/>
      <c r="C411" s="218"/>
      <c r="D411" s="219" t="s">
        <v>196</v>
      </c>
      <c r="E411" s="220" t="s">
        <v>38</v>
      </c>
      <c r="F411" s="221" t="s">
        <v>622</v>
      </c>
      <c r="G411" s="218"/>
      <c r="H411" s="222">
        <v>2.24</v>
      </c>
      <c r="I411" s="223"/>
      <c r="J411" s="218"/>
      <c r="K411" s="218"/>
      <c r="L411" s="224"/>
      <c r="M411" s="225"/>
      <c r="N411" s="226"/>
      <c r="O411" s="226"/>
      <c r="P411" s="226"/>
      <c r="Q411" s="226"/>
      <c r="R411" s="226"/>
      <c r="S411" s="226"/>
      <c r="T411" s="227"/>
      <c r="AT411" s="228" t="s">
        <v>196</v>
      </c>
      <c r="AU411" s="228" t="s">
        <v>90</v>
      </c>
      <c r="AV411" s="12" t="s">
        <v>90</v>
      </c>
      <c r="AW411" s="12" t="s">
        <v>45</v>
      </c>
      <c r="AX411" s="12" t="s">
        <v>82</v>
      </c>
      <c r="AY411" s="228" t="s">
        <v>183</v>
      </c>
    </row>
    <row r="412" spans="2:51" s="12" customFormat="1" ht="13.5">
      <c r="B412" s="217"/>
      <c r="C412" s="218"/>
      <c r="D412" s="219" t="s">
        <v>196</v>
      </c>
      <c r="E412" s="220" t="s">
        <v>38</v>
      </c>
      <c r="F412" s="221" t="s">
        <v>623</v>
      </c>
      <c r="G412" s="218"/>
      <c r="H412" s="222">
        <v>15.167</v>
      </c>
      <c r="I412" s="223"/>
      <c r="J412" s="218"/>
      <c r="K412" s="218"/>
      <c r="L412" s="224"/>
      <c r="M412" s="225"/>
      <c r="N412" s="226"/>
      <c r="O412" s="226"/>
      <c r="P412" s="226"/>
      <c r="Q412" s="226"/>
      <c r="R412" s="226"/>
      <c r="S412" s="226"/>
      <c r="T412" s="227"/>
      <c r="AT412" s="228" t="s">
        <v>196</v>
      </c>
      <c r="AU412" s="228" t="s">
        <v>90</v>
      </c>
      <c r="AV412" s="12" t="s">
        <v>90</v>
      </c>
      <c r="AW412" s="12" t="s">
        <v>45</v>
      </c>
      <c r="AX412" s="12" t="s">
        <v>82</v>
      </c>
      <c r="AY412" s="228" t="s">
        <v>183</v>
      </c>
    </row>
    <row r="413" spans="2:51" s="12" customFormat="1" ht="13.5">
      <c r="B413" s="217"/>
      <c r="C413" s="218"/>
      <c r="D413" s="219" t="s">
        <v>196</v>
      </c>
      <c r="E413" s="220" t="s">
        <v>38</v>
      </c>
      <c r="F413" s="221" t="s">
        <v>624</v>
      </c>
      <c r="G413" s="218"/>
      <c r="H413" s="222">
        <v>-2.686</v>
      </c>
      <c r="I413" s="223"/>
      <c r="J413" s="218"/>
      <c r="K413" s="218"/>
      <c r="L413" s="224"/>
      <c r="M413" s="225"/>
      <c r="N413" s="226"/>
      <c r="O413" s="226"/>
      <c r="P413" s="226"/>
      <c r="Q413" s="226"/>
      <c r="R413" s="226"/>
      <c r="S413" s="226"/>
      <c r="T413" s="227"/>
      <c r="AT413" s="228" t="s">
        <v>196</v>
      </c>
      <c r="AU413" s="228" t="s">
        <v>90</v>
      </c>
      <c r="AV413" s="12" t="s">
        <v>90</v>
      </c>
      <c r="AW413" s="12" t="s">
        <v>45</v>
      </c>
      <c r="AX413" s="12" t="s">
        <v>82</v>
      </c>
      <c r="AY413" s="228" t="s">
        <v>183</v>
      </c>
    </row>
    <row r="414" spans="2:51" s="12" customFormat="1" ht="13.5">
      <c r="B414" s="217"/>
      <c r="C414" s="218"/>
      <c r="D414" s="219" t="s">
        <v>196</v>
      </c>
      <c r="E414" s="220" t="s">
        <v>38</v>
      </c>
      <c r="F414" s="221" t="s">
        <v>625</v>
      </c>
      <c r="G414" s="218"/>
      <c r="H414" s="222">
        <v>6.329</v>
      </c>
      <c r="I414" s="223"/>
      <c r="J414" s="218"/>
      <c r="K414" s="218"/>
      <c r="L414" s="224"/>
      <c r="M414" s="225"/>
      <c r="N414" s="226"/>
      <c r="O414" s="226"/>
      <c r="P414" s="226"/>
      <c r="Q414" s="226"/>
      <c r="R414" s="226"/>
      <c r="S414" s="226"/>
      <c r="T414" s="227"/>
      <c r="AT414" s="228" t="s">
        <v>196</v>
      </c>
      <c r="AU414" s="228" t="s">
        <v>90</v>
      </c>
      <c r="AV414" s="12" t="s">
        <v>90</v>
      </c>
      <c r="AW414" s="12" t="s">
        <v>45</v>
      </c>
      <c r="AX414" s="12" t="s">
        <v>82</v>
      </c>
      <c r="AY414" s="228" t="s">
        <v>183</v>
      </c>
    </row>
    <row r="415" spans="2:51" s="12" customFormat="1" ht="13.5">
      <c r="B415" s="217"/>
      <c r="C415" s="218"/>
      <c r="D415" s="219" t="s">
        <v>196</v>
      </c>
      <c r="E415" s="220" t="s">
        <v>38</v>
      </c>
      <c r="F415" s="221" t="s">
        <v>626</v>
      </c>
      <c r="G415" s="218"/>
      <c r="H415" s="222">
        <v>2.365</v>
      </c>
      <c r="I415" s="223"/>
      <c r="J415" s="218"/>
      <c r="K415" s="218"/>
      <c r="L415" s="224"/>
      <c r="M415" s="225"/>
      <c r="N415" s="226"/>
      <c r="O415" s="226"/>
      <c r="P415" s="226"/>
      <c r="Q415" s="226"/>
      <c r="R415" s="226"/>
      <c r="S415" s="226"/>
      <c r="T415" s="227"/>
      <c r="AT415" s="228" t="s">
        <v>196</v>
      </c>
      <c r="AU415" s="228" t="s">
        <v>90</v>
      </c>
      <c r="AV415" s="12" t="s">
        <v>90</v>
      </c>
      <c r="AW415" s="12" t="s">
        <v>45</v>
      </c>
      <c r="AX415" s="12" t="s">
        <v>82</v>
      </c>
      <c r="AY415" s="228" t="s">
        <v>183</v>
      </c>
    </row>
    <row r="416" spans="2:51" s="12" customFormat="1" ht="13.5">
      <c r="B416" s="217"/>
      <c r="C416" s="218"/>
      <c r="D416" s="219" t="s">
        <v>196</v>
      </c>
      <c r="E416" s="220" t="s">
        <v>38</v>
      </c>
      <c r="F416" s="221" t="s">
        <v>627</v>
      </c>
      <c r="G416" s="218"/>
      <c r="H416" s="222">
        <v>4.095</v>
      </c>
      <c r="I416" s="223"/>
      <c r="J416" s="218"/>
      <c r="K416" s="218"/>
      <c r="L416" s="224"/>
      <c r="M416" s="225"/>
      <c r="N416" s="226"/>
      <c r="O416" s="226"/>
      <c r="P416" s="226"/>
      <c r="Q416" s="226"/>
      <c r="R416" s="226"/>
      <c r="S416" s="226"/>
      <c r="T416" s="227"/>
      <c r="AT416" s="228" t="s">
        <v>196</v>
      </c>
      <c r="AU416" s="228" t="s">
        <v>90</v>
      </c>
      <c r="AV416" s="12" t="s">
        <v>90</v>
      </c>
      <c r="AW416" s="12" t="s">
        <v>45</v>
      </c>
      <c r="AX416" s="12" t="s">
        <v>82</v>
      </c>
      <c r="AY416" s="228" t="s">
        <v>183</v>
      </c>
    </row>
    <row r="417" spans="2:51" s="12" customFormat="1" ht="13.5">
      <c r="B417" s="217"/>
      <c r="C417" s="218"/>
      <c r="D417" s="219" t="s">
        <v>196</v>
      </c>
      <c r="E417" s="220" t="s">
        <v>38</v>
      </c>
      <c r="F417" s="221" t="s">
        <v>628</v>
      </c>
      <c r="G417" s="218"/>
      <c r="H417" s="222">
        <v>2.353</v>
      </c>
      <c r="I417" s="223"/>
      <c r="J417" s="218"/>
      <c r="K417" s="218"/>
      <c r="L417" s="224"/>
      <c r="M417" s="225"/>
      <c r="N417" s="226"/>
      <c r="O417" s="226"/>
      <c r="P417" s="226"/>
      <c r="Q417" s="226"/>
      <c r="R417" s="226"/>
      <c r="S417" s="226"/>
      <c r="T417" s="227"/>
      <c r="AT417" s="228" t="s">
        <v>196</v>
      </c>
      <c r="AU417" s="228" t="s">
        <v>90</v>
      </c>
      <c r="AV417" s="12" t="s">
        <v>90</v>
      </c>
      <c r="AW417" s="12" t="s">
        <v>45</v>
      </c>
      <c r="AX417" s="12" t="s">
        <v>82</v>
      </c>
      <c r="AY417" s="228" t="s">
        <v>183</v>
      </c>
    </row>
    <row r="418" spans="2:51" s="13" customFormat="1" ht="13.5">
      <c r="B418" s="229"/>
      <c r="C418" s="230"/>
      <c r="D418" s="219" t="s">
        <v>196</v>
      </c>
      <c r="E418" s="231" t="s">
        <v>38</v>
      </c>
      <c r="F418" s="232" t="s">
        <v>198</v>
      </c>
      <c r="G418" s="230"/>
      <c r="H418" s="233">
        <v>56.844</v>
      </c>
      <c r="I418" s="234"/>
      <c r="J418" s="230"/>
      <c r="K418" s="230"/>
      <c r="L418" s="235"/>
      <c r="M418" s="236"/>
      <c r="N418" s="237"/>
      <c r="O418" s="237"/>
      <c r="P418" s="237"/>
      <c r="Q418" s="237"/>
      <c r="R418" s="237"/>
      <c r="S418" s="237"/>
      <c r="T418" s="238"/>
      <c r="AT418" s="239" t="s">
        <v>196</v>
      </c>
      <c r="AU418" s="239" t="s">
        <v>90</v>
      </c>
      <c r="AV418" s="13" t="s">
        <v>190</v>
      </c>
      <c r="AW418" s="13" t="s">
        <v>45</v>
      </c>
      <c r="AX418" s="13" t="s">
        <v>25</v>
      </c>
      <c r="AY418" s="239" t="s">
        <v>183</v>
      </c>
    </row>
    <row r="419" spans="2:65" s="1" customFormat="1" ht="25.5" customHeight="1">
      <c r="B419" s="43"/>
      <c r="C419" s="205" t="s">
        <v>629</v>
      </c>
      <c r="D419" s="205" t="s">
        <v>185</v>
      </c>
      <c r="E419" s="206" t="s">
        <v>630</v>
      </c>
      <c r="F419" s="207" t="s">
        <v>631</v>
      </c>
      <c r="G419" s="208" t="s">
        <v>194</v>
      </c>
      <c r="H419" s="209">
        <v>20.286</v>
      </c>
      <c r="I419" s="210"/>
      <c r="J419" s="211">
        <f>ROUND(I419*H419,2)</f>
        <v>0</v>
      </c>
      <c r="K419" s="207" t="s">
        <v>189</v>
      </c>
      <c r="L419" s="63"/>
      <c r="M419" s="212" t="s">
        <v>38</v>
      </c>
      <c r="N419" s="213" t="s">
        <v>53</v>
      </c>
      <c r="O419" s="44"/>
      <c r="P419" s="214">
        <f>O419*H419</f>
        <v>0</v>
      </c>
      <c r="Q419" s="214">
        <v>0</v>
      </c>
      <c r="R419" s="214">
        <f>Q419*H419</f>
        <v>0</v>
      </c>
      <c r="S419" s="214">
        <v>2.2</v>
      </c>
      <c r="T419" s="215">
        <f>S419*H419</f>
        <v>44.629200000000004</v>
      </c>
      <c r="AR419" s="25" t="s">
        <v>190</v>
      </c>
      <c r="AT419" s="25" t="s">
        <v>185</v>
      </c>
      <c r="AU419" s="25" t="s">
        <v>90</v>
      </c>
      <c r="AY419" s="25" t="s">
        <v>183</v>
      </c>
      <c r="BE419" s="216">
        <f>IF(N419="základní",J419,0)</f>
        <v>0</v>
      </c>
      <c r="BF419" s="216">
        <f>IF(N419="snížená",J419,0)</f>
        <v>0</v>
      </c>
      <c r="BG419" s="216">
        <f>IF(N419="zákl. přenesená",J419,0)</f>
        <v>0</v>
      </c>
      <c r="BH419" s="216">
        <f>IF(N419="sníž. přenesená",J419,0)</f>
        <v>0</v>
      </c>
      <c r="BI419" s="216">
        <f>IF(N419="nulová",J419,0)</f>
        <v>0</v>
      </c>
      <c r="BJ419" s="25" t="s">
        <v>25</v>
      </c>
      <c r="BK419" s="216">
        <f>ROUND(I419*H419,2)</f>
        <v>0</v>
      </c>
      <c r="BL419" s="25" t="s">
        <v>190</v>
      </c>
      <c r="BM419" s="25" t="s">
        <v>632</v>
      </c>
    </row>
    <row r="420" spans="2:51" s="14" customFormat="1" ht="13.5">
      <c r="B420" s="240"/>
      <c r="C420" s="241"/>
      <c r="D420" s="219" t="s">
        <v>196</v>
      </c>
      <c r="E420" s="242" t="s">
        <v>38</v>
      </c>
      <c r="F420" s="243" t="s">
        <v>633</v>
      </c>
      <c r="G420" s="241"/>
      <c r="H420" s="242" t="s">
        <v>38</v>
      </c>
      <c r="I420" s="244"/>
      <c r="J420" s="241"/>
      <c r="K420" s="241"/>
      <c r="L420" s="245"/>
      <c r="M420" s="246"/>
      <c r="N420" s="247"/>
      <c r="O420" s="247"/>
      <c r="P420" s="247"/>
      <c r="Q420" s="247"/>
      <c r="R420" s="247"/>
      <c r="S420" s="247"/>
      <c r="T420" s="248"/>
      <c r="AT420" s="249" t="s">
        <v>196</v>
      </c>
      <c r="AU420" s="249" t="s">
        <v>90</v>
      </c>
      <c r="AV420" s="14" t="s">
        <v>25</v>
      </c>
      <c r="AW420" s="14" t="s">
        <v>45</v>
      </c>
      <c r="AX420" s="14" t="s">
        <v>82</v>
      </c>
      <c r="AY420" s="249" t="s">
        <v>183</v>
      </c>
    </row>
    <row r="421" spans="2:51" s="12" customFormat="1" ht="27">
      <c r="B421" s="217"/>
      <c r="C421" s="218"/>
      <c r="D421" s="219" t="s">
        <v>196</v>
      </c>
      <c r="E421" s="220" t="s">
        <v>38</v>
      </c>
      <c r="F421" s="221" t="s">
        <v>634</v>
      </c>
      <c r="G421" s="218"/>
      <c r="H421" s="222">
        <v>20.286</v>
      </c>
      <c r="I421" s="223"/>
      <c r="J421" s="218"/>
      <c r="K421" s="218"/>
      <c r="L421" s="224"/>
      <c r="M421" s="225"/>
      <c r="N421" s="226"/>
      <c r="O421" s="226"/>
      <c r="P421" s="226"/>
      <c r="Q421" s="226"/>
      <c r="R421" s="226"/>
      <c r="S421" s="226"/>
      <c r="T421" s="227"/>
      <c r="AT421" s="228" t="s">
        <v>196</v>
      </c>
      <c r="AU421" s="228" t="s">
        <v>90</v>
      </c>
      <c r="AV421" s="12" t="s">
        <v>90</v>
      </c>
      <c r="AW421" s="12" t="s">
        <v>45</v>
      </c>
      <c r="AX421" s="12" t="s">
        <v>82</v>
      </c>
      <c r="AY421" s="228" t="s">
        <v>183</v>
      </c>
    </row>
    <row r="422" spans="2:51" s="13" customFormat="1" ht="13.5">
      <c r="B422" s="229"/>
      <c r="C422" s="230"/>
      <c r="D422" s="219" t="s">
        <v>196</v>
      </c>
      <c r="E422" s="231" t="s">
        <v>38</v>
      </c>
      <c r="F422" s="232" t="s">
        <v>198</v>
      </c>
      <c r="G422" s="230"/>
      <c r="H422" s="233">
        <v>20.286</v>
      </c>
      <c r="I422" s="234"/>
      <c r="J422" s="230"/>
      <c r="K422" s="230"/>
      <c r="L422" s="235"/>
      <c r="M422" s="236"/>
      <c r="N422" s="237"/>
      <c r="O422" s="237"/>
      <c r="P422" s="237"/>
      <c r="Q422" s="237"/>
      <c r="R422" s="237"/>
      <c r="S422" s="237"/>
      <c r="T422" s="238"/>
      <c r="AT422" s="239" t="s">
        <v>196</v>
      </c>
      <c r="AU422" s="239" t="s">
        <v>90</v>
      </c>
      <c r="AV422" s="13" t="s">
        <v>190</v>
      </c>
      <c r="AW422" s="13" t="s">
        <v>45</v>
      </c>
      <c r="AX422" s="13" t="s">
        <v>25</v>
      </c>
      <c r="AY422" s="239" t="s">
        <v>183</v>
      </c>
    </row>
    <row r="423" spans="2:65" s="1" customFormat="1" ht="38.25" customHeight="1">
      <c r="B423" s="43"/>
      <c r="C423" s="205" t="s">
        <v>635</v>
      </c>
      <c r="D423" s="205" t="s">
        <v>185</v>
      </c>
      <c r="E423" s="206" t="s">
        <v>636</v>
      </c>
      <c r="F423" s="207" t="s">
        <v>637</v>
      </c>
      <c r="G423" s="208" t="s">
        <v>194</v>
      </c>
      <c r="H423" s="209">
        <v>20.286</v>
      </c>
      <c r="I423" s="210"/>
      <c r="J423" s="211">
        <f>ROUND(I423*H423,2)</f>
        <v>0</v>
      </c>
      <c r="K423" s="207" t="s">
        <v>189</v>
      </c>
      <c r="L423" s="63"/>
      <c r="M423" s="212" t="s">
        <v>38</v>
      </c>
      <c r="N423" s="213" t="s">
        <v>53</v>
      </c>
      <c r="O423" s="44"/>
      <c r="P423" s="214">
        <f>O423*H423</f>
        <v>0</v>
      </c>
      <c r="Q423" s="214">
        <v>0</v>
      </c>
      <c r="R423" s="214">
        <f>Q423*H423</f>
        <v>0</v>
      </c>
      <c r="S423" s="214">
        <v>0.044</v>
      </c>
      <c r="T423" s="215">
        <f>S423*H423</f>
        <v>0.892584</v>
      </c>
      <c r="AR423" s="25" t="s">
        <v>190</v>
      </c>
      <c r="AT423" s="25" t="s">
        <v>185</v>
      </c>
      <c r="AU423" s="25" t="s">
        <v>90</v>
      </c>
      <c r="AY423" s="25" t="s">
        <v>183</v>
      </c>
      <c r="BE423" s="216">
        <f>IF(N423="základní",J423,0)</f>
        <v>0</v>
      </c>
      <c r="BF423" s="216">
        <f>IF(N423="snížená",J423,0)</f>
        <v>0</v>
      </c>
      <c r="BG423" s="216">
        <f>IF(N423="zákl. přenesená",J423,0)</f>
        <v>0</v>
      </c>
      <c r="BH423" s="216">
        <f>IF(N423="sníž. přenesená",J423,0)</f>
        <v>0</v>
      </c>
      <c r="BI423" s="216">
        <f>IF(N423="nulová",J423,0)</f>
        <v>0</v>
      </c>
      <c r="BJ423" s="25" t="s">
        <v>25</v>
      </c>
      <c r="BK423" s="216">
        <f>ROUND(I423*H423,2)</f>
        <v>0</v>
      </c>
      <c r="BL423" s="25" t="s">
        <v>190</v>
      </c>
      <c r="BM423" s="25" t="s">
        <v>638</v>
      </c>
    </row>
    <row r="424" spans="2:51" s="14" customFormat="1" ht="13.5">
      <c r="B424" s="240"/>
      <c r="C424" s="241"/>
      <c r="D424" s="219" t="s">
        <v>196</v>
      </c>
      <c r="E424" s="242" t="s">
        <v>38</v>
      </c>
      <c r="F424" s="243" t="s">
        <v>633</v>
      </c>
      <c r="G424" s="241"/>
      <c r="H424" s="242" t="s">
        <v>38</v>
      </c>
      <c r="I424" s="244"/>
      <c r="J424" s="241"/>
      <c r="K424" s="241"/>
      <c r="L424" s="245"/>
      <c r="M424" s="246"/>
      <c r="N424" s="247"/>
      <c r="O424" s="247"/>
      <c r="P424" s="247"/>
      <c r="Q424" s="247"/>
      <c r="R424" s="247"/>
      <c r="S424" s="247"/>
      <c r="T424" s="248"/>
      <c r="AT424" s="249" t="s">
        <v>196</v>
      </c>
      <c r="AU424" s="249" t="s">
        <v>90</v>
      </c>
      <c r="AV424" s="14" t="s">
        <v>25</v>
      </c>
      <c r="AW424" s="14" t="s">
        <v>45</v>
      </c>
      <c r="AX424" s="14" t="s">
        <v>82</v>
      </c>
      <c r="AY424" s="249" t="s">
        <v>183</v>
      </c>
    </row>
    <row r="425" spans="2:51" s="12" customFormat="1" ht="27">
      <c r="B425" s="217"/>
      <c r="C425" s="218"/>
      <c r="D425" s="219" t="s">
        <v>196</v>
      </c>
      <c r="E425" s="220" t="s">
        <v>38</v>
      </c>
      <c r="F425" s="221" t="s">
        <v>634</v>
      </c>
      <c r="G425" s="218"/>
      <c r="H425" s="222">
        <v>20.286</v>
      </c>
      <c r="I425" s="223"/>
      <c r="J425" s="218"/>
      <c r="K425" s="218"/>
      <c r="L425" s="224"/>
      <c r="M425" s="225"/>
      <c r="N425" s="226"/>
      <c r="O425" s="226"/>
      <c r="P425" s="226"/>
      <c r="Q425" s="226"/>
      <c r="R425" s="226"/>
      <c r="S425" s="226"/>
      <c r="T425" s="227"/>
      <c r="AT425" s="228" t="s">
        <v>196</v>
      </c>
      <c r="AU425" s="228" t="s">
        <v>90</v>
      </c>
      <c r="AV425" s="12" t="s">
        <v>90</v>
      </c>
      <c r="AW425" s="12" t="s">
        <v>45</v>
      </c>
      <c r="AX425" s="12" t="s">
        <v>82</v>
      </c>
      <c r="AY425" s="228" t="s">
        <v>183</v>
      </c>
    </row>
    <row r="426" spans="2:51" s="13" customFormat="1" ht="13.5">
      <c r="B426" s="229"/>
      <c r="C426" s="230"/>
      <c r="D426" s="219" t="s">
        <v>196</v>
      </c>
      <c r="E426" s="231" t="s">
        <v>38</v>
      </c>
      <c r="F426" s="232" t="s">
        <v>198</v>
      </c>
      <c r="G426" s="230"/>
      <c r="H426" s="233">
        <v>20.286</v>
      </c>
      <c r="I426" s="234"/>
      <c r="J426" s="230"/>
      <c r="K426" s="230"/>
      <c r="L426" s="235"/>
      <c r="M426" s="236"/>
      <c r="N426" s="237"/>
      <c r="O426" s="237"/>
      <c r="P426" s="237"/>
      <c r="Q426" s="237"/>
      <c r="R426" s="237"/>
      <c r="S426" s="237"/>
      <c r="T426" s="238"/>
      <c r="AT426" s="239" t="s">
        <v>196</v>
      </c>
      <c r="AU426" s="239" t="s">
        <v>90</v>
      </c>
      <c r="AV426" s="13" t="s">
        <v>190</v>
      </c>
      <c r="AW426" s="13" t="s">
        <v>45</v>
      </c>
      <c r="AX426" s="13" t="s">
        <v>25</v>
      </c>
      <c r="AY426" s="239" t="s">
        <v>183</v>
      </c>
    </row>
    <row r="427" spans="2:65" s="1" customFormat="1" ht="38.25" customHeight="1">
      <c r="B427" s="43"/>
      <c r="C427" s="205" t="s">
        <v>639</v>
      </c>
      <c r="D427" s="205" t="s">
        <v>185</v>
      </c>
      <c r="E427" s="206" t="s">
        <v>640</v>
      </c>
      <c r="F427" s="207" t="s">
        <v>641</v>
      </c>
      <c r="G427" s="208" t="s">
        <v>215</v>
      </c>
      <c r="H427" s="209">
        <v>19.749</v>
      </c>
      <c r="I427" s="210"/>
      <c r="J427" s="211">
        <f>ROUND(I427*H427,2)</f>
        <v>0</v>
      </c>
      <c r="K427" s="207" t="s">
        <v>189</v>
      </c>
      <c r="L427" s="63"/>
      <c r="M427" s="212" t="s">
        <v>38</v>
      </c>
      <c r="N427" s="213" t="s">
        <v>53</v>
      </c>
      <c r="O427" s="44"/>
      <c r="P427" s="214">
        <f>O427*H427</f>
        <v>0</v>
      </c>
      <c r="Q427" s="214">
        <v>0</v>
      </c>
      <c r="R427" s="214">
        <f>Q427*H427</f>
        <v>0</v>
      </c>
      <c r="S427" s="214">
        <v>0.055</v>
      </c>
      <c r="T427" s="215">
        <f>S427*H427</f>
        <v>1.086195</v>
      </c>
      <c r="AR427" s="25" t="s">
        <v>190</v>
      </c>
      <c r="AT427" s="25" t="s">
        <v>185</v>
      </c>
      <c r="AU427" s="25" t="s">
        <v>90</v>
      </c>
      <c r="AY427" s="25" t="s">
        <v>183</v>
      </c>
      <c r="BE427" s="216">
        <f>IF(N427="základní",J427,0)</f>
        <v>0</v>
      </c>
      <c r="BF427" s="216">
        <f>IF(N427="snížená",J427,0)</f>
        <v>0</v>
      </c>
      <c r="BG427" s="216">
        <f>IF(N427="zákl. přenesená",J427,0)</f>
        <v>0</v>
      </c>
      <c r="BH427" s="216">
        <f>IF(N427="sníž. přenesená",J427,0)</f>
        <v>0</v>
      </c>
      <c r="BI427" s="216">
        <f>IF(N427="nulová",J427,0)</f>
        <v>0</v>
      </c>
      <c r="BJ427" s="25" t="s">
        <v>25</v>
      </c>
      <c r="BK427" s="216">
        <f>ROUND(I427*H427,2)</f>
        <v>0</v>
      </c>
      <c r="BL427" s="25" t="s">
        <v>190</v>
      </c>
      <c r="BM427" s="25" t="s">
        <v>642</v>
      </c>
    </row>
    <row r="428" spans="2:51" s="14" customFormat="1" ht="13.5">
      <c r="B428" s="240"/>
      <c r="C428" s="241"/>
      <c r="D428" s="219" t="s">
        <v>196</v>
      </c>
      <c r="E428" s="242" t="s">
        <v>38</v>
      </c>
      <c r="F428" s="243" t="s">
        <v>202</v>
      </c>
      <c r="G428" s="241"/>
      <c r="H428" s="242" t="s">
        <v>38</v>
      </c>
      <c r="I428" s="244"/>
      <c r="J428" s="241"/>
      <c r="K428" s="241"/>
      <c r="L428" s="245"/>
      <c r="M428" s="246"/>
      <c r="N428" s="247"/>
      <c r="O428" s="247"/>
      <c r="P428" s="247"/>
      <c r="Q428" s="247"/>
      <c r="R428" s="247"/>
      <c r="S428" s="247"/>
      <c r="T428" s="248"/>
      <c r="AT428" s="249" t="s">
        <v>196</v>
      </c>
      <c r="AU428" s="249" t="s">
        <v>90</v>
      </c>
      <c r="AV428" s="14" t="s">
        <v>25</v>
      </c>
      <c r="AW428" s="14" t="s">
        <v>45</v>
      </c>
      <c r="AX428" s="14" t="s">
        <v>82</v>
      </c>
      <c r="AY428" s="249" t="s">
        <v>183</v>
      </c>
    </row>
    <row r="429" spans="2:51" s="12" customFormat="1" ht="13.5">
      <c r="B429" s="217"/>
      <c r="C429" s="218"/>
      <c r="D429" s="219" t="s">
        <v>196</v>
      </c>
      <c r="E429" s="220" t="s">
        <v>38</v>
      </c>
      <c r="F429" s="221" t="s">
        <v>643</v>
      </c>
      <c r="G429" s="218"/>
      <c r="H429" s="222">
        <v>1.345</v>
      </c>
      <c r="I429" s="223"/>
      <c r="J429" s="218"/>
      <c r="K429" s="218"/>
      <c r="L429" s="224"/>
      <c r="M429" s="225"/>
      <c r="N429" s="226"/>
      <c r="O429" s="226"/>
      <c r="P429" s="226"/>
      <c r="Q429" s="226"/>
      <c r="R429" s="226"/>
      <c r="S429" s="226"/>
      <c r="T429" s="227"/>
      <c r="AT429" s="228" t="s">
        <v>196</v>
      </c>
      <c r="AU429" s="228" t="s">
        <v>90</v>
      </c>
      <c r="AV429" s="12" t="s">
        <v>90</v>
      </c>
      <c r="AW429" s="12" t="s">
        <v>45</v>
      </c>
      <c r="AX429" s="12" t="s">
        <v>82</v>
      </c>
      <c r="AY429" s="228" t="s">
        <v>183</v>
      </c>
    </row>
    <row r="430" spans="2:51" s="12" customFormat="1" ht="13.5">
      <c r="B430" s="217"/>
      <c r="C430" s="218"/>
      <c r="D430" s="219" t="s">
        <v>196</v>
      </c>
      <c r="E430" s="220" t="s">
        <v>38</v>
      </c>
      <c r="F430" s="221" t="s">
        <v>644</v>
      </c>
      <c r="G430" s="218"/>
      <c r="H430" s="222">
        <v>2.268</v>
      </c>
      <c r="I430" s="223"/>
      <c r="J430" s="218"/>
      <c r="K430" s="218"/>
      <c r="L430" s="224"/>
      <c r="M430" s="225"/>
      <c r="N430" s="226"/>
      <c r="O430" s="226"/>
      <c r="P430" s="226"/>
      <c r="Q430" s="226"/>
      <c r="R430" s="226"/>
      <c r="S430" s="226"/>
      <c r="T430" s="227"/>
      <c r="AT430" s="228" t="s">
        <v>196</v>
      </c>
      <c r="AU430" s="228" t="s">
        <v>90</v>
      </c>
      <c r="AV430" s="12" t="s">
        <v>90</v>
      </c>
      <c r="AW430" s="12" t="s">
        <v>45</v>
      </c>
      <c r="AX430" s="12" t="s">
        <v>82</v>
      </c>
      <c r="AY430" s="228" t="s">
        <v>183</v>
      </c>
    </row>
    <row r="431" spans="2:51" s="12" customFormat="1" ht="13.5">
      <c r="B431" s="217"/>
      <c r="C431" s="218"/>
      <c r="D431" s="219" t="s">
        <v>196</v>
      </c>
      <c r="E431" s="220" t="s">
        <v>38</v>
      </c>
      <c r="F431" s="221" t="s">
        <v>645</v>
      </c>
      <c r="G431" s="218"/>
      <c r="H431" s="222">
        <v>1.808</v>
      </c>
      <c r="I431" s="223"/>
      <c r="J431" s="218"/>
      <c r="K431" s="218"/>
      <c r="L431" s="224"/>
      <c r="M431" s="225"/>
      <c r="N431" s="226"/>
      <c r="O431" s="226"/>
      <c r="P431" s="226"/>
      <c r="Q431" s="226"/>
      <c r="R431" s="226"/>
      <c r="S431" s="226"/>
      <c r="T431" s="227"/>
      <c r="AT431" s="228" t="s">
        <v>196</v>
      </c>
      <c r="AU431" s="228" t="s">
        <v>90</v>
      </c>
      <c r="AV431" s="12" t="s">
        <v>90</v>
      </c>
      <c r="AW431" s="12" t="s">
        <v>45</v>
      </c>
      <c r="AX431" s="12" t="s">
        <v>82</v>
      </c>
      <c r="AY431" s="228" t="s">
        <v>183</v>
      </c>
    </row>
    <row r="432" spans="2:51" s="12" customFormat="1" ht="13.5">
      <c r="B432" s="217"/>
      <c r="C432" s="218"/>
      <c r="D432" s="219" t="s">
        <v>196</v>
      </c>
      <c r="E432" s="220" t="s">
        <v>38</v>
      </c>
      <c r="F432" s="221" t="s">
        <v>646</v>
      </c>
      <c r="G432" s="218"/>
      <c r="H432" s="222">
        <v>5.4</v>
      </c>
      <c r="I432" s="223"/>
      <c r="J432" s="218"/>
      <c r="K432" s="218"/>
      <c r="L432" s="224"/>
      <c r="M432" s="225"/>
      <c r="N432" s="226"/>
      <c r="O432" s="226"/>
      <c r="P432" s="226"/>
      <c r="Q432" s="226"/>
      <c r="R432" s="226"/>
      <c r="S432" s="226"/>
      <c r="T432" s="227"/>
      <c r="AT432" s="228" t="s">
        <v>196</v>
      </c>
      <c r="AU432" s="228" t="s">
        <v>90</v>
      </c>
      <c r="AV432" s="12" t="s">
        <v>90</v>
      </c>
      <c r="AW432" s="12" t="s">
        <v>45</v>
      </c>
      <c r="AX432" s="12" t="s">
        <v>82</v>
      </c>
      <c r="AY432" s="228" t="s">
        <v>183</v>
      </c>
    </row>
    <row r="433" spans="2:51" s="12" customFormat="1" ht="13.5">
      <c r="B433" s="217"/>
      <c r="C433" s="218"/>
      <c r="D433" s="219" t="s">
        <v>196</v>
      </c>
      <c r="E433" s="220" t="s">
        <v>38</v>
      </c>
      <c r="F433" s="221" t="s">
        <v>647</v>
      </c>
      <c r="G433" s="218"/>
      <c r="H433" s="222">
        <v>2.184</v>
      </c>
      <c r="I433" s="223"/>
      <c r="J433" s="218"/>
      <c r="K433" s="218"/>
      <c r="L433" s="224"/>
      <c r="M433" s="225"/>
      <c r="N433" s="226"/>
      <c r="O433" s="226"/>
      <c r="P433" s="226"/>
      <c r="Q433" s="226"/>
      <c r="R433" s="226"/>
      <c r="S433" s="226"/>
      <c r="T433" s="227"/>
      <c r="AT433" s="228" t="s">
        <v>196</v>
      </c>
      <c r="AU433" s="228" t="s">
        <v>90</v>
      </c>
      <c r="AV433" s="12" t="s">
        <v>90</v>
      </c>
      <c r="AW433" s="12" t="s">
        <v>45</v>
      </c>
      <c r="AX433" s="12" t="s">
        <v>82</v>
      </c>
      <c r="AY433" s="228" t="s">
        <v>183</v>
      </c>
    </row>
    <row r="434" spans="2:51" s="12" customFormat="1" ht="13.5">
      <c r="B434" s="217"/>
      <c r="C434" s="218"/>
      <c r="D434" s="219" t="s">
        <v>196</v>
      </c>
      <c r="E434" s="220" t="s">
        <v>38</v>
      </c>
      <c r="F434" s="221" t="s">
        <v>648</v>
      </c>
      <c r="G434" s="218"/>
      <c r="H434" s="222">
        <v>5.399</v>
      </c>
      <c r="I434" s="223"/>
      <c r="J434" s="218"/>
      <c r="K434" s="218"/>
      <c r="L434" s="224"/>
      <c r="M434" s="225"/>
      <c r="N434" s="226"/>
      <c r="O434" s="226"/>
      <c r="P434" s="226"/>
      <c r="Q434" s="226"/>
      <c r="R434" s="226"/>
      <c r="S434" s="226"/>
      <c r="T434" s="227"/>
      <c r="AT434" s="228" t="s">
        <v>196</v>
      </c>
      <c r="AU434" s="228" t="s">
        <v>90</v>
      </c>
      <c r="AV434" s="12" t="s">
        <v>90</v>
      </c>
      <c r="AW434" s="12" t="s">
        <v>45</v>
      </c>
      <c r="AX434" s="12" t="s">
        <v>82</v>
      </c>
      <c r="AY434" s="228" t="s">
        <v>183</v>
      </c>
    </row>
    <row r="435" spans="2:51" s="12" customFormat="1" ht="13.5">
      <c r="B435" s="217"/>
      <c r="C435" s="218"/>
      <c r="D435" s="219" t="s">
        <v>196</v>
      </c>
      <c r="E435" s="220" t="s">
        <v>38</v>
      </c>
      <c r="F435" s="221" t="s">
        <v>649</v>
      </c>
      <c r="G435" s="218"/>
      <c r="H435" s="222">
        <v>1.345</v>
      </c>
      <c r="I435" s="223"/>
      <c r="J435" s="218"/>
      <c r="K435" s="218"/>
      <c r="L435" s="224"/>
      <c r="M435" s="225"/>
      <c r="N435" s="226"/>
      <c r="O435" s="226"/>
      <c r="P435" s="226"/>
      <c r="Q435" s="226"/>
      <c r="R435" s="226"/>
      <c r="S435" s="226"/>
      <c r="T435" s="227"/>
      <c r="AT435" s="228" t="s">
        <v>196</v>
      </c>
      <c r="AU435" s="228" t="s">
        <v>90</v>
      </c>
      <c r="AV435" s="12" t="s">
        <v>90</v>
      </c>
      <c r="AW435" s="12" t="s">
        <v>45</v>
      </c>
      <c r="AX435" s="12" t="s">
        <v>82</v>
      </c>
      <c r="AY435" s="228" t="s">
        <v>183</v>
      </c>
    </row>
    <row r="436" spans="2:51" s="13" customFormat="1" ht="13.5">
      <c r="B436" s="229"/>
      <c r="C436" s="230"/>
      <c r="D436" s="219" t="s">
        <v>196</v>
      </c>
      <c r="E436" s="231" t="s">
        <v>38</v>
      </c>
      <c r="F436" s="232" t="s">
        <v>198</v>
      </c>
      <c r="G436" s="230"/>
      <c r="H436" s="233">
        <v>19.749</v>
      </c>
      <c r="I436" s="234"/>
      <c r="J436" s="230"/>
      <c r="K436" s="230"/>
      <c r="L436" s="235"/>
      <c r="M436" s="236"/>
      <c r="N436" s="237"/>
      <c r="O436" s="237"/>
      <c r="P436" s="237"/>
      <c r="Q436" s="237"/>
      <c r="R436" s="237"/>
      <c r="S436" s="237"/>
      <c r="T436" s="238"/>
      <c r="AT436" s="239" t="s">
        <v>196</v>
      </c>
      <c r="AU436" s="239" t="s">
        <v>90</v>
      </c>
      <c r="AV436" s="13" t="s">
        <v>190</v>
      </c>
      <c r="AW436" s="13" t="s">
        <v>45</v>
      </c>
      <c r="AX436" s="13" t="s">
        <v>25</v>
      </c>
      <c r="AY436" s="239" t="s">
        <v>183</v>
      </c>
    </row>
    <row r="437" spans="2:65" s="1" customFormat="1" ht="25.5" customHeight="1">
      <c r="B437" s="43"/>
      <c r="C437" s="205" t="s">
        <v>650</v>
      </c>
      <c r="D437" s="205" t="s">
        <v>185</v>
      </c>
      <c r="E437" s="206" t="s">
        <v>651</v>
      </c>
      <c r="F437" s="207" t="s">
        <v>652</v>
      </c>
      <c r="G437" s="208" t="s">
        <v>215</v>
      </c>
      <c r="H437" s="209">
        <v>1.278</v>
      </c>
      <c r="I437" s="210"/>
      <c r="J437" s="211">
        <f>ROUND(I437*H437,2)</f>
        <v>0</v>
      </c>
      <c r="K437" s="207" t="s">
        <v>189</v>
      </c>
      <c r="L437" s="63"/>
      <c r="M437" s="212" t="s">
        <v>38</v>
      </c>
      <c r="N437" s="213" t="s">
        <v>53</v>
      </c>
      <c r="O437" s="44"/>
      <c r="P437" s="214">
        <f>O437*H437</f>
        <v>0</v>
      </c>
      <c r="Q437" s="214">
        <v>0</v>
      </c>
      <c r="R437" s="214">
        <f>Q437*H437</f>
        <v>0</v>
      </c>
      <c r="S437" s="214">
        <v>0.038</v>
      </c>
      <c r="T437" s="215">
        <f>S437*H437</f>
        <v>0.048564</v>
      </c>
      <c r="AR437" s="25" t="s">
        <v>190</v>
      </c>
      <c r="AT437" s="25" t="s">
        <v>185</v>
      </c>
      <c r="AU437" s="25" t="s">
        <v>90</v>
      </c>
      <c r="AY437" s="25" t="s">
        <v>183</v>
      </c>
      <c r="BE437" s="216">
        <f>IF(N437="základní",J437,0)</f>
        <v>0</v>
      </c>
      <c r="BF437" s="216">
        <f>IF(N437="snížená",J437,0)</f>
        <v>0</v>
      </c>
      <c r="BG437" s="216">
        <f>IF(N437="zákl. přenesená",J437,0)</f>
        <v>0</v>
      </c>
      <c r="BH437" s="216">
        <f>IF(N437="sníž. přenesená",J437,0)</f>
        <v>0</v>
      </c>
      <c r="BI437" s="216">
        <f>IF(N437="nulová",J437,0)</f>
        <v>0</v>
      </c>
      <c r="BJ437" s="25" t="s">
        <v>25</v>
      </c>
      <c r="BK437" s="216">
        <f>ROUND(I437*H437,2)</f>
        <v>0</v>
      </c>
      <c r="BL437" s="25" t="s">
        <v>190</v>
      </c>
      <c r="BM437" s="25" t="s">
        <v>653</v>
      </c>
    </row>
    <row r="438" spans="2:47" s="1" customFormat="1" ht="27">
      <c r="B438" s="43"/>
      <c r="C438" s="65"/>
      <c r="D438" s="219" t="s">
        <v>217</v>
      </c>
      <c r="E438" s="65"/>
      <c r="F438" s="250" t="s">
        <v>654</v>
      </c>
      <c r="G438" s="65"/>
      <c r="H438" s="65"/>
      <c r="I438" s="174"/>
      <c r="J438" s="65"/>
      <c r="K438" s="65"/>
      <c r="L438" s="63"/>
      <c r="M438" s="251"/>
      <c r="N438" s="44"/>
      <c r="O438" s="44"/>
      <c r="P438" s="44"/>
      <c r="Q438" s="44"/>
      <c r="R438" s="44"/>
      <c r="S438" s="44"/>
      <c r="T438" s="80"/>
      <c r="AT438" s="25" t="s">
        <v>217</v>
      </c>
      <c r="AU438" s="25" t="s">
        <v>90</v>
      </c>
    </row>
    <row r="439" spans="2:51" s="14" customFormat="1" ht="13.5">
      <c r="B439" s="240"/>
      <c r="C439" s="241"/>
      <c r="D439" s="219" t="s">
        <v>196</v>
      </c>
      <c r="E439" s="242" t="s">
        <v>38</v>
      </c>
      <c r="F439" s="243" t="s">
        <v>202</v>
      </c>
      <c r="G439" s="241"/>
      <c r="H439" s="242" t="s">
        <v>38</v>
      </c>
      <c r="I439" s="244"/>
      <c r="J439" s="241"/>
      <c r="K439" s="241"/>
      <c r="L439" s="245"/>
      <c r="M439" s="246"/>
      <c r="N439" s="247"/>
      <c r="O439" s="247"/>
      <c r="P439" s="247"/>
      <c r="Q439" s="247"/>
      <c r="R439" s="247"/>
      <c r="S439" s="247"/>
      <c r="T439" s="248"/>
      <c r="AT439" s="249" t="s">
        <v>196</v>
      </c>
      <c r="AU439" s="249" t="s">
        <v>90</v>
      </c>
      <c r="AV439" s="14" t="s">
        <v>25</v>
      </c>
      <c r="AW439" s="14" t="s">
        <v>45</v>
      </c>
      <c r="AX439" s="14" t="s">
        <v>82</v>
      </c>
      <c r="AY439" s="249" t="s">
        <v>183</v>
      </c>
    </row>
    <row r="440" spans="2:51" s="12" customFormat="1" ht="13.5">
      <c r="B440" s="217"/>
      <c r="C440" s="218"/>
      <c r="D440" s="219" t="s">
        <v>196</v>
      </c>
      <c r="E440" s="220" t="s">
        <v>38</v>
      </c>
      <c r="F440" s="221" t="s">
        <v>655</v>
      </c>
      <c r="G440" s="218"/>
      <c r="H440" s="222">
        <v>1.278</v>
      </c>
      <c r="I440" s="223"/>
      <c r="J440" s="218"/>
      <c r="K440" s="218"/>
      <c r="L440" s="224"/>
      <c r="M440" s="225"/>
      <c r="N440" s="226"/>
      <c r="O440" s="226"/>
      <c r="P440" s="226"/>
      <c r="Q440" s="226"/>
      <c r="R440" s="226"/>
      <c r="S440" s="226"/>
      <c r="T440" s="227"/>
      <c r="AT440" s="228" t="s">
        <v>196</v>
      </c>
      <c r="AU440" s="228" t="s">
        <v>90</v>
      </c>
      <c r="AV440" s="12" t="s">
        <v>90</v>
      </c>
      <c r="AW440" s="12" t="s">
        <v>45</v>
      </c>
      <c r="AX440" s="12" t="s">
        <v>82</v>
      </c>
      <c r="AY440" s="228" t="s">
        <v>183</v>
      </c>
    </row>
    <row r="441" spans="2:51" s="13" customFormat="1" ht="13.5">
      <c r="B441" s="229"/>
      <c r="C441" s="230"/>
      <c r="D441" s="219" t="s">
        <v>196</v>
      </c>
      <c r="E441" s="231" t="s">
        <v>38</v>
      </c>
      <c r="F441" s="232" t="s">
        <v>198</v>
      </c>
      <c r="G441" s="230"/>
      <c r="H441" s="233">
        <v>1.278</v>
      </c>
      <c r="I441" s="234"/>
      <c r="J441" s="230"/>
      <c r="K441" s="230"/>
      <c r="L441" s="235"/>
      <c r="M441" s="236"/>
      <c r="N441" s="237"/>
      <c r="O441" s="237"/>
      <c r="P441" s="237"/>
      <c r="Q441" s="237"/>
      <c r="R441" s="237"/>
      <c r="S441" s="237"/>
      <c r="T441" s="238"/>
      <c r="AT441" s="239" t="s">
        <v>196</v>
      </c>
      <c r="AU441" s="239" t="s">
        <v>90</v>
      </c>
      <c r="AV441" s="13" t="s">
        <v>190</v>
      </c>
      <c r="AW441" s="13" t="s">
        <v>45</v>
      </c>
      <c r="AX441" s="13" t="s">
        <v>25</v>
      </c>
      <c r="AY441" s="239" t="s">
        <v>183</v>
      </c>
    </row>
    <row r="442" spans="2:65" s="1" customFormat="1" ht="38.25" customHeight="1">
      <c r="B442" s="43"/>
      <c r="C442" s="205" t="s">
        <v>656</v>
      </c>
      <c r="D442" s="205" t="s">
        <v>185</v>
      </c>
      <c r="E442" s="206" t="s">
        <v>657</v>
      </c>
      <c r="F442" s="207" t="s">
        <v>658</v>
      </c>
      <c r="G442" s="208" t="s">
        <v>188</v>
      </c>
      <c r="H442" s="209">
        <v>3</v>
      </c>
      <c r="I442" s="210"/>
      <c r="J442" s="211">
        <f>ROUND(I442*H442,2)</f>
        <v>0</v>
      </c>
      <c r="K442" s="207" t="s">
        <v>189</v>
      </c>
      <c r="L442" s="63"/>
      <c r="M442" s="212" t="s">
        <v>38</v>
      </c>
      <c r="N442" s="213" t="s">
        <v>53</v>
      </c>
      <c r="O442" s="44"/>
      <c r="P442" s="214">
        <f>O442*H442</f>
        <v>0</v>
      </c>
      <c r="Q442" s="214">
        <v>0</v>
      </c>
      <c r="R442" s="214">
        <f>Q442*H442</f>
        <v>0</v>
      </c>
      <c r="S442" s="214">
        <v>0.004</v>
      </c>
      <c r="T442" s="215">
        <f>S442*H442</f>
        <v>0.012</v>
      </c>
      <c r="AR442" s="25" t="s">
        <v>190</v>
      </c>
      <c r="AT442" s="25" t="s">
        <v>185</v>
      </c>
      <c r="AU442" s="25" t="s">
        <v>90</v>
      </c>
      <c r="AY442" s="25" t="s">
        <v>183</v>
      </c>
      <c r="BE442" s="216">
        <f>IF(N442="základní",J442,0)</f>
        <v>0</v>
      </c>
      <c r="BF442" s="216">
        <f>IF(N442="snížená",J442,0)</f>
        <v>0</v>
      </c>
      <c r="BG442" s="216">
        <f>IF(N442="zákl. přenesená",J442,0)</f>
        <v>0</v>
      </c>
      <c r="BH442" s="216">
        <f>IF(N442="sníž. přenesená",J442,0)</f>
        <v>0</v>
      </c>
      <c r="BI442" s="216">
        <f>IF(N442="nulová",J442,0)</f>
        <v>0</v>
      </c>
      <c r="BJ442" s="25" t="s">
        <v>25</v>
      </c>
      <c r="BK442" s="216">
        <f>ROUND(I442*H442,2)</f>
        <v>0</v>
      </c>
      <c r="BL442" s="25" t="s">
        <v>190</v>
      </c>
      <c r="BM442" s="25" t="s">
        <v>659</v>
      </c>
    </row>
    <row r="443" spans="2:51" s="12" customFormat="1" ht="13.5">
      <c r="B443" s="217"/>
      <c r="C443" s="218"/>
      <c r="D443" s="219" t="s">
        <v>196</v>
      </c>
      <c r="E443" s="220" t="s">
        <v>38</v>
      </c>
      <c r="F443" s="221" t="s">
        <v>107</v>
      </c>
      <c r="G443" s="218"/>
      <c r="H443" s="222">
        <v>3</v>
      </c>
      <c r="I443" s="223"/>
      <c r="J443" s="218"/>
      <c r="K443" s="218"/>
      <c r="L443" s="224"/>
      <c r="M443" s="225"/>
      <c r="N443" s="226"/>
      <c r="O443" s="226"/>
      <c r="P443" s="226"/>
      <c r="Q443" s="226"/>
      <c r="R443" s="226"/>
      <c r="S443" s="226"/>
      <c r="T443" s="227"/>
      <c r="AT443" s="228" t="s">
        <v>196</v>
      </c>
      <c r="AU443" s="228" t="s">
        <v>90</v>
      </c>
      <c r="AV443" s="12" t="s">
        <v>90</v>
      </c>
      <c r="AW443" s="12" t="s">
        <v>45</v>
      </c>
      <c r="AX443" s="12" t="s">
        <v>82</v>
      </c>
      <c r="AY443" s="228" t="s">
        <v>183</v>
      </c>
    </row>
    <row r="444" spans="2:51" s="13" customFormat="1" ht="13.5">
      <c r="B444" s="229"/>
      <c r="C444" s="230"/>
      <c r="D444" s="219" t="s">
        <v>196</v>
      </c>
      <c r="E444" s="231" t="s">
        <v>38</v>
      </c>
      <c r="F444" s="232" t="s">
        <v>198</v>
      </c>
      <c r="G444" s="230"/>
      <c r="H444" s="233">
        <v>3</v>
      </c>
      <c r="I444" s="234"/>
      <c r="J444" s="230"/>
      <c r="K444" s="230"/>
      <c r="L444" s="235"/>
      <c r="M444" s="236"/>
      <c r="N444" s="237"/>
      <c r="O444" s="237"/>
      <c r="P444" s="237"/>
      <c r="Q444" s="237"/>
      <c r="R444" s="237"/>
      <c r="S444" s="237"/>
      <c r="T444" s="238"/>
      <c r="AT444" s="239" t="s">
        <v>196</v>
      </c>
      <c r="AU444" s="239" t="s">
        <v>90</v>
      </c>
      <c r="AV444" s="13" t="s">
        <v>190</v>
      </c>
      <c r="AW444" s="13" t="s">
        <v>45</v>
      </c>
      <c r="AX444" s="13" t="s">
        <v>25</v>
      </c>
      <c r="AY444" s="239" t="s">
        <v>183</v>
      </c>
    </row>
    <row r="445" spans="2:65" s="1" customFormat="1" ht="38.25" customHeight="1">
      <c r="B445" s="43"/>
      <c r="C445" s="205" t="s">
        <v>660</v>
      </c>
      <c r="D445" s="205" t="s">
        <v>185</v>
      </c>
      <c r="E445" s="206" t="s">
        <v>661</v>
      </c>
      <c r="F445" s="207" t="s">
        <v>662</v>
      </c>
      <c r="G445" s="208" t="s">
        <v>188</v>
      </c>
      <c r="H445" s="209">
        <v>2</v>
      </c>
      <c r="I445" s="210"/>
      <c r="J445" s="211">
        <f>ROUND(I445*H445,2)</f>
        <v>0</v>
      </c>
      <c r="K445" s="207" t="s">
        <v>189</v>
      </c>
      <c r="L445" s="63"/>
      <c r="M445" s="212" t="s">
        <v>38</v>
      </c>
      <c r="N445" s="213" t="s">
        <v>53</v>
      </c>
      <c r="O445" s="44"/>
      <c r="P445" s="214">
        <f>O445*H445</f>
        <v>0</v>
      </c>
      <c r="Q445" s="214">
        <v>0</v>
      </c>
      <c r="R445" s="214">
        <f>Q445*H445</f>
        <v>0</v>
      </c>
      <c r="S445" s="214">
        <v>0.008</v>
      </c>
      <c r="T445" s="215">
        <f>S445*H445</f>
        <v>0.016</v>
      </c>
      <c r="AR445" s="25" t="s">
        <v>190</v>
      </c>
      <c r="AT445" s="25" t="s">
        <v>185</v>
      </c>
      <c r="AU445" s="25" t="s">
        <v>90</v>
      </c>
      <c r="AY445" s="25" t="s">
        <v>183</v>
      </c>
      <c r="BE445" s="216">
        <f>IF(N445="základní",J445,0)</f>
        <v>0</v>
      </c>
      <c r="BF445" s="216">
        <f>IF(N445="snížená",J445,0)</f>
        <v>0</v>
      </c>
      <c r="BG445" s="216">
        <f>IF(N445="zákl. přenesená",J445,0)</f>
        <v>0</v>
      </c>
      <c r="BH445" s="216">
        <f>IF(N445="sníž. přenesená",J445,0)</f>
        <v>0</v>
      </c>
      <c r="BI445" s="216">
        <f>IF(N445="nulová",J445,0)</f>
        <v>0</v>
      </c>
      <c r="BJ445" s="25" t="s">
        <v>25</v>
      </c>
      <c r="BK445" s="216">
        <f>ROUND(I445*H445,2)</f>
        <v>0</v>
      </c>
      <c r="BL445" s="25" t="s">
        <v>190</v>
      </c>
      <c r="BM445" s="25" t="s">
        <v>663</v>
      </c>
    </row>
    <row r="446" spans="2:65" s="1" customFormat="1" ht="38.25" customHeight="1">
      <c r="B446" s="43"/>
      <c r="C446" s="205" t="s">
        <v>664</v>
      </c>
      <c r="D446" s="205" t="s">
        <v>185</v>
      </c>
      <c r="E446" s="206" t="s">
        <v>665</v>
      </c>
      <c r="F446" s="207" t="s">
        <v>666</v>
      </c>
      <c r="G446" s="208" t="s">
        <v>188</v>
      </c>
      <c r="H446" s="209">
        <v>2</v>
      </c>
      <c r="I446" s="210"/>
      <c r="J446" s="211">
        <f>ROUND(I446*H446,2)</f>
        <v>0</v>
      </c>
      <c r="K446" s="207" t="s">
        <v>189</v>
      </c>
      <c r="L446" s="63"/>
      <c r="M446" s="212" t="s">
        <v>38</v>
      </c>
      <c r="N446" s="213" t="s">
        <v>53</v>
      </c>
      <c r="O446" s="44"/>
      <c r="P446" s="214">
        <f>O446*H446</f>
        <v>0</v>
      </c>
      <c r="Q446" s="214">
        <v>0</v>
      </c>
      <c r="R446" s="214">
        <f>Q446*H446</f>
        <v>0</v>
      </c>
      <c r="S446" s="214">
        <v>0.074</v>
      </c>
      <c r="T446" s="215">
        <f>S446*H446</f>
        <v>0.148</v>
      </c>
      <c r="AR446" s="25" t="s">
        <v>190</v>
      </c>
      <c r="AT446" s="25" t="s">
        <v>185</v>
      </c>
      <c r="AU446" s="25" t="s">
        <v>90</v>
      </c>
      <c r="AY446" s="25" t="s">
        <v>183</v>
      </c>
      <c r="BE446" s="216">
        <f>IF(N446="základní",J446,0)</f>
        <v>0</v>
      </c>
      <c r="BF446" s="216">
        <f>IF(N446="snížená",J446,0)</f>
        <v>0</v>
      </c>
      <c r="BG446" s="216">
        <f>IF(N446="zákl. přenesená",J446,0)</f>
        <v>0</v>
      </c>
      <c r="BH446" s="216">
        <f>IF(N446="sníž. přenesená",J446,0)</f>
        <v>0</v>
      </c>
      <c r="BI446" s="216">
        <f>IF(N446="nulová",J446,0)</f>
        <v>0</v>
      </c>
      <c r="BJ446" s="25" t="s">
        <v>25</v>
      </c>
      <c r="BK446" s="216">
        <f>ROUND(I446*H446,2)</f>
        <v>0</v>
      </c>
      <c r="BL446" s="25" t="s">
        <v>190</v>
      </c>
      <c r="BM446" s="25" t="s">
        <v>667</v>
      </c>
    </row>
    <row r="447" spans="2:65" s="1" customFormat="1" ht="38.25" customHeight="1">
      <c r="B447" s="43"/>
      <c r="C447" s="205" t="s">
        <v>668</v>
      </c>
      <c r="D447" s="205" t="s">
        <v>185</v>
      </c>
      <c r="E447" s="206" t="s">
        <v>669</v>
      </c>
      <c r="F447" s="207" t="s">
        <v>670</v>
      </c>
      <c r="G447" s="208" t="s">
        <v>188</v>
      </c>
      <c r="H447" s="209">
        <v>1</v>
      </c>
      <c r="I447" s="210"/>
      <c r="J447" s="211">
        <f>ROUND(I447*H447,2)</f>
        <v>0</v>
      </c>
      <c r="K447" s="207" t="s">
        <v>189</v>
      </c>
      <c r="L447" s="63"/>
      <c r="M447" s="212" t="s">
        <v>38</v>
      </c>
      <c r="N447" s="213" t="s">
        <v>53</v>
      </c>
      <c r="O447" s="44"/>
      <c r="P447" s="214">
        <f>O447*H447</f>
        <v>0</v>
      </c>
      <c r="Q447" s="214">
        <v>0</v>
      </c>
      <c r="R447" s="214">
        <f>Q447*H447</f>
        <v>0</v>
      </c>
      <c r="S447" s="214">
        <v>0.207</v>
      </c>
      <c r="T447" s="215">
        <f>S447*H447</f>
        <v>0.207</v>
      </c>
      <c r="AR447" s="25" t="s">
        <v>190</v>
      </c>
      <c r="AT447" s="25" t="s">
        <v>185</v>
      </c>
      <c r="AU447" s="25" t="s">
        <v>90</v>
      </c>
      <c r="AY447" s="25" t="s">
        <v>183</v>
      </c>
      <c r="BE447" s="216">
        <f>IF(N447="základní",J447,0)</f>
        <v>0</v>
      </c>
      <c r="BF447" s="216">
        <f>IF(N447="snížená",J447,0)</f>
        <v>0</v>
      </c>
      <c r="BG447" s="216">
        <f>IF(N447="zákl. přenesená",J447,0)</f>
        <v>0</v>
      </c>
      <c r="BH447" s="216">
        <f>IF(N447="sníž. přenesená",J447,0)</f>
        <v>0</v>
      </c>
      <c r="BI447" s="216">
        <f>IF(N447="nulová",J447,0)</f>
        <v>0</v>
      </c>
      <c r="BJ447" s="25" t="s">
        <v>25</v>
      </c>
      <c r="BK447" s="216">
        <f>ROUND(I447*H447,2)</f>
        <v>0</v>
      </c>
      <c r="BL447" s="25" t="s">
        <v>190</v>
      </c>
      <c r="BM447" s="25" t="s">
        <v>671</v>
      </c>
    </row>
    <row r="448" spans="2:65" s="1" customFormat="1" ht="38.25" customHeight="1">
      <c r="B448" s="43"/>
      <c r="C448" s="205" t="s">
        <v>672</v>
      </c>
      <c r="D448" s="205" t="s">
        <v>185</v>
      </c>
      <c r="E448" s="206" t="s">
        <v>673</v>
      </c>
      <c r="F448" s="207" t="s">
        <v>674</v>
      </c>
      <c r="G448" s="208" t="s">
        <v>194</v>
      </c>
      <c r="H448" s="209">
        <v>1.642</v>
      </c>
      <c r="I448" s="210"/>
      <c r="J448" s="211">
        <f>ROUND(I448*H448,2)</f>
        <v>0</v>
      </c>
      <c r="K448" s="207" t="s">
        <v>189</v>
      </c>
      <c r="L448" s="63"/>
      <c r="M448" s="212" t="s">
        <v>38</v>
      </c>
      <c r="N448" s="213" t="s">
        <v>53</v>
      </c>
      <c r="O448" s="44"/>
      <c r="P448" s="214">
        <f>O448*H448</f>
        <v>0</v>
      </c>
      <c r="Q448" s="214">
        <v>0</v>
      </c>
      <c r="R448" s="214">
        <f>Q448*H448</f>
        <v>0</v>
      </c>
      <c r="S448" s="214">
        <v>1.8</v>
      </c>
      <c r="T448" s="215">
        <f>S448*H448</f>
        <v>2.9556</v>
      </c>
      <c r="AR448" s="25" t="s">
        <v>190</v>
      </c>
      <c r="AT448" s="25" t="s">
        <v>185</v>
      </c>
      <c r="AU448" s="25" t="s">
        <v>90</v>
      </c>
      <c r="AY448" s="25" t="s">
        <v>183</v>
      </c>
      <c r="BE448" s="216">
        <f>IF(N448="základní",J448,0)</f>
        <v>0</v>
      </c>
      <c r="BF448" s="216">
        <f>IF(N448="snížená",J448,0)</f>
        <v>0</v>
      </c>
      <c r="BG448" s="216">
        <f>IF(N448="zákl. přenesená",J448,0)</f>
        <v>0</v>
      </c>
      <c r="BH448" s="216">
        <f>IF(N448="sníž. přenesená",J448,0)</f>
        <v>0</v>
      </c>
      <c r="BI448" s="216">
        <f>IF(N448="nulová",J448,0)</f>
        <v>0</v>
      </c>
      <c r="BJ448" s="25" t="s">
        <v>25</v>
      </c>
      <c r="BK448" s="216">
        <f>ROUND(I448*H448,2)</f>
        <v>0</v>
      </c>
      <c r="BL448" s="25" t="s">
        <v>190</v>
      </c>
      <c r="BM448" s="25" t="s">
        <v>675</v>
      </c>
    </row>
    <row r="449" spans="2:51" s="14" customFormat="1" ht="13.5">
      <c r="B449" s="240"/>
      <c r="C449" s="241"/>
      <c r="D449" s="219" t="s">
        <v>196</v>
      </c>
      <c r="E449" s="242" t="s">
        <v>38</v>
      </c>
      <c r="F449" s="243" t="s">
        <v>676</v>
      </c>
      <c r="G449" s="241"/>
      <c r="H449" s="242" t="s">
        <v>38</v>
      </c>
      <c r="I449" s="244"/>
      <c r="J449" s="241"/>
      <c r="K449" s="241"/>
      <c r="L449" s="245"/>
      <c r="M449" s="246"/>
      <c r="N449" s="247"/>
      <c r="O449" s="247"/>
      <c r="P449" s="247"/>
      <c r="Q449" s="247"/>
      <c r="R449" s="247"/>
      <c r="S449" s="247"/>
      <c r="T449" s="248"/>
      <c r="AT449" s="249" t="s">
        <v>196</v>
      </c>
      <c r="AU449" s="249" t="s">
        <v>90</v>
      </c>
      <c r="AV449" s="14" t="s">
        <v>25</v>
      </c>
      <c r="AW449" s="14" t="s">
        <v>45</v>
      </c>
      <c r="AX449" s="14" t="s">
        <v>82</v>
      </c>
      <c r="AY449" s="249" t="s">
        <v>183</v>
      </c>
    </row>
    <row r="450" spans="2:51" s="12" customFormat="1" ht="27">
      <c r="B450" s="217"/>
      <c r="C450" s="218"/>
      <c r="D450" s="219" t="s">
        <v>196</v>
      </c>
      <c r="E450" s="220" t="s">
        <v>38</v>
      </c>
      <c r="F450" s="221" t="s">
        <v>677</v>
      </c>
      <c r="G450" s="218"/>
      <c r="H450" s="222">
        <v>1.572</v>
      </c>
      <c r="I450" s="223"/>
      <c r="J450" s="218"/>
      <c r="K450" s="218"/>
      <c r="L450" s="224"/>
      <c r="M450" s="225"/>
      <c r="N450" s="226"/>
      <c r="O450" s="226"/>
      <c r="P450" s="226"/>
      <c r="Q450" s="226"/>
      <c r="R450" s="226"/>
      <c r="S450" s="226"/>
      <c r="T450" s="227"/>
      <c r="AT450" s="228" t="s">
        <v>196</v>
      </c>
      <c r="AU450" s="228" t="s">
        <v>90</v>
      </c>
      <c r="AV450" s="12" t="s">
        <v>90</v>
      </c>
      <c r="AW450" s="12" t="s">
        <v>45</v>
      </c>
      <c r="AX450" s="12" t="s">
        <v>82</v>
      </c>
      <c r="AY450" s="228" t="s">
        <v>183</v>
      </c>
    </row>
    <row r="451" spans="2:51" s="12" customFormat="1" ht="13.5">
      <c r="B451" s="217"/>
      <c r="C451" s="218"/>
      <c r="D451" s="219" t="s">
        <v>196</v>
      </c>
      <c r="E451" s="220" t="s">
        <v>38</v>
      </c>
      <c r="F451" s="221" t="s">
        <v>678</v>
      </c>
      <c r="G451" s="218"/>
      <c r="H451" s="222">
        <v>0.07</v>
      </c>
      <c r="I451" s="223"/>
      <c r="J451" s="218"/>
      <c r="K451" s="218"/>
      <c r="L451" s="224"/>
      <c r="M451" s="225"/>
      <c r="N451" s="226"/>
      <c r="O451" s="226"/>
      <c r="P451" s="226"/>
      <c r="Q451" s="226"/>
      <c r="R451" s="226"/>
      <c r="S451" s="226"/>
      <c r="T451" s="227"/>
      <c r="AT451" s="228" t="s">
        <v>196</v>
      </c>
      <c r="AU451" s="228" t="s">
        <v>90</v>
      </c>
      <c r="AV451" s="12" t="s">
        <v>90</v>
      </c>
      <c r="AW451" s="12" t="s">
        <v>45</v>
      </c>
      <c r="AX451" s="12" t="s">
        <v>82</v>
      </c>
      <c r="AY451" s="228" t="s">
        <v>183</v>
      </c>
    </row>
    <row r="452" spans="2:51" s="13" customFormat="1" ht="13.5">
      <c r="B452" s="229"/>
      <c r="C452" s="230"/>
      <c r="D452" s="219" t="s">
        <v>196</v>
      </c>
      <c r="E452" s="231" t="s">
        <v>38</v>
      </c>
      <c r="F452" s="232" t="s">
        <v>198</v>
      </c>
      <c r="G452" s="230"/>
      <c r="H452" s="233">
        <v>1.642</v>
      </c>
      <c r="I452" s="234"/>
      <c r="J452" s="230"/>
      <c r="K452" s="230"/>
      <c r="L452" s="235"/>
      <c r="M452" s="236"/>
      <c r="N452" s="237"/>
      <c r="O452" s="237"/>
      <c r="P452" s="237"/>
      <c r="Q452" s="237"/>
      <c r="R452" s="237"/>
      <c r="S452" s="237"/>
      <c r="T452" s="238"/>
      <c r="AT452" s="239" t="s">
        <v>196</v>
      </c>
      <c r="AU452" s="239" t="s">
        <v>90</v>
      </c>
      <c r="AV452" s="13" t="s">
        <v>190</v>
      </c>
      <c r="AW452" s="13" t="s">
        <v>45</v>
      </c>
      <c r="AX452" s="13" t="s">
        <v>25</v>
      </c>
      <c r="AY452" s="239" t="s">
        <v>183</v>
      </c>
    </row>
    <row r="453" spans="2:65" s="1" customFormat="1" ht="25.5" customHeight="1">
      <c r="B453" s="43"/>
      <c r="C453" s="205" t="s">
        <v>679</v>
      </c>
      <c r="D453" s="205" t="s">
        <v>185</v>
      </c>
      <c r="E453" s="206" t="s">
        <v>680</v>
      </c>
      <c r="F453" s="207" t="s">
        <v>681</v>
      </c>
      <c r="G453" s="208" t="s">
        <v>188</v>
      </c>
      <c r="H453" s="209">
        <v>3</v>
      </c>
      <c r="I453" s="210"/>
      <c r="J453" s="211">
        <f>ROUND(I453*H453,2)</f>
        <v>0</v>
      </c>
      <c r="K453" s="207" t="s">
        <v>189</v>
      </c>
      <c r="L453" s="63"/>
      <c r="M453" s="212" t="s">
        <v>38</v>
      </c>
      <c r="N453" s="213" t="s">
        <v>53</v>
      </c>
      <c r="O453" s="44"/>
      <c r="P453" s="214">
        <f>O453*H453</f>
        <v>0</v>
      </c>
      <c r="Q453" s="214">
        <v>0</v>
      </c>
      <c r="R453" s="214">
        <f>Q453*H453</f>
        <v>0</v>
      </c>
      <c r="S453" s="214">
        <v>0.008</v>
      </c>
      <c r="T453" s="215">
        <f>S453*H453</f>
        <v>0.024</v>
      </c>
      <c r="AR453" s="25" t="s">
        <v>190</v>
      </c>
      <c r="AT453" s="25" t="s">
        <v>185</v>
      </c>
      <c r="AU453" s="25" t="s">
        <v>90</v>
      </c>
      <c r="AY453" s="25" t="s">
        <v>183</v>
      </c>
      <c r="BE453" s="216">
        <f>IF(N453="základní",J453,0)</f>
        <v>0</v>
      </c>
      <c r="BF453" s="216">
        <f>IF(N453="snížená",J453,0)</f>
        <v>0</v>
      </c>
      <c r="BG453" s="216">
        <f>IF(N453="zákl. přenesená",J453,0)</f>
        <v>0</v>
      </c>
      <c r="BH453" s="216">
        <f>IF(N453="sníž. přenesená",J453,0)</f>
        <v>0</v>
      </c>
      <c r="BI453" s="216">
        <f>IF(N453="nulová",J453,0)</f>
        <v>0</v>
      </c>
      <c r="BJ453" s="25" t="s">
        <v>25</v>
      </c>
      <c r="BK453" s="216">
        <f>ROUND(I453*H453,2)</f>
        <v>0</v>
      </c>
      <c r="BL453" s="25" t="s">
        <v>190</v>
      </c>
      <c r="BM453" s="25" t="s">
        <v>682</v>
      </c>
    </row>
    <row r="454" spans="2:65" s="1" customFormat="1" ht="25.5" customHeight="1">
      <c r="B454" s="43"/>
      <c r="C454" s="205" t="s">
        <v>683</v>
      </c>
      <c r="D454" s="205" t="s">
        <v>185</v>
      </c>
      <c r="E454" s="206" t="s">
        <v>684</v>
      </c>
      <c r="F454" s="207" t="s">
        <v>685</v>
      </c>
      <c r="G454" s="208" t="s">
        <v>188</v>
      </c>
      <c r="H454" s="209">
        <v>1</v>
      </c>
      <c r="I454" s="210"/>
      <c r="J454" s="211">
        <f>ROUND(I454*H454,2)</f>
        <v>0</v>
      </c>
      <c r="K454" s="207" t="s">
        <v>189</v>
      </c>
      <c r="L454" s="63"/>
      <c r="M454" s="212" t="s">
        <v>38</v>
      </c>
      <c r="N454" s="213" t="s">
        <v>53</v>
      </c>
      <c r="O454" s="44"/>
      <c r="P454" s="214">
        <f>O454*H454</f>
        <v>0</v>
      </c>
      <c r="Q454" s="214">
        <v>0</v>
      </c>
      <c r="R454" s="214">
        <f>Q454*H454</f>
        <v>0</v>
      </c>
      <c r="S454" s="214">
        <v>0.09</v>
      </c>
      <c r="T454" s="215">
        <f>S454*H454</f>
        <v>0.09</v>
      </c>
      <c r="AR454" s="25" t="s">
        <v>190</v>
      </c>
      <c r="AT454" s="25" t="s">
        <v>185</v>
      </c>
      <c r="AU454" s="25" t="s">
        <v>90</v>
      </c>
      <c r="AY454" s="25" t="s">
        <v>183</v>
      </c>
      <c r="BE454" s="216">
        <f>IF(N454="základní",J454,0)</f>
        <v>0</v>
      </c>
      <c r="BF454" s="216">
        <f>IF(N454="snížená",J454,0)</f>
        <v>0</v>
      </c>
      <c r="BG454" s="216">
        <f>IF(N454="zákl. přenesená",J454,0)</f>
        <v>0</v>
      </c>
      <c r="BH454" s="216">
        <f>IF(N454="sníž. přenesená",J454,0)</f>
        <v>0</v>
      </c>
      <c r="BI454" s="216">
        <f>IF(N454="nulová",J454,0)</f>
        <v>0</v>
      </c>
      <c r="BJ454" s="25" t="s">
        <v>25</v>
      </c>
      <c r="BK454" s="216">
        <f>ROUND(I454*H454,2)</f>
        <v>0</v>
      </c>
      <c r="BL454" s="25" t="s">
        <v>190</v>
      </c>
      <c r="BM454" s="25" t="s">
        <v>686</v>
      </c>
    </row>
    <row r="455" spans="2:65" s="1" customFormat="1" ht="25.5" customHeight="1">
      <c r="B455" s="43"/>
      <c r="C455" s="205" t="s">
        <v>687</v>
      </c>
      <c r="D455" s="205" t="s">
        <v>185</v>
      </c>
      <c r="E455" s="206" t="s">
        <v>688</v>
      </c>
      <c r="F455" s="207" t="s">
        <v>689</v>
      </c>
      <c r="G455" s="208" t="s">
        <v>188</v>
      </c>
      <c r="H455" s="209">
        <v>4</v>
      </c>
      <c r="I455" s="210"/>
      <c r="J455" s="211">
        <f>ROUND(I455*H455,2)</f>
        <v>0</v>
      </c>
      <c r="K455" s="207" t="s">
        <v>189</v>
      </c>
      <c r="L455" s="63"/>
      <c r="M455" s="212" t="s">
        <v>38</v>
      </c>
      <c r="N455" s="213" t="s">
        <v>53</v>
      </c>
      <c r="O455" s="44"/>
      <c r="P455" s="214">
        <f>O455*H455</f>
        <v>0</v>
      </c>
      <c r="Q455" s="214">
        <v>0</v>
      </c>
      <c r="R455" s="214">
        <f>Q455*H455</f>
        <v>0</v>
      </c>
      <c r="S455" s="214">
        <v>0.062</v>
      </c>
      <c r="T455" s="215">
        <f>S455*H455</f>
        <v>0.248</v>
      </c>
      <c r="AR455" s="25" t="s">
        <v>190</v>
      </c>
      <c r="AT455" s="25" t="s">
        <v>185</v>
      </c>
      <c r="AU455" s="25" t="s">
        <v>90</v>
      </c>
      <c r="AY455" s="25" t="s">
        <v>183</v>
      </c>
      <c r="BE455" s="216">
        <f>IF(N455="základní",J455,0)</f>
        <v>0</v>
      </c>
      <c r="BF455" s="216">
        <f>IF(N455="snížená",J455,0)</f>
        <v>0</v>
      </c>
      <c r="BG455" s="216">
        <f>IF(N455="zákl. přenesená",J455,0)</f>
        <v>0</v>
      </c>
      <c r="BH455" s="216">
        <f>IF(N455="sníž. přenesená",J455,0)</f>
        <v>0</v>
      </c>
      <c r="BI455" s="216">
        <f>IF(N455="nulová",J455,0)</f>
        <v>0</v>
      </c>
      <c r="BJ455" s="25" t="s">
        <v>25</v>
      </c>
      <c r="BK455" s="216">
        <f>ROUND(I455*H455,2)</f>
        <v>0</v>
      </c>
      <c r="BL455" s="25" t="s">
        <v>190</v>
      </c>
      <c r="BM455" s="25" t="s">
        <v>690</v>
      </c>
    </row>
    <row r="456" spans="2:65" s="1" customFormat="1" ht="25.5" customHeight="1">
      <c r="B456" s="43"/>
      <c r="C456" s="205" t="s">
        <v>691</v>
      </c>
      <c r="D456" s="205" t="s">
        <v>185</v>
      </c>
      <c r="E456" s="206" t="s">
        <v>692</v>
      </c>
      <c r="F456" s="207" t="s">
        <v>693</v>
      </c>
      <c r="G456" s="208" t="s">
        <v>313</v>
      </c>
      <c r="H456" s="209">
        <v>0.8</v>
      </c>
      <c r="I456" s="210"/>
      <c r="J456" s="211">
        <f>ROUND(I456*H456,2)</f>
        <v>0</v>
      </c>
      <c r="K456" s="207" t="s">
        <v>189</v>
      </c>
      <c r="L456" s="63"/>
      <c r="M456" s="212" t="s">
        <v>38</v>
      </c>
      <c r="N456" s="213" t="s">
        <v>53</v>
      </c>
      <c r="O456" s="44"/>
      <c r="P456" s="214">
        <f>O456*H456</f>
        <v>0</v>
      </c>
      <c r="Q456" s="214">
        <v>0.00034</v>
      </c>
      <c r="R456" s="214">
        <f>Q456*H456</f>
        <v>0.00027200000000000005</v>
      </c>
      <c r="S456" s="214">
        <v>0.004</v>
      </c>
      <c r="T456" s="215">
        <f>S456*H456</f>
        <v>0.0032</v>
      </c>
      <c r="AR456" s="25" t="s">
        <v>190</v>
      </c>
      <c r="AT456" s="25" t="s">
        <v>185</v>
      </c>
      <c r="AU456" s="25" t="s">
        <v>90</v>
      </c>
      <c r="AY456" s="25" t="s">
        <v>183</v>
      </c>
      <c r="BE456" s="216">
        <f>IF(N456="základní",J456,0)</f>
        <v>0</v>
      </c>
      <c r="BF456" s="216">
        <f>IF(N456="snížená",J456,0)</f>
        <v>0</v>
      </c>
      <c r="BG456" s="216">
        <f>IF(N456="zákl. přenesená",J456,0)</f>
        <v>0</v>
      </c>
      <c r="BH456" s="216">
        <f>IF(N456="sníž. přenesená",J456,0)</f>
        <v>0</v>
      </c>
      <c r="BI456" s="216">
        <f>IF(N456="nulová",J456,0)</f>
        <v>0</v>
      </c>
      <c r="BJ456" s="25" t="s">
        <v>25</v>
      </c>
      <c r="BK456" s="216">
        <f>ROUND(I456*H456,2)</f>
        <v>0</v>
      </c>
      <c r="BL456" s="25" t="s">
        <v>190</v>
      </c>
      <c r="BM456" s="25" t="s">
        <v>694</v>
      </c>
    </row>
    <row r="457" spans="2:47" s="1" customFormat="1" ht="54">
      <c r="B457" s="43"/>
      <c r="C457" s="65"/>
      <c r="D457" s="219" t="s">
        <v>217</v>
      </c>
      <c r="E457" s="65"/>
      <c r="F457" s="250" t="s">
        <v>695</v>
      </c>
      <c r="G457" s="65"/>
      <c r="H457" s="65"/>
      <c r="I457" s="174"/>
      <c r="J457" s="65"/>
      <c r="K457" s="65"/>
      <c r="L457" s="63"/>
      <c r="M457" s="251"/>
      <c r="N457" s="44"/>
      <c r="O457" s="44"/>
      <c r="P457" s="44"/>
      <c r="Q457" s="44"/>
      <c r="R457" s="44"/>
      <c r="S457" s="44"/>
      <c r="T457" s="80"/>
      <c r="AT457" s="25" t="s">
        <v>217</v>
      </c>
      <c r="AU457" s="25" t="s">
        <v>90</v>
      </c>
    </row>
    <row r="458" spans="2:51" s="12" customFormat="1" ht="13.5">
      <c r="B458" s="217"/>
      <c r="C458" s="218"/>
      <c r="D458" s="219" t="s">
        <v>196</v>
      </c>
      <c r="E458" s="220" t="s">
        <v>38</v>
      </c>
      <c r="F458" s="221" t="s">
        <v>696</v>
      </c>
      <c r="G458" s="218"/>
      <c r="H458" s="222">
        <v>0.8</v>
      </c>
      <c r="I458" s="223"/>
      <c r="J458" s="218"/>
      <c r="K458" s="218"/>
      <c r="L458" s="224"/>
      <c r="M458" s="225"/>
      <c r="N458" s="226"/>
      <c r="O458" s="226"/>
      <c r="P458" s="226"/>
      <c r="Q458" s="226"/>
      <c r="R458" s="226"/>
      <c r="S458" s="226"/>
      <c r="T458" s="227"/>
      <c r="AT458" s="228" t="s">
        <v>196</v>
      </c>
      <c r="AU458" s="228" t="s">
        <v>90</v>
      </c>
      <c r="AV458" s="12" t="s">
        <v>90</v>
      </c>
      <c r="AW458" s="12" t="s">
        <v>45</v>
      </c>
      <c r="AX458" s="12" t="s">
        <v>82</v>
      </c>
      <c r="AY458" s="228" t="s">
        <v>183</v>
      </c>
    </row>
    <row r="459" spans="2:51" s="13" customFormat="1" ht="13.5">
      <c r="B459" s="229"/>
      <c r="C459" s="230"/>
      <c r="D459" s="219" t="s">
        <v>196</v>
      </c>
      <c r="E459" s="231" t="s">
        <v>38</v>
      </c>
      <c r="F459" s="232" t="s">
        <v>198</v>
      </c>
      <c r="G459" s="230"/>
      <c r="H459" s="233">
        <v>0.8</v>
      </c>
      <c r="I459" s="234"/>
      <c r="J459" s="230"/>
      <c r="K459" s="230"/>
      <c r="L459" s="235"/>
      <c r="M459" s="236"/>
      <c r="N459" s="237"/>
      <c r="O459" s="237"/>
      <c r="P459" s="237"/>
      <c r="Q459" s="237"/>
      <c r="R459" s="237"/>
      <c r="S459" s="237"/>
      <c r="T459" s="238"/>
      <c r="AT459" s="239" t="s">
        <v>196</v>
      </c>
      <c r="AU459" s="239" t="s">
        <v>90</v>
      </c>
      <c r="AV459" s="13" t="s">
        <v>190</v>
      </c>
      <c r="AW459" s="13" t="s">
        <v>45</v>
      </c>
      <c r="AX459" s="13" t="s">
        <v>25</v>
      </c>
      <c r="AY459" s="239" t="s">
        <v>183</v>
      </c>
    </row>
    <row r="460" spans="2:65" s="1" customFormat="1" ht="25.5" customHeight="1">
      <c r="B460" s="43"/>
      <c r="C460" s="205" t="s">
        <v>697</v>
      </c>
      <c r="D460" s="205" t="s">
        <v>185</v>
      </c>
      <c r="E460" s="206" t="s">
        <v>698</v>
      </c>
      <c r="F460" s="207" t="s">
        <v>699</v>
      </c>
      <c r="G460" s="208" t="s">
        <v>313</v>
      </c>
      <c r="H460" s="209">
        <v>1.08</v>
      </c>
      <c r="I460" s="210"/>
      <c r="J460" s="211">
        <f>ROUND(I460*H460,2)</f>
        <v>0</v>
      </c>
      <c r="K460" s="207" t="s">
        <v>189</v>
      </c>
      <c r="L460" s="63"/>
      <c r="M460" s="212" t="s">
        <v>38</v>
      </c>
      <c r="N460" s="213" t="s">
        <v>53</v>
      </c>
      <c r="O460" s="44"/>
      <c r="P460" s="214">
        <f>O460*H460</f>
        <v>0</v>
      </c>
      <c r="Q460" s="214">
        <v>0.00363</v>
      </c>
      <c r="R460" s="214">
        <f>Q460*H460</f>
        <v>0.0039204</v>
      </c>
      <c r="S460" s="214">
        <v>0.196</v>
      </c>
      <c r="T460" s="215">
        <f>S460*H460</f>
        <v>0.21168000000000003</v>
      </c>
      <c r="AR460" s="25" t="s">
        <v>190</v>
      </c>
      <c r="AT460" s="25" t="s">
        <v>185</v>
      </c>
      <c r="AU460" s="25" t="s">
        <v>90</v>
      </c>
      <c r="AY460" s="25" t="s">
        <v>183</v>
      </c>
      <c r="BE460" s="216">
        <f>IF(N460="základní",J460,0)</f>
        <v>0</v>
      </c>
      <c r="BF460" s="216">
        <f>IF(N460="snížená",J460,0)</f>
        <v>0</v>
      </c>
      <c r="BG460" s="216">
        <f>IF(N460="zákl. přenesená",J460,0)</f>
        <v>0</v>
      </c>
      <c r="BH460" s="216">
        <f>IF(N460="sníž. přenesená",J460,0)</f>
        <v>0</v>
      </c>
      <c r="BI460" s="216">
        <f>IF(N460="nulová",J460,0)</f>
        <v>0</v>
      </c>
      <c r="BJ460" s="25" t="s">
        <v>25</v>
      </c>
      <c r="BK460" s="216">
        <f>ROUND(I460*H460,2)</f>
        <v>0</v>
      </c>
      <c r="BL460" s="25" t="s">
        <v>190</v>
      </c>
      <c r="BM460" s="25" t="s">
        <v>700</v>
      </c>
    </row>
    <row r="461" spans="2:47" s="1" customFormat="1" ht="54">
      <c r="B461" s="43"/>
      <c r="C461" s="65"/>
      <c r="D461" s="219" t="s">
        <v>217</v>
      </c>
      <c r="E461" s="65"/>
      <c r="F461" s="250" t="s">
        <v>695</v>
      </c>
      <c r="G461" s="65"/>
      <c r="H461" s="65"/>
      <c r="I461" s="174"/>
      <c r="J461" s="65"/>
      <c r="K461" s="65"/>
      <c r="L461" s="63"/>
      <c r="M461" s="251"/>
      <c r="N461" s="44"/>
      <c r="O461" s="44"/>
      <c r="P461" s="44"/>
      <c r="Q461" s="44"/>
      <c r="R461" s="44"/>
      <c r="S461" s="44"/>
      <c r="T461" s="80"/>
      <c r="AT461" s="25" t="s">
        <v>217</v>
      </c>
      <c r="AU461" s="25" t="s">
        <v>90</v>
      </c>
    </row>
    <row r="462" spans="2:51" s="12" customFormat="1" ht="13.5">
      <c r="B462" s="217"/>
      <c r="C462" s="218"/>
      <c r="D462" s="219" t="s">
        <v>196</v>
      </c>
      <c r="E462" s="220" t="s">
        <v>38</v>
      </c>
      <c r="F462" s="221" t="s">
        <v>701</v>
      </c>
      <c r="G462" s="218"/>
      <c r="H462" s="222">
        <v>1.08</v>
      </c>
      <c r="I462" s="223"/>
      <c r="J462" s="218"/>
      <c r="K462" s="218"/>
      <c r="L462" s="224"/>
      <c r="M462" s="225"/>
      <c r="N462" s="226"/>
      <c r="O462" s="226"/>
      <c r="P462" s="226"/>
      <c r="Q462" s="226"/>
      <c r="R462" s="226"/>
      <c r="S462" s="226"/>
      <c r="T462" s="227"/>
      <c r="AT462" s="228" t="s">
        <v>196</v>
      </c>
      <c r="AU462" s="228" t="s">
        <v>90</v>
      </c>
      <c r="AV462" s="12" t="s">
        <v>90</v>
      </c>
      <c r="AW462" s="12" t="s">
        <v>45</v>
      </c>
      <c r="AX462" s="12" t="s">
        <v>82</v>
      </c>
      <c r="AY462" s="228" t="s">
        <v>183</v>
      </c>
    </row>
    <row r="463" spans="2:51" s="13" customFormat="1" ht="13.5">
      <c r="B463" s="229"/>
      <c r="C463" s="230"/>
      <c r="D463" s="219" t="s">
        <v>196</v>
      </c>
      <c r="E463" s="231" t="s">
        <v>38</v>
      </c>
      <c r="F463" s="232" t="s">
        <v>198</v>
      </c>
      <c r="G463" s="230"/>
      <c r="H463" s="233">
        <v>1.08</v>
      </c>
      <c r="I463" s="234"/>
      <c r="J463" s="230"/>
      <c r="K463" s="230"/>
      <c r="L463" s="235"/>
      <c r="M463" s="236"/>
      <c r="N463" s="237"/>
      <c r="O463" s="237"/>
      <c r="P463" s="237"/>
      <c r="Q463" s="237"/>
      <c r="R463" s="237"/>
      <c r="S463" s="237"/>
      <c r="T463" s="238"/>
      <c r="AT463" s="239" t="s">
        <v>196</v>
      </c>
      <c r="AU463" s="239" t="s">
        <v>90</v>
      </c>
      <c r="AV463" s="13" t="s">
        <v>190</v>
      </c>
      <c r="AW463" s="13" t="s">
        <v>45</v>
      </c>
      <c r="AX463" s="13" t="s">
        <v>25</v>
      </c>
      <c r="AY463" s="239" t="s">
        <v>183</v>
      </c>
    </row>
    <row r="464" spans="2:65" s="1" customFormat="1" ht="25.5" customHeight="1">
      <c r="B464" s="43"/>
      <c r="C464" s="205" t="s">
        <v>702</v>
      </c>
      <c r="D464" s="205" t="s">
        <v>185</v>
      </c>
      <c r="E464" s="206" t="s">
        <v>703</v>
      </c>
      <c r="F464" s="207" t="s">
        <v>704</v>
      </c>
      <c r="G464" s="208" t="s">
        <v>313</v>
      </c>
      <c r="H464" s="209">
        <v>0.76</v>
      </c>
      <c r="I464" s="210"/>
      <c r="J464" s="211">
        <f>ROUND(I464*H464,2)</f>
        <v>0</v>
      </c>
      <c r="K464" s="207" t="s">
        <v>189</v>
      </c>
      <c r="L464" s="63"/>
      <c r="M464" s="212" t="s">
        <v>38</v>
      </c>
      <c r="N464" s="213" t="s">
        <v>53</v>
      </c>
      <c r="O464" s="44"/>
      <c r="P464" s="214">
        <f>O464*H464</f>
        <v>0</v>
      </c>
      <c r="Q464" s="214">
        <v>0.00477</v>
      </c>
      <c r="R464" s="214">
        <f>Q464*H464</f>
        <v>0.0036252</v>
      </c>
      <c r="S464" s="214">
        <v>0.384</v>
      </c>
      <c r="T464" s="215">
        <f>S464*H464</f>
        <v>0.29184</v>
      </c>
      <c r="AR464" s="25" t="s">
        <v>190</v>
      </c>
      <c r="AT464" s="25" t="s">
        <v>185</v>
      </c>
      <c r="AU464" s="25" t="s">
        <v>90</v>
      </c>
      <c r="AY464" s="25" t="s">
        <v>183</v>
      </c>
      <c r="BE464" s="216">
        <f>IF(N464="základní",J464,0)</f>
        <v>0</v>
      </c>
      <c r="BF464" s="216">
        <f>IF(N464="snížená",J464,0)</f>
        <v>0</v>
      </c>
      <c r="BG464" s="216">
        <f>IF(N464="zákl. přenesená",J464,0)</f>
        <v>0</v>
      </c>
      <c r="BH464" s="216">
        <f>IF(N464="sníž. přenesená",J464,0)</f>
        <v>0</v>
      </c>
      <c r="BI464" s="216">
        <f>IF(N464="nulová",J464,0)</f>
        <v>0</v>
      </c>
      <c r="BJ464" s="25" t="s">
        <v>25</v>
      </c>
      <c r="BK464" s="216">
        <f>ROUND(I464*H464,2)</f>
        <v>0</v>
      </c>
      <c r="BL464" s="25" t="s">
        <v>190</v>
      </c>
      <c r="BM464" s="25" t="s">
        <v>705</v>
      </c>
    </row>
    <row r="465" spans="2:47" s="1" customFormat="1" ht="54">
      <c r="B465" s="43"/>
      <c r="C465" s="65"/>
      <c r="D465" s="219" t="s">
        <v>217</v>
      </c>
      <c r="E465" s="65"/>
      <c r="F465" s="250" t="s">
        <v>695</v>
      </c>
      <c r="G465" s="65"/>
      <c r="H465" s="65"/>
      <c r="I465" s="174"/>
      <c r="J465" s="65"/>
      <c r="K465" s="65"/>
      <c r="L465" s="63"/>
      <c r="M465" s="251"/>
      <c r="N465" s="44"/>
      <c r="O465" s="44"/>
      <c r="P465" s="44"/>
      <c r="Q465" s="44"/>
      <c r="R465" s="44"/>
      <c r="S465" s="44"/>
      <c r="T465" s="80"/>
      <c r="AT465" s="25" t="s">
        <v>217</v>
      </c>
      <c r="AU465" s="25" t="s">
        <v>90</v>
      </c>
    </row>
    <row r="466" spans="2:51" s="12" customFormat="1" ht="13.5">
      <c r="B466" s="217"/>
      <c r="C466" s="218"/>
      <c r="D466" s="219" t="s">
        <v>196</v>
      </c>
      <c r="E466" s="220" t="s">
        <v>38</v>
      </c>
      <c r="F466" s="221" t="s">
        <v>706</v>
      </c>
      <c r="G466" s="218"/>
      <c r="H466" s="222">
        <v>0.76</v>
      </c>
      <c r="I466" s="223"/>
      <c r="J466" s="218"/>
      <c r="K466" s="218"/>
      <c r="L466" s="224"/>
      <c r="M466" s="225"/>
      <c r="N466" s="226"/>
      <c r="O466" s="226"/>
      <c r="P466" s="226"/>
      <c r="Q466" s="226"/>
      <c r="R466" s="226"/>
      <c r="S466" s="226"/>
      <c r="T466" s="227"/>
      <c r="AT466" s="228" t="s">
        <v>196</v>
      </c>
      <c r="AU466" s="228" t="s">
        <v>90</v>
      </c>
      <c r="AV466" s="12" t="s">
        <v>90</v>
      </c>
      <c r="AW466" s="12" t="s">
        <v>45</v>
      </c>
      <c r="AX466" s="12" t="s">
        <v>82</v>
      </c>
      <c r="AY466" s="228" t="s">
        <v>183</v>
      </c>
    </row>
    <row r="467" spans="2:51" s="13" customFormat="1" ht="13.5">
      <c r="B467" s="229"/>
      <c r="C467" s="230"/>
      <c r="D467" s="219" t="s">
        <v>196</v>
      </c>
      <c r="E467" s="231" t="s">
        <v>38</v>
      </c>
      <c r="F467" s="232" t="s">
        <v>198</v>
      </c>
      <c r="G467" s="230"/>
      <c r="H467" s="233">
        <v>0.76</v>
      </c>
      <c r="I467" s="234"/>
      <c r="J467" s="230"/>
      <c r="K467" s="230"/>
      <c r="L467" s="235"/>
      <c r="M467" s="236"/>
      <c r="N467" s="237"/>
      <c r="O467" s="237"/>
      <c r="P467" s="237"/>
      <c r="Q467" s="237"/>
      <c r="R467" s="237"/>
      <c r="S467" s="237"/>
      <c r="T467" s="238"/>
      <c r="AT467" s="239" t="s">
        <v>196</v>
      </c>
      <c r="AU467" s="239" t="s">
        <v>90</v>
      </c>
      <c r="AV467" s="13" t="s">
        <v>190</v>
      </c>
      <c r="AW467" s="13" t="s">
        <v>45</v>
      </c>
      <c r="AX467" s="13" t="s">
        <v>25</v>
      </c>
      <c r="AY467" s="239" t="s">
        <v>183</v>
      </c>
    </row>
    <row r="468" spans="2:65" s="1" customFormat="1" ht="25.5" customHeight="1">
      <c r="B468" s="43"/>
      <c r="C468" s="205" t="s">
        <v>707</v>
      </c>
      <c r="D468" s="205" t="s">
        <v>185</v>
      </c>
      <c r="E468" s="206" t="s">
        <v>708</v>
      </c>
      <c r="F468" s="207" t="s">
        <v>709</v>
      </c>
      <c r="G468" s="208" t="s">
        <v>313</v>
      </c>
      <c r="H468" s="209">
        <v>0.35</v>
      </c>
      <c r="I468" s="210"/>
      <c r="J468" s="211">
        <f>ROUND(I468*H468,2)</f>
        <v>0</v>
      </c>
      <c r="K468" s="207" t="s">
        <v>189</v>
      </c>
      <c r="L468" s="63"/>
      <c r="M468" s="212" t="s">
        <v>38</v>
      </c>
      <c r="N468" s="213" t="s">
        <v>53</v>
      </c>
      <c r="O468" s="44"/>
      <c r="P468" s="214">
        <f>O468*H468</f>
        <v>0</v>
      </c>
      <c r="Q468" s="214">
        <v>0.00814</v>
      </c>
      <c r="R468" s="214">
        <f>Q468*H468</f>
        <v>0.0028489999999999995</v>
      </c>
      <c r="S468" s="214">
        <v>0.636</v>
      </c>
      <c r="T468" s="215">
        <f>S468*H468</f>
        <v>0.2226</v>
      </c>
      <c r="AR468" s="25" t="s">
        <v>190</v>
      </c>
      <c r="AT468" s="25" t="s">
        <v>185</v>
      </c>
      <c r="AU468" s="25" t="s">
        <v>90</v>
      </c>
      <c r="AY468" s="25" t="s">
        <v>183</v>
      </c>
      <c r="BE468" s="216">
        <f>IF(N468="základní",J468,0)</f>
        <v>0</v>
      </c>
      <c r="BF468" s="216">
        <f>IF(N468="snížená",J468,0)</f>
        <v>0</v>
      </c>
      <c r="BG468" s="216">
        <f>IF(N468="zákl. přenesená",J468,0)</f>
        <v>0</v>
      </c>
      <c r="BH468" s="216">
        <f>IF(N468="sníž. přenesená",J468,0)</f>
        <v>0</v>
      </c>
      <c r="BI468" s="216">
        <f>IF(N468="nulová",J468,0)</f>
        <v>0</v>
      </c>
      <c r="BJ468" s="25" t="s">
        <v>25</v>
      </c>
      <c r="BK468" s="216">
        <f>ROUND(I468*H468,2)</f>
        <v>0</v>
      </c>
      <c r="BL468" s="25" t="s">
        <v>190</v>
      </c>
      <c r="BM468" s="25" t="s">
        <v>710</v>
      </c>
    </row>
    <row r="469" spans="2:47" s="1" customFormat="1" ht="54">
      <c r="B469" s="43"/>
      <c r="C469" s="65"/>
      <c r="D469" s="219" t="s">
        <v>217</v>
      </c>
      <c r="E469" s="65"/>
      <c r="F469" s="250" t="s">
        <v>695</v>
      </c>
      <c r="G469" s="65"/>
      <c r="H469" s="65"/>
      <c r="I469" s="174"/>
      <c r="J469" s="65"/>
      <c r="K469" s="65"/>
      <c r="L469" s="63"/>
      <c r="M469" s="251"/>
      <c r="N469" s="44"/>
      <c r="O469" s="44"/>
      <c r="P469" s="44"/>
      <c r="Q469" s="44"/>
      <c r="R469" s="44"/>
      <c r="S469" s="44"/>
      <c r="T469" s="80"/>
      <c r="AT469" s="25" t="s">
        <v>217</v>
      </c>
      <c r="AU469" s="25" t="s">
        <v>90</v>
      </c>
    </row>
    <row r="470" spans="2:51" s="12" customFormat="1" ht="13.5">
      <c r="B470" s="217"/>
      <c r="C470" s="218"/>
      <c r="D470" s="219" t="s">
        <v>196</v>
      </c>
      <c r="E470" s="220" t="s">
        <v>38</v>
      </c>
      <c r="F470" s="221" t="s">
        <v>711</v>
      </c>
      <c r="G470" s="218"/>
      <c r="H470" s="222">
        <v>0.35</v>
      </c>
      <c r="I470" s="223"/>
      <c r="J470" s="218"/>
      <c r="K470" s="218"/>
      <c r="L470" s="224"/>
      <c r="M470" s="225"/>
      <c r="N470" s="226"/>
      <c r="O470" s="226"/>
      <c r="P470" s="226"/>
      <c r="Q470" s="226"/>
      <c r="R470" s="226"/>
      <c r="S470" s="226"/>
      <c r="T470" s="227"/>
      <c r="AT470" s="228" t="s">
        <v>196</v>
      </c>
      <c r="AU470" s="228" t="s">
        <v>90</v>
      </c>
      <c r="AV470" s="12" t="s">
        <v>90</v>
      </c>
      <c r="AW470" s="12" t="s">
        <v>45</v>
      </c>
      <c r="AX470" s="12" t="s">
        <v>82</v>
      </c>
      <c r="AY470" s="228" t="s">
        <v>183</v>
      </c>
    </row>
    <row r="471" spans="2:51" s="13" customFormat="1" ht="13.5">
      <c r="B471" s="229"/>
      <c r="C471" s="230"/>
      <c r="D471" s="219" t="s">
        <v>196</v>
      </c>
      <c r="E471" s="231" t="s">
        <v>38</v>
      </c>
      <c r="F471" s="232" t="s">
        <v>198</v>
      </c>
      <c r="G471" s="230"/>
      <c r="H471" s="233">
        <v>0.35</v>
      </c>
      <c r="I471" s="234"/>
      <c r="J471" s="230"/>
      <c r="K471" s="230"/>
      <c r="L471" s="235"/>
      <c r="M471" s="236"/>
      <c r="N471" s="237"/>
      <c r="O471" s="237"/>
      <c r="P471" s="237"/>
      <c r="Q471" s="237"/>
      <c r="R471" s="237"/>
      <c r="S471" s="237"/>
      <c r="T471" s="238"/>
      <c r="AT471" s="239" t="s">
        <v>196</v>
      </c>
      <c r="AU471" s="239" t="s">
        <v>90</v>
      </c>
      <c r="AV471" s="13" t="s">
        <v>190</v>
      </c>
      <c r="AW471" s="13" t="s">
        <v>45</v>
      </c>
      <c r="AX471" s="13" t="s">
        <v>25</v>
      </c>
      <c r="AY471" s="239" t="s">
        <v>183</v>
      </c>
    </row>
    <row r="472" spans="2:65" s="1" customFormat="1" ht="25.5" customHeight="1">
      <c r="B472" s="43"/>
      <c r="C472" s="205" t="s">
        <v>712</v>
      </c>
      <c r="D472" s="205" t="s">
        <v>185</v>
      </c>
      <c r="E472" s="206" t="s">
        <v>713</v>
      </c>
      <c r="F472" s="207" t="s">
        <v>714</v>
      </c>
      <c r="G472" s="208" t="s">
        <v>215</v>
      </c>
      <c r="H472" s="209">
        <v>64.72</v>
      </c>
      <c r="I472" s="210"/>
      <c r="J472" s="211">
        <f>ROUND(I472*H472,2)</f>
        <v>0</v>
      </c>
      <c r="K472" s="207" t="s">
        <v>189</v>
      </c>
      <c r="L472" s="63"/>
      <c r="M472" s="212" t="s">
        <v>38</v>
      </c>
      <c r="N472" s="213" t="s">
        <v>53</v>
      </c>
      <c r="O472" s="44"/>
      <c r="P472" s="214">
        <f>O472*H472</f>
        <v>0</v>
      </c>
      <c r="Q472" s="214">
        <v>0</v>
      </c>
      <c r="R472" s="214">
        <f>Q472*H472</f>
        <v>0</v>
      </c>
      <c r="S472" s="214">
        <v>0.05</v>
      </c>
      <c r="T472" s="215">
        <f>S472*H472</f>
        <v>3.236</v>
      </c>
      <c r="AR472" s="25" t="s">
        <v>190</v>
      </c>
      <c r="AT472" s="25" t="s">
        <v>185</v>
      </c>
      <c r="AU472" s="25" t="s">
        <v>90</v>
      </c>
      <c r="AY472" s="25" t="s">
        <v>183</v>
      </c>
      <c r="BE472" s="216">
        <f>IF(N472="základní",J472,0)</f>
        <v>0</v>
      </c>
      <c r="BF472" s="216">
        <f>IF(N472="snížená",J472,0)</f>
        <v>0</v>
      </c>
      <c r="BG472" s="216">
        <f>IF(N472="zákl. přenesená",J472,0)</f>
        <v>0</v>
      </c>
      <c r="BH472" s="216">
        <f>IF(N472="sníž. přenesená",J472,0)</f>
        <v>0</v>
      </c>
      <c r="BI472" s="216">
        <f>IF(N472="nulová",J472,0)</f>
        <v>0</v>
      </c>
      <c r="BJ472" s="25" t="s">
        <v>25</v>
      </c>
      <c r="BK472" s="216">
        <f>ROUND(I472*H472,2)</f>
        <v>0</v>
      </c>
      <c r="BL472" s="25" t="s">
        <v>190</v>
      </c>
      <c r="BM472" s="25" t="s">
        <v>715</v>
      </c>
    </row>
    <row r="473" spans="2:47" s="1" customFormat="1" ht="27">
      <c r="B473" s="43"/>
      <c r="C473" s="65"/>
      <c r="D473" s="219" t="s">
        <v>217</v>
      </c>
      <c r="E473" s="65"/>
      <c r="F473" s="250" t="s">
        <v>716</v>
      </c>
      <c r="G473" s="65"/>
      <c r="H473" s="65"/>
      <c r="I473" s="174"/>
      <c r="J473" s="65"/>
      <c r="K473" s="65"/>
      <c r="L473" s="63"/>
      <c r="M473" s="251"/>
      <c r="N473" s="44"/>
      <c r="O473" s="44"/>
      <c r="P473" s="44"/>
      <c r="Q473" s="44"/>
      <c r="R473" s="44"/>
      <c r="S473" s="44"/>
      <c r="T473" s="80"/>
      <c r="AT473" s="25" t="s">
        <v>217</v>
      </c>
      <c r="AU473" s="25" t="s">
        <v>90</v>
      </c>
    </row>
    <row r="474" spans="2:51" s="14" customFormat="1" ht="13.5">
      <c r="B474" s="240"/>
      <c r="C474" s="241"/>
      <c r="D474" s="219" t="s">
        <v>196</v>
      </c>
      <c r="E474" s="242" t="s">
        <v>38</v>
      </c>
      <c r="F474" s="243" t="s">
        <v>202</v>
      </c>
      <c r="G474" s="241"/>
      <c r="H474" s="242" t="s">
        <v>38</v>
      </c>
      <c r="I474" s="244"/>
      <c r="J474" s="241"/>
      <c r="K474" s="241"/>
      <c r="L474" s="245"/>
      <c r="M474" s="246"/>
      <c r="N474" s="247"/>
      <c r="O474" s="247"/>
      <c r="P474" s="247"/>
      <c r="Q474" s="247"/>
      <c r="R474" s="247"/>
      <c r="S474" s="247"/>
      <c r="T474" s="248"/>
      <c r="AT474" s="249" t="s">
        <v>196</v>
      </c>
      <c r="AU474" s="249" t="s">
        <v>90</v>
      </c>
      <c r="AV474" s="14" t="s">
        <v>25</v>
      </c>
      <c r="AW474" s="14" t="s">
        <v>45</v>
      </c>
      <c r="AX474" s="14" t="s">
        <v>82</v>
      </c>
      <c r="AY474" s="249" t="s">
        <v>183</v>
      </c>
    </row>
    <row r="475" spans="2:51" s="12" customFormat="1" ht="13.5">
      <c r="B475" s="217"/>
      <c r="C475" s="218"/>
      <c r="D475" s="219" t="s">
        <v>196</v>
      </c>
      <c r="E475" s="220" t="s">
        <v>38</v>
      </c>
      <c r="F475" s="221" t="s">
        <v>717</v>
      </c>
      <c r="G475" s="218"/>
      <c r="H475" s="222">
        <v>64.72</v>
      </c>
      <c r="I475" s="223"/>
      <c r="J475" s="218"/>
      <c r="K475" s="218"/>
      <c r="L475" s="224"/>
      <c r="M475" s="225"/>
      <c r="N475" s="226"/>
      <c r="O475" s="226"/>
      <c r="P475" s="226"/>
      <c r="Q475" s="226"/>
      <c r="R475" s="226"/>
      <c r="S475" s="226"/>
      <c r="T475" s="227"/>
      <c r="AT475" s="228" t="s">
        <v>196</v>
      </c>
      <c r="AU475" s="228" t="s">
        <v>90</v>
      </c>
      <c r="AV475" s="12" t="s">
        <v>90</v>
      </c>
      <c r="AW475" s="12" t="s">
        <v>45</v>
      </c>
      <c r="AX475" s="12" t="s">
        <v>82</v>
      </c>
      <c r="AY475" s="228" t="s">
        <v>183</v>
      </c>
    </row>
    <row r="476" spans="2:51" s="13" customFormat="1" ht="13.5">
      <c r="B476" s="229"/>
      <c r="C476" s="230"/>
      <c r="D476" s="219" t="s">
        <v>196</v>
      </c>
      <c r="E476" s="231" t="s">
        <v>38</v>
      </c>
      <c r="F476" s="232" t="s">
        <v>198</v>
      </c>
      <c r="G476" s="230"/>
      <c r="H476" s="233">
        <v>64.72</v>
      </c>
      <c r="I476" s="234"/>
      <c r="J476" s="230"/>
      <c r="K476" s="230"/>
      <c r="L476" s="235"/>
      <c r="M476" s="236"/>
      <c r="N476" s="237"/>
      <c r="O476" s="237"/>
      <c r="P476" s="237"/>
      <c r="Q476" s="237"/>
      <c r="R476" s="237"/>
      <c r="S476" s="237"/>
      <c r="T476" s="238"/>
      <c r="AT476" s="239" t="s">
        <v>196</v>
      </c>
      <c r="AU476" s="239" t="s">
        <v>90</v>
      </c>
      <c r="AV476" s="13" t="s">
        <v>190</v>
      </c>
      <c r="AW476" s="13" t="s">
        <v>45</v>
      </c>
      <c r="AX476" s="13" t="s">
        <v>25</v>
      </c>
      <c r="AY476" s="239" t="s">
        <v>183</v>
      </c>
    </row>
    <row r="477" spans="2:65" s="1" customFormat="1" ht="25.5" customHeight="1">
      <c r="B477" s="43"/>
      <c r="C477" s="205" t="s">
        <v>718</v>
      </c>
      <c r="D477" s="205" t="s">
        <v>185</v>
      </c>
      <c r="E477" s="206" t="s">
        <v>719</v>
      </c>
      <c r="F477" s="207" t="s">
        <v>720</v>
      </c>
      <c r="G477" s="208" t="s">
        <v>215</v>
      </c>
      <c r="H477" s="209">
        <v>43.92</v>
      </c>
      <c r="I477" s="210"/>
      <c r="J477" s="211">
        <f>ROUND(I477*H477,2)</f>
        <v>0</v>
      </c>
      <c r="K477" s="207" t="s">
        <v>189</v>
      </c>
      <c r="L477" s="63"/>
      <c r="M477" s="212" t="s">
        <v>38</v>
      </c>
      <c r="N477" s="213" t="s">
        <v>53</v>
      </c>
      <c r="O477" s="44"/>
      <c r="P477" s="214">
        <f>O477*H477</f>
        <v>0</v>
      </c>
      <c r="Q477" s="214">
        <v>0</v>
      </c>
      <c r="R477" s="214">
        <f>Q477*H477</f>
        <v>0</v>
      </c>
      <c r="S477" s="214">
        <v>0.034</v>
      </c>
      <c r="T477" s="215">
        <f>S477*H477</f>
        <v>1.4932800000000002</v>
      </c>
      <c r="AR477" s="25" t="s">
        <v>190</v>
      </c>
      <c r="AT477" s="25" t="s">
        <v>185</v>
      </c>
      <c r="AU477" s="25" t="s">
        <v>90</v>
      </c>
      <c r="AY477" s="25" t="s">
        <v>183</v>
      </c>
      <c r="BE477" s="216">
        <f>IF(N477="základní",J477,0)</f>
        <v>0</v>
      </c>
      <c r="BF477" s="216">
        <f>IF(N477="snížená",J477,0)</f>
        <v>0</v>
      </c>
      <c r="BG477" s="216">
        <f>IF(N477="zákl. přenesená",J477,0)</f>
        <v>0</v>
      </c>
      <c r="BH477" s="216">
        <f>IF(N477="sníž. přenesená",J477,0)</f>
        <v>0</v>
      </c>
      <c r="BI477" s="216">
        <f>IF(N477="nulová",J477,0)</f>
        <v>0</v>
      </c>
      <c r="BJ477" s="25" t="s">
        <v>25</v>
      </c>
      <c r="BK477" s="216">
        <f>ROUND(I477*H477,2)</f>
        <v>0</v>
      </c>
      <c r="BL477" s="25" t="s">
        <v>190</v>
      </c>
      <c r="BM477" s="25" t="s">
        <v>721</v>
      </c>
    </row>
    <row r="478" spans="2:47" s="1" customFormat="1" ht="27">
      <c r="B478" s="43"/>
      <c r="C478" s="65"/>
      <c r="D478" s="219" t="s">
        <v>217</v>
      </c>
      <c r="E478" s="65"/>
      <c r="F478" s="250" t="s">
        <v>654</v>
      </c>
      <c r="G478" s="65"/>
      <c r="H478" s="65"/>
      <c r="I478" s="174"/>
      <c r="J478" s="65"/>
      <c r="K478" s="65"/>
      <c r="L478" s="63"/>
      <c r="M478" s="251"/>
      <c r="N478" s="44"/>
      <c r="O478" s="44"/>
      <c r="P478" s="44"/>
      <c r="Q478" s="44"/>
      <c r="R478" s="44"/>
      <c r="S478" s="44"/>
      <c r="T478" s="80"/>
      <c r="AT478" s="25" t="s">
        <v>217</v>
      </c>
      <c r="AU478" s="25" t="s">
        <v>90</v>
      </c>
    </row>
    <row r="479" spans="2:51" s="14" customFormat="1" ht="13.5">
      <c r="B479" s="240"/>
      <c r="C479" s="241"/>
      <c r="D479" s="219" t="s">
        <v>196</v>
      </c>
      <c r="E479" s="242" t="s">
        <v>38</v>
      </c>
      <c r="F479" s="243" t="s">
        <v>202</v>
      </c>
      <c r="G479" s="241"/>
      <c r="H479" s="242" t="s">
        <v>38</v>
      </c>
      <c r="I479" s="244"/>
      <c r="J479" s="241"/>
      <c r="K479" s="241"/>
      <c r="L479" s="245"/>
      <c r="M479" s="246"/>
      <c r="N479" s="247"/>
      <c r="O479" s="247"/>
      <c r="P479" s="247"/>
      <c r="Q479" s="247"/>
      <c r="R479" s="247"/>
      <c r="S479" s="247"/>
      <c r="T479" s="248"/>
      <c r="AT479" s="249" t="s">
        <v>196</v>
      </c>
      <c r="AU479" s="249" t="s">
        <v>90</v>
      </c>
      <c r="AV479" s="14" t="s">
        <v>25</v>
      </c>
      <c r="AW479" s="14" t="s">
        <v>45</v>
      </c>
      <c r="AX479" s="14" t="s">
        <v>82</v>
      </c>
      <c r="AY479" s="249" t="s">
        <v>183</v>
      </c>
    </row>
    <row r="480" spans="2:51" s="12" customFormat="1" ht="13.5">
      <c r="B480" s="217"/>
      <c r="C480" s="218"/>
      <c r="D480" s="219" t="s">
        <v>196</v>
      </c>
      <c r="E480" s="220" t="s">
        <v>38</v>
      </c>
      <c r="F480" s="221" t="s">
        <v>722</v>
      </c>
      <c r="G480" s="218"/>
      <c r="H480" s="222">
        <v>25.2</v>
      </c>
      <c r="I480" s="223"/>
      <c r="J480" s="218"/>
      <c r="K480" s="218"/>
      <c r="L480" s="224"/>
      <c r="M480" s="225"/>
      <c r="N480" s="226"/>
      <c r="O480" s="226"/>
      <c r="P480" s="226"/>
      <c r="Q480" s="226"/>
      <c r="R480" s="226"/>
      <c r="S480" s="226"/>
      <c r="T480" s="227"/>
      <c r="AT480" s="228" t="s">
        <v>196</v>
      </c>
      <c r="AU480" s="228" t="s">
        <v>90</v>
      </c>
      <c r="AV480" s="12" t="s">
        <v>90</v>
      </c>
      <c r="AW480" s="12" t="s">
        <v>45</v>
      </c>
      <c r="AX480" s="12" t="s">
        <v>82</v>
      </c>
      <c r="AY480" s="228" t="s">
        <v>183</v>
      </c>
    </row>
    <row r="481" spans="2:51" s="12" customFormat="1" ht="13.5">
      <c r="B481" s="217"/>
      <c r="C481" s="218"/>
      <c r="D481" s="219" t="s">
        <v>196</v>
      </c>
      <c r="E481" s="220" t="s">
        <v>38</v>
      </c>
      <c r="F481" s="221" t="s">
        <v>723</v>
      </c>
      <c r="G481" s="218"/>
      <c r="H481" s="222">
        <v>18.72</v>
      </c>
      <c r="I481" s="223"/>
      <c r="J481" s="218"/>
      <c r="K481" s="218"/>
      <c r="L481" s="224"/>
      <c r="M481" s="225"/>
      <c r="N481" s="226"/>
      <c r="O481" s="226"/>
      <c r="P481" s="226"/>
      <c r="Q481" s="226"/>
      <c r="R481" s="226"/>
      <c r="S481" s="226"/>
      <c r="T481" s="227"/>
      <c r="AT481" s="228" t="s">
        <v>196</v>
      </c>
      <c r="AU481" s="228" t="s">
        <v>90</v>
      </c>
      <c r="AV481" s="12" t="s">
        <v>90</v>
      </c>
      <c r="AW481" s="12" t="s">
        <v>45</v>
      </c>
      <c r="AX481" s="12" t="s">
        <v>82</v>
      </c>
      <c r="AY481" s="228" t="s">
        <v>183</v>
      </c>
    </row>
    <row r="482" spans="2:51" s="13" customFormat="1" ht="13.5">
      <c r="B482" s="229"/>
      <c r="C482" s="230"/>
      <c r="D482" s="219" t="s">
        <v>196</v>
      </c>
      <c r="E482" s="231" t="s">
        <v>38</v>
      </c>
      <c r="F482" s="232" t="s">
        <v>198</v>
      </c>
      <c r="G482" s="230"/>
      <c r="H482" s="233">
        <v>43.92</v>
      </c>
      <c r="I482" s="234"/>
      <c r="J482" s="230"/>
      <c r="K482" s="230"/>
      <c r="L482" s="235"/>
      <c r="M482" s="236"/>
      <c r="N482" s="237"/>
      <c r="O482" s="237"/>
      <c r="P482" s="237"/>
      <c r="Q482" s="237"/>
      <c r="R482" s="237"/>
      <c r="S482" s="237"/>
      <c r="T482" s="238"/>
      <c r="AT482" s="239" t="s">
        <v>196</v>
      </c>
      <c r="AU482" s="239" t="s">
        <v>90</v>
      </c>
      <c r="AV482" s="13" t="s">
        <v>190</v>
      </c>
      <c r="AW482" s="13" t="s">
        <v>45</v>
      </c>
      <c r="AX482" s="13" t="s">
        <v>25</v>
      </c>
      <c r="AY482" s="239" t="s">
        <v>183</v>
      </c>
    </row>
    <row r="483" spans="2:65" s="1" customFormat="1" ht="25.5" customHeight="1">
      <c r="B483" s="43"/>
      <c r="C483" s="205" t="s">
        <v>724</v>
      </c>
      <c r="D483" s="205" t="s">
        <v>185</v>
      </c>
      <c r="E483" s="206" t="s">
        <v>725</v>
      </c>
      <c r="F483" s="207" t="s">
        <v>726</v>
      </c>
      <c r="G483" s="208" t="s">
        <v>215</v>
      </c>
      <c r="H483" s="209">
        <v>11.633</v>
      </c>
      <c r="I483" s="210"/>
      <c r="J483" s="211">
        <f>ROUND(I483*H483,2)</f>
        <v>0</v>
      </c>
      <c r="K483" s="207" t="s">
        <v>189</v>
      </c>
      <c r="L483" s="63"/>
      <c r="M483" s="212" t="s">
        <v>38</v>
      </c>
      <c r="N483" s="213" t="s">
        <v>53</v>
      </c>
      <c r="O483" s="44"/>
      <c r="P483" s="214">
        <f>O483*H483</f>
        <v>0</v>
      </c>
      <c r="Q483" s="214">
        <v>0</v>
      </c>
      <c r="R483" s="214">
        <f>Q483*H483</f>
        <v>0</v>
      </c>
      <c r="S483" s="214">
        <v>0.067</v>
      </c>
      <c r="T483" s="215">
        <f>S483*H483</f>
        <v>0.779411</v>
      </c>
      <c r="AR483" s="25" t="s">
        <v>190</v>
      </c>
      <c r="AT483" s="25" t="s">
        <v>185</v>
      </c>
      <c r="AU483" s="25" t="s">
        <v>90</v>
      </c>
      <c r="AY483" s="25" t="s">
        <v>183</v>
      </c>
      <c r="BE483" s="216">
        <f>IF(N483="základní",J483,0)</f>
        <v>0</v>
      </c>
      <c r="BF483" s="216">
        <f>IF(N483="snížená",J483,0)</f>
        <v>0</v>
      </c>
      <c r="BG483" s="216">
        <f>IF(N483="zákl. přenesená",J483,0)</f>
        <v>0</v>
      </c>
      <c r="BH483" s="216">
        <f>IF(N483="sníž. přenesená",J483,0)</f>
        <v>0</v>
      </c>
      <c r="BI483" s="216">
        <f>IF(N483="nulová",J483,0)</f>
        <v>0</v>
      </c>
      <c r="BJ483" s="25" t="s">
        <v>25</v>
      </c>
      <c r="BK483" s="216">
        <f>ROUND(I483*H483,2)</f>
        <v>0</v>
      </c>
      <c r="BL483" s="25" t="s">
        <v>190</v>
      </c>
      <c r="BM483" s="25" t="s">
        <v>727</v>
      </c>
    </row>
    <row r="484" spans="2:47" s="1" customFormat="1" ht="27">
      <c r="B484" s="43"/>
      <c r="C484" s="65"/>
      <c r="D484" s="219" t="s">
        <v>217</v>
      </c>
      <c r="E484" s="65"/>
      <c r="F484" s="250" t="s">
        <v>654</v>
      </c>
      <c r="G484" s="65"/>
      <c r="H484" s="65"/>
      <c r="I484" s="174"/>
      <c r="J484" s="65"/>
      <c r="K484" s="65"/>
      <c r="L484" s="63"/>
      <c r="M484" s="251"/>
      <c r="N484" s="44"/>
      <c r="O484" s="44"/>
      <c r="P484" s="44"/>
      <c r="Q484" s="44"/>
      <c r="R484" s="44"/>
      <c r="S484" s="44"/>
      <c r="T484" s="80"/>
      <c r="AT484" s="25" t="s">
        <v>217</v>
      </c>
      <c r="AU484" s="25" t="s">
        <v>90</v>
      </c>
    </row>
    <row r="485" spans="2:51" s="14" customFormat="1" ht="13.5">
      <c r="B485" s="240"/>
      <c r="C485" s="241"/>
      <c r="D485" s="219" t="s">
        <v>196</v>
      </c>
      <c r="E485" s="242" t="s">
        <v>38</v>
      </c>
      <c r="F485" s="243" t="s">
        <v>202</v>
      </c>
      <c r="G485" s="241"/>
      <c r="H485" s="242" t="s">
        <v>38</v>
      </c>
      <c r="I485" s="244"/>
      <c r="J485" s="241"/>
      <c r="K485" s="241"/>
      <c r="L485" s="245"/>
      <c r="M485" s="246"/>
      <c r="N485" s="247"/>
      <c r="O485" s="247"/>
      <c r="P485" s="247"/>
      <c r="Q485" s="247"/>
      <c r="R485" s="247"/>
      <c r="S485" s="247"/>
      <c r="T485" s="248"/>
      <c r="AT485" s="249" t="s">
        <v>196</v>
      </c>
      <c r="AU485" s="249" t="s">
        <v>90</v>
      </c>
      <c r="AV485" s="14" t="s">
        <v>25</v>
      </c>
      <c r="AW485" s="14" t="s">
        <v>45</v>
      </c>
      <c r="AX485" s="14" t="s">
        <v>82</v>
      </c>
      <c r="AY485" s="249" t="s">
        <v>183</v>
      </c>
    </row>
    <row r="486" spans="2:51" s="12" customFormat="1" ht="13.5">
      <c r="B486" s="217"/>
      <c r="C486" s="218"/>
      <c r="D486" s="219" t="s">
        <v>196</v>
      </c>
      <c r="E486" s="220" t="s">
        <v>38</v>
      </c>
      <c r="F486" s="221" t="s">
        <v>728</v>
      </c>
      <c r="G486" s="218"/>
      <c r="H486" s="222">
        <v>11.633</v>
      </c>
      <c r="I486" s="223"/>
      <c r="J486" s="218"/>
      <c r="K486" s="218"/>
      <c r="L486" s="224"/>
      <c r="M486" s="225"/>
      <c r="N486" s="226"/>
      <c r="O486" s="226"/>
      <c r="P486" s="226"/>
      <c r="Q486" s="226"/>
      <c r="R486" s="226"/>
      <c r="S486" s="226"/>
      <c r="T486" s="227"/>
      <c r="AT486" s="228" t="s">
        <v>196</v>
      </c>
      <c r="AU486" s="228" t="s">
        <v>90</v>
      </c>
      <c r="AV486" s="12" t="s">
        <v>90</v>
      </c>
      <c r="AW486" s="12" t="s">
        <v>45</v>
      </c>
      <c r="AX486" s="12" t="s">
        <v>82</v>
      </c>
      <c r="AY486" s="228" t="s">
        <v>183</v>
      </c>
    </row>
    <row r="487" spans="2:51" s="13" customFormat="1" ht="13.5">
      <c r="B487" s="229"/>
      <c r="C487" s="230"/>
      <c r="D487" s="219" t="s">
        <v>196</v>
      </c>
      <c r="E487" s="231" t="s">
        <v>38</v>
      </c>
      <c r="F487" s="232" t="s">
        <v>198</v>
      </c>
      <c r="G487" s="230"/>
      <c r="H487" s="233">
        <v>11.633</v>
      </c>
      <c r="I487" s="234"/>
      <c r="J487" s="230"/>
      <c r="K487" s="230"/>
      <c r="L487" s="235"/>
      <c r="M487" s="236"/>
      <c r="N487" s="237"/>
      <c r="O487" s="237"/>
      <c r="P487" s="237"/>
      <c r="Q487" s="237"/>
      <c r="R487" s="237"/>
      <c r="S487" s="237"/>
      <c r="T487" s="238"/>
      <c r="AT487" s="239" t="s">
        <v>196</v>
      </c>
      <c r="AU487" s="239" t="s">
        <v>90</v>
      </c>
      <c r="AV487" s="13" t="s">
        <v>190</v>
      </c>
      <c r="AW487" s="13" t="s">
        <v>45</v>
      </c>
      <c r="AX487" s="13" t="s">
        <v>25</v>
      </c>
      <c r="AY487" s="239" t="s">
        <v>183</v>
      </c>
    </row>
    <row r="488" spans="2:65" s="1" customFormat="1" ht="25.5" customHeight="1">
      <c r="B488" s="43"/>
      <c r="C488" s="205" t="s">
        <v>729</v>
      </c>
      <c r="D488" s="205" t="s">
        <v>185</v>
      </c>
      <c r="E488" s="206" t="s">
        <v>730</v>
      </c>
      <c r="F488" s="207" t="s">
        <v>731</v>
      </c>
      <c r="G488" s="208" t="s">
        <v>215</v>
      </c>
      <c r="H488" s="209">
        <v>37.76</v>
      </c>
      <c r="I488" s="210"/>
      <c r="J488" s="211">
        <f>ROUND(I488*H488,2)</f>
        <v>0</v>
      </c>
      <c r="K488" s="207" t="s">
        <v>189</v>
      </c>
      <c r="L488" s="63"/>
      <c r="M488" s="212" t="s">
        <v>38</v>
      </c>
      <c r="N488" s="213" t="s">
        <v>53</v>
      </c>
      <c r="O488" s="44"/>
      <c r="P488" s="214">
        <f>O488*H488</f>
        <v>0</v>
      </c>
      <c r="Q488" s="214">
        <v>0</v>
      </c>
      <c r="R488" s="214">
        <f>Q488*H488</f>
        <v>0</v>
      </c>
      <c r="S488" s="214">
        <v>0.076</v>
      </c>
      <c r="T488" s="215">
        <f>S488*H488</f>
        <v>2.86976</v>
      </c>
      <c r="AR488" s="25" t="s">
        <v>190</v>
      </c>
      <c r="AT488" s="25" t="s">
        <v>185</v>
      </c>
      <c r="AU488" s="25" t="s">
        <v>90</v>
      </c>
      <c r="AY488" s="25" t="s">
        <v>183</v>
      </c>
      <c r="BE488" s="216">
        <f>IF(N488="základní",J488,0)</f>
        <v>0</v>
      </c>
      <c r="BF488" s="216">
        <f>IF(N488="snížená",J488,0)</f>
        <v>0</v>
      </c>
      <c r="BG488" s="216">
        <f>IF(N488="zákl. přenesená",J488,0)</f>
        <v>0</v>
      </c>
      <c r="BH488" s="216">
        <f>IF(N488="sníž. přenesená",J488,0)</f>
        <v>0</v>
      </c>
      <c r="BI488" s="216">
        <f>IF(N488="nulová",J488,0)</f>
        <v>0</v>
      </c>
      <c r="BJ488" s="25" t="s">
        <v>25</v>
      </c>
      <c r="BK488" s="216">
        <f>ROUND(I488*H488,2)</f>
        <v>0</v>
      </c>
      <c r="BL488" s="25" t="s">
        <v>190</v>
      </c>
      <c r="BM488" s="25" t="s">
        <v>732</v>
      </c>
    </row>
    <row r="489" spans="2:47" s="1" customFormat="1" ht="40.5">
      <c r="B489" s="43"/>
      <c r="C489" s="65"/>
      <c r="D489" s="219" t="s">
        <v>217</v>
      </c>
      <c r="E489" s="65"/>
      <c r="F489" s="250" t="s">
        <v>733</v>
      </c>
      <c r="G489" s="65"/>
      <c r="H489" s="65"/>
      <c r="I489" s="174"/>
      <c r="J489" s="65"/>
      <c r="K489" s="65"/>
      <c r="L489" s="63"/>
      <c r="M489" s="251"/>
      <c r="N489" s="44"/>
      <c r="O489" s="44"/>
      <c r="P489" s="44"/>
      <c r="Q489" s="44"/>
      <c r="R489" s="44"/>
      <c r="S489" s="44"/>
      <c r="T489" s="80"/>
      <c r="AT489" s="25" t="s">
        <v>217</v>
      </c>
      <c r="AU489" s="25" t="s">
        <v>90</v>
      </c>
    </row>
    <row r="490" spans="2:51" s="14" customFormat="1" ht="13.5">
      <c r="B490" s="240"/>
      <c r="C490" s="241"/>
      <c r="D490" s="219" t="s">
        <v>196</v>
      </c>
      <c r="E490" s="242" t="s">
        <v>38</v>
      </c>
      <c r="F490" s="243" t="s">
        <v>202</v>
      </c>
      <c r="G490" s="241"/>
      <c r="H490" s="242" t="s">
        <v>38</v>
      </c>
      <c r="I490" s="244"/>
      <c r="J490" s="241"/>
      <c r="K490" s="241"/>
      <c r="L490" s="245"/>
      <c r="M490" s="246"/>
      <c r="N490" s="247"/>
      <c r="O490" s="247"/>
      <c r="P490" s="247"/>
      <c r="Q490" s="247"/>
      <c r="R490" s="247"/>
      <c r="S490" s="247"/>
      <c r="T490" s="248"/>
      <c r="AT490" s="249" t="s">
        <v>196</v>
      </c>
      <c r="AU490" s="249" t="s">
        <v>90</v>
      </c>
      <c r="AV490" s="14" t="s">
        <v>25</v>
      </c>
      <c r="AW490" s="14" t="s">
        <v>45</v>
      </c>
      <c r="AX490" s="14" t="s">
        <v>82</v>
      </c>
      <c r="AY490" s="249" t="s">
        <v>183</v>
      </c>
    </row>
    <row r="491" spans="2:51" s="12" customFormat="1" ht="27">
      <c r="B491" s="217"/>
      <c r="C491" s="218"/>
      <c r="D491" s="219" t="s">
        <v>196</v>
      </c>
      <c r="E491" s="220" t="s">
        <v>38</v>
      </c>
      <c r="F491" s="221" t="s">
        <v>734</v>
      </c>
      <c r="G491" s="218"/>
      <c r="H491" s="222">
        <v>37.76</v>
      </c>
      <c r="I491" s="223"/>
      <c r="J491" s="218"/>
      <c r="K491" s="218"/>
      <c r="L491" s="224"/>
      <c r="M491" s="225"/>
      <c r="N491" s="226"/>
      <c r="O491" s="226"/>
      <c r="P491" s="226"/>
      <c r="Q491" s="226"/>
      <c r="R491" s="226"/>
      <c r="S491" s="226"/>
      <c r="T491" s="227"/>
      <c r="AT491" s="228" t="s">
        <v>196</v>
      </c>
      <c r="AU491" s="228" t="s">
        <v>90</v>
      </c>
      <c r="AV491" s="12" t="s">
        <v>90</v>
      </c>
      <c r="AW491" s="12" t="s">
        <v>45</v>
      </c>
      <c r="AX491" s="12" t="s">
        <v>82</v>
      </c>
      <c r="AY491" s="228" t="s">
        <v>183</v>
      </c>
    </row>
    <row r="492" spans="2:51" s="13" customFormat="1" ht="13.5">
      <c r="B492" s="229"/>
      <c r="C492" s="230"/>
      <c r="D492" s="219" t="s">
        <v>196</v>
      </c>
      <c r="E492" s="231" t="s">
        <v>38</v>
      </c>
      <c r="F492" s="232" t="s">
        <v>198</v>
      </c>
      <c r="G492" s="230"/>
      <c r="H492" s="233">
        <v>37.76</v>
      </c>
      <c r="I492" s="234"/>
      <c r="J492" s="230"/>
      <c r="K492" s="230"/>
      <c r="L492" s="235"/>
      <c r="M492" s="236"/>
      <c r="N492" s="237"/>
      <c r="O492" s="237"/>
      <c r="P492" s="237"/>
      <c r="Q492" s="237"/>
      <c r="R492" s="237"/>
      <c r="S492" s="237"/>
      <c r="T492" s="238"/>
      <c r="AT492" s="239" t="s">
        <v>196</v>
      </c>
      <c r="AU492" s="239" t="s">
        <v>90</v>
      </c>
      <c r="AV492" s="13" t="s">
        <v>190</v>
      </c>
      <c r="AW492" s="13" t="s">
        <v>45</v>
      </c>
      <c r="AX492" s="13" t="s">
        <v>25</v>
      </c>
      <c r="AY492" s="239" t="s">
        <v>183</v>
      </c>
    </row>
    <row r="493" spans="2:65" s="1" customFormat="1" ht="25.5" customHeight="1">
      <c r="B493" s="43"/>
      <c r="C493" s="205" t="s">
        <v>735</v>
      </c>
      <c r="D493" s="205" t="s">
        <v>185</v>
      </c>
      <c r="E493" s="206" t="s">
        <v>736</v>
      </c>
      <c r="F493" s="207" t="s">
        <v>737</v>
      </c>
      <c r="G493" s="208" t="s">
        <v>215</v>
      </c>
      <c r="H493" s="209">
        <v>5.105</v>
      </c>
      <c r="I493" s="210"/>
      <c r="J493" s="211">
        <f>ROUND(I493*H493,2)</f>
        <v>0</v>
      </c>
      <c r="K493" s="207" t="s">
        <v>189</v>
      </c>
      <c r="L493" s="63"/>
      <c r="M493" s="212" t="s">
        <v>38</v>
      </c>
      <c r="N493" s="213" t="s">
        <v>53</v>
      </c>
      <c r="O493" s="44"/>
      <c r="P493" s="214">
        <f>O493*H493</f>
        <v>0</v>
      </c>
      <c r="Q493" s="214">
        <v>0</v>
      </c>
      <c r="R493" s="214">
        <f>Q493*H493</f>
        <v>0</v>
      </c>
      <c r="S493" s="214">
        <v>0.051</v>
      </c>
      <c r="T493" s="215">
        <f>S493*H493</f>
        <v>0.260355</v>
      </c>
      <c r="AR493" s="25" t="s">
        <v>190</v>
      </c>
      <c r="AT493" s="25" t="s">
        <v>185</v>
      </c>
      <c r="AU493" s="25" t="s">
        <v>90</v>
      </c>
      <c r="AY493" s="25" t="s">
        <v>183</v>
      </c>
      <c r="BE493" s="216">
        <f>IF(N493="základní",J493,0)</f>
        <v>0</v>
      </c>
      <c r="BF493" s="216">
        <f>IF(N493="snížená",J493,0)</f>
        <v>0</v>
      </c>
      <c r="BG493" s="216">
        <f>IF(N493="zákl. přenesená",J493,0)</f>
        <v>0</v>
      </c>
      <c r="BH493" s="216">
        <f>IF(N493="sníž. přenesená",J493,0)</f>
        <v>0</v>
      </c>
      <c r="BI493" s="216">
        <f>IF(N493="nulová",J493,0)</f>
        <v>0</v>
      </c>
      <c r="BJ493" s="25" t="s">
        <v>25</v>
      </c>
      <c r="BK493" s="216">
        <f>ROUND(I493*H493,2)</f>
        <v>0</v>
      </c>
      <c r="BL493" s="25" t="s">
        <v>190</v>
      </c>
      <c r="BM493" s="25" t="s">
        <v>738</v>
      </c>
    </row>
    <row r="494" spans="2:47" s="1" customFormat="1" ht="54">
      <c r="B494" s="43"/>
      <c r="C494" s="65"/>
      <c r="D494" s="219" t="s">
        <v>217</v>
      </c>
      <c r="E494" s="65"/>
      <c r="F494" s="250" t="s">
        <v>739</v>
      </c>
      <c r="G494" s="65"/>
      <c r="H494" s="65"/>
      <c r="I494" s="174"/>
      <c r="J494" s="65"/>
      <c r="K494" s="65"/>
      <c r="L494" s="63"/>
      <c r="M494" s="251"/>
      <c r="N494" s="44"/>
      <c r="O494" s="44"/>
      <c r="P494" s="44"/>
      <c r="Q494" s="44"/>
      <c r="R494" s="44"/>
      <c r="S494" s="44"/>
      <c r="T494" s="80"/>
      <c r="AT494" s="25" t="s">
        <v>217</v>
      </c>
      <c r="AU494" s="25" t="s">
        <v>90</v>
      </c>
    </row>
    <row r="495" spans="2:51" s="14" customFormat="1" ht="13.5">
      <c r="B495" s="240"/>
      <c r="C495" s="241"/>
      <c r="D495" s="219" t="s">
        <v>196</v>
      </c>
      <c r="E495" s="242" t="s">
        <v>38</v>
      </c>
      <c r="F495" s="243" t="s">
        <v>202</v>
      </c>
      <c r="G495" s="241"/>
      <c r="H495" s="242" t="s">
        <v>38</v>
      </c>
      <c r="I495" s="244"/>
      <c r="J495" s="241"/>
      <c r="K495" s="241"/>
      <c r="L495" s="245"/>
      <c r="M495" s="246"/>
      <c r="N495" s="247"/>
      <c r="O495" s="247"/>
      <c r="P495" s="247"/>
      <c r="Q495" s="247"/>
      <c r="R495" s="247"/>
      <c r="S495" s="247"/>
      <c r="T495" s="248"/>
      <c r="AT495" s="249" t="s">
        <v>196</v>
      </c>
      <c r="AU495" s="249" t="s">
        <v>90</v>
      </c>
      <c r="AV495" s="14" t="s">
        <v>25</v>
      </c>
      <c r="AW495" s="14" t="s">
        <v>45</v>
      </c>
      <c r="AX495" s="14" t="s">
        <v>82</v>
      </c>
      <c r="AY495" s="249" t="s">
        <v>183</v>
      </c>
    </row>
    <row r="496" spans="2:51" s="12" customFormat="1" ht="13.5">
      <c r="B496" s="217"/>
      <c r="C496" s="218"/>
      <c r="D496" s="219" t="s">
        <v>196</v>
      </c>
      <c r="E496" s="220" t="s">
        <v>38</v>
      </c>
      <c r="F496" s="221" t="s">
        <v>740</v>
      </c>
      <c r="G496" s="218"/>
      <c r="H496" s="222">
        <v>5.105</v>
      </c>
      <c r="I496" s="223"/>
      <c r="J496" s="218"/>
      <c r="K496" s="218"/>
      <c r="L496" s="224"/>
      <c r="M496" s="225"/>
      <c r="N496" s="226"/>
      <c r="O496" s="226"/>
      <c r="P496" s="226"/>
      <c r="Q496" s="226"/>
      <c r="R496" s="226"/>
      <c r="S496" s="226"/>
      <c r="T496" s="227"/>
      <c r="AT496" s="228" t="s">
        <v>196</v>
      </c>
      <c r="AU496" s="228" t="s">
        <v>90</v>
      </c>
      <c r="AV496" s="12" t="s">
        <v>90</v>
      </c>
      <c r="AW496" s="12" t="s">
        <v>45</v>
      </c>
      <c r="AX496" s="12" t="s">
        <v>82</v>
      </c>
      <c r="AY496" s="228" t="s">
        <v>183</v>
      </c>
    </row>
    <row r="497" spans="2:51" s="13" customFormat="1" ht="13.5">
      <c r="B497" s="229"/>
      <c r="C497" s="230"/>
      <c r="D497" s="219" t="s">
        <v>196</v>
      </c>
      <c r="E497" s="231" t="s">
        <v>38</v>
      </c>
      <c r="F497" s="232" t="s">
        <v>198</v>
      </c>
      <c r="G497" s="230"/>
      <c r="H497" s="233">
        <v>5.105</v>
      </c>
      <c r="I497" s="234"/>
      <c r="J497" s="230"/>
      <c r="K497" s="230"/>
      <c r="L497" s="235"/>
      <c r="M497" s="236"/>
      <c r="N497" s="237"/>
      <c r="O497" s="237"/>
      <c r="P497" s="237"/>
      <c r="Q497" s="237"/>
      <c r="R497" s="237"/>
      <c r="S497" s="237"/>
      <c r="T497" s="238"/>
      <c r="AT497" s="239" t="s">
        <v>196</v>
      </c>
      <c r="AU497" s="239" t="s">
        <v>90</v>
      </c>
      <c r="AV497" s="13" t="s">
        <v>190</v>
      </c>
      <c r="AW497" s="13" t="s">
        <v>45</v>
      </c>
      <c r="AX497" s="13" t="s">
        <v>25</v>
      </c>
      <c r="AY497" s="239" t="s">
        <v>183</v>
      </c>
    </row>
    <row r="498" spans="2:65" s="1" customFormat="1" ht="38.25" customHeight="1">
      <c r="B498" s="43"/>
      <c r="C498" s="205" t="s">
        <v>741</v>
      </c>
      <c r="D498" s="205" t="s">
        <v>185</v>
      </c>
      <c r="E498" s="206" t="s">
        <v>742</v>
      </c>
      <c r="F498" s="207" t="s">
        <v>743</v>
      </c>
      <c r="G498" s="208" t="s">
        <v>194</v>
      </c>
      <c r="H498" s="209">
        <v>0.123</v>
      </c>
      <c r="I498" s="210"/>
      <c r="J498" s="211">
        <f>ROUND(I498*H498,2)</f>
        <v>0</v>
      </c>
      <c r="K498" s="207" t="s">
        <v>189</v>
      </c>
      <c r="L498" s="63"/>
      <c r="M498" s="212" t="s">
        <v>38</v>
      </c>
      <c r="N498" s="213" t="s">
        <v>53</v>
      </c>
      <c r="O498" s="44"/>
      <c r="P498" s="214">
        <f>O498*H498</f>
        <v>0</v>
      </c>
      <c r="Q498" s="214">
        <v>0</v>
      </c>
      <c r="R498" s="214">
        <f>Q498*H498</f>
        <v>0</v>
      </c>
      <c r="S498" s="214">
        <v>1.8</v>
      </c>
      <c r="T498" s="215">
        <f>S498*H498</f>
        <v>0.2214</v>
      </c>
      <c r="AR498" s="25" t="s">
        <v>190</v>
      </c>
      <c r="AT498" s="25" t="s">
        <v>185</v>
      </c>
      <c r="AU498" s="25" t="s">
        <v>90</v>
      </c>
      <c r="AY498" s="25" t="s">
        <v>183</v>
      </c>
      <c r="BE498" s="216">
        <f>IF(N498="základní",J498,0)</f>
        <v>0</v>
      </c>
      <c r="BF498" s="216">
        <f>IF(N498="snížená",J498,0)</f>
        <v>0</v>
      </c>
      <c r="BG498" s="216">
        <f>IF(N498="zákl. přenesená",J498,0)</f>
        <v>0</v>
      </c>
      <c r="BH498" s="216">
        <f>IF(N498="sníž. přenesená",J498,0)</f>
        <v>0</v>
      </c>
      <c r="BI498" s="216">
        <f>IF(N498="nulová",J498,0)</f>
        <v>0</v>
      </c>
      <c r="BJ498" s="25" t="s">
        <v>25</v>
      </c>
      <c r="BK498" s="216">
        <f>ROUND(I498*H498,2)</f>
        <v>0</v>
      </c>
      <c r="BL498" s="25" t="s">
        <v>190</v>
      </c>
      <c r="BM498" s="25" t="s">
        <v>744</v>
      </c>
    </row>
    <row r="499" spans="2:51" s="12" customFormat="1" ht="13.5">
      <c r="B499" s="217"/>
      <c r="C499" s="218"/>
      <c r="D499" s="219" t="s">
        <v>196</v>
      </c>
      <c r="E499" s="220" t="s">
        <v>38</v>
      </c>
      <c r="F499" s="221" t="s">
        <v>745</v>
      </c>
      <c r="G499" s="218"/>
      <c r="H499" s="222">
        <v>0.123</v>
      </c>
      <c r="I499" s="223"/>
      <c r="J499" s="218"/>
      <c r="K499" s="218"/>
      <c r="L499" s="224"/>
      <c r="M499" s="225"/>
      <c r="N499" s="226"/>
      <c r="O499" s="226"/>
      <c r="P499" s="226"/>
      <c r="Q499" s="226"/>
      <c r="R499" s="226"/>
      <c r="S499" s="226"/>
      <c r="T499" s="227"/>
      <c r="AT499" s="228" t="s">
        <v>196</v>
      </c>
      <c r="AU499" s="228" t="s">
        <v>90</v>
      </c>
      <c r="AV499" s="12" t="s">
        <v>90</v>
      </c>
      <c r="AW499" s="12" t="s">
        <v>45</v>
      </c>
      <c r="AX499" s="12" t="s">
        <v>82</v>
      </c>
      <c r="AY499" s="228" t="s">
        <v>183</v>
      </c>
    </row>
    <row r="500" spans="2:51" s="13" customFormat="1" ht="13.5">
      <c r="B500" s="229"/>
      <c r="C500" s="230"/>
      <c r="D500" s="219" t="s">
        <v>196</v>
      </c>
      <c r="E500" s="231" t="s">
        <v>38</v>
      </c>
      <c r="F500" s="232" t="s">
        <v>198</v>
      </c>
      <c r="G500" s="230"/>
      <c r="H500" s="233">
        <v>0.123</v>
      </c>
      <c r="I500" s="234"/>
      <c r="J500" s="230"/>
      <c r="K500" s="230"/>
      <c r="L500" s="235"/>
      <c r="M500" s="236"/>
      <c r="N500" s="237"/>
      <c r="O500" s="237"/>
      <c r="P500" s="237"/>
      <c r="Q500" s="237"/>
      <c r="R500" s="237"/>
      <c r="S500" s="237"/>
      <c r="T500" s="238"/>
      <c r="AT500" s="239" t="s">
        <v>196</v>
      </c>
      <c r="AU500" s="239" t="s">
        <v>90</v>
      </c>
      <c r="AV500" s="13" t="s">
        <v>190</v>
      </c>
      <c r="AW500" s="13" t="s">
        <v>45</v>
      </c>
      <c r="AX500" s="13" t="s">
        <v>25</v>
      </c>
      <c r="AY500" s="239" t="s">
        <v>183</v>
      </c>
    </row>
    <row r="501" spans="2:65" s="1" customFormat="1" ht="38.25" customHeight="1">
      <c r="B501" s="43"/>
      <c r="C501" s="205" t="s">
        <v>746</v>
      </c>
      <c r="D501" s="205" t="s">
        <v>185</v>
      </c>
      <c r="E501" s="206" t="s">
        <v>747</v>
      </c>
      <c r="F501" s="207" t="s">
        <v>748</v>
      </c>
      <c r="G501" s="208" t="s">
        <v>194</v>
      </c>
      <c r="H501" s="209">
        <v>1.636</v>
      </c>
      <c r="I501" s="210"/>
      <c r="J501" s="211">
        <f>ROUND(I501*H501,2)</f>
        <v>0</v>
      </c>
      <c r="K501" s="207" t="s">
        <v>189</v>
      </c>
      <c r="L501" s="63"/>
      <c r="M501" s="212" t="s">
        <v>38</v>
      </c>
      <c r="N501" s="213" t="s">
        <v>53</v>
      </c>
      <c r="O501" s="44"/>
      <c r="P501" s="214">
        <f>O501*H501</f>
        <v>0</v>
      </c>
      <c r="Q501" s="214">
        <v>0</v>
      </c>
      <c r="R501" s="214">
        <f>Q501*H501</f>
        <v>0</v>
      </c>
      <c r="S501" s="214">
        <v>1.8</v>
      </c>
      <c r="T501" s="215">
        <f>S501*H501</f>
        <v>2.9448</v>
      </c>
      <c r="AR501" s="25" t="s">
        <v>190</v>
      </c>
      <c r="AT501" s="25" t="s">
        <v>185</v>
      </c>
      <c r="AU501" s="25" t="s">
        <v>90</v>
      </c>
      <c r="AY501" s="25" t="s">
        <v>183</v>
      </c>
      <c r="BE501" s="216">
        <f>IF(N501="základní",J501,0)</f>
        <v>0</v>
      </c>
      <c r="BF501" s="216">
        <f>IF(N501="snížená",J501,0)</f>
        <v>0</v>
      </c>
      <c r="BG501" s="216">
        <f>IF(N501="zákl. přenesená",J501,0)</f>
        <v>0</v>
      </c>
      <c r="BH501" s="216">
        <f>IF(N501="sníž. přenesená",J501,0)</f>
        <v>0</v>
      </c>
      <c r="BI501" s="216">
        <f>IF(N501="nulová",J501,0)</f>
        <v>0</v>
      </c>
      <c r="BJ501" s="25" t="s">
        <v>25</v>
      </c>
      <c r="BK501" s="216">
        <f>ROUND(I501*H501,2)</f>
        <v>0</v>
      </c>
      <c r="BL501" s="25" t="s">
        <v>190</v>
      </c>
      <c r="BM501" s="25" t="s">
        <v>749</v>
      </c>
    </row>
    <row r="502" spans="2:51" s="14" customFormat="1" ht="13.5">
      <c r="B502" s="240"/>
      <c r="C502" s="241"/>
      <c r="D502" s="219" t="s">
        <v>196</v>
      </c>
      <c r="E502" s="242" t="s">
        <v>38</v>
      </c>
      <c r="F502" s="243" t="s">
        <v>202</v>
      </c>
      <c r="G502" s="241"/>
      <c r="H502" s="242" t="s">
        <v>38</v>
      </c>
      <c r="I502" s="244"/>
      <c r="J502" s="241"/>
      <c r="K502" s="241"/>
      <c r="L502" s="245"/>
      <c r="M502" s="246"/>
      <c r="N502" s="247"/>
      <c r="O502" s="247"/>
      <c r="P502" s="247"/>
      <c r="Q502" s="247"/>
      <c r="R502" s="247"/>
      <c r="S502" s="247"/>
      <c r="T502" s="248"/>
      <c r="AT502" s="249" t="s">
        <v>196</v>
      </c>
      <c r="AU502" s="249" t="s">
        <v>90</v>
      </c>
      <c r="AV502" s="14" t="s">
        <v>25</v>
      </c>
      <c r="AW502" s="14" t="s">
        <v>45</v>
      </c>
      <c r="AX502" s="14" t="s">
        <v>82</v>
      </c>
      <c r="AY502" s="249" t="s">
        <v>183</v>
      </c>
    </row>
    <row r="503" spans="2:51" s="12" customFormat="1" ht="13.5">
      <c r="B503" s="217"/>
      <c r="C503" s="218"/>
      <c r="D503" s="219" t="s">
        <v>196</v>
      </c>
      <c r="E503" s="220" t="s">
        <v>38</v>
      </c>
      <c r="F503" s="221" t="s">
        <v>750</v>
      </c>
      <c r="G503" s="218"/>
      <c r="H503" s="222">
        <v>1.098</v>
      </c>
      <c r="I503" s="223"/>
      <c r="J503" s="218"/>
      <c r="K503" s="218"/>
      <c r="L503" s="224"/>
      <c r="M503" s="225"/>
      <c r="N503" s="226"/>
      <c r="O503" s="226"/>
      <c r="P503" s="226"/>
      <c r="Q503" s="226"/>
      <c r="R503" s="226"/>
      <c r="S503" s="226"/>
      <c r="T503" s="227"/>
      <c r="AT503" s="228" t="s">
        <v>196</v>
      </c>
      <c r="AU503" s="228" t="s">
        <v>90</v>
      </c>
      <c r="AV503" s="12" t="s">
        <v>90</v>
      </c>
      <c r="AW503" s="12" t="s">
        <v>45</v>
      </c>
      <c r="AX503" s="12" t="s">
        <v>82</v>
      </c>
      <c r="AY503" s="228" t="s">
        <v>183</v>
      </c>
    </row>
    <row r="504" spans="2:51" s="12" customFormat="1" ht="13.5">
      <c r="B504" s="217"/>
      <c r="C504" s="218"/>
      <c r="D504" s="219" t="s">
        <v>196</v>
      </c>
      <c r="E504" s="220" t="s">
        <v>38</v>
      </c>
      <c r="F504" s="221" t="s">
        <v>751</v>
      </c>
      <c r="G504" s="218"/>
      <c r="H504" s="222">
        <v>0.538</v>
      </c>
      <c r="I504" s="223"/>
      <c r="J504" s="218"/>
      <c r="K504" s="218"/>
      <c r="L504" s="224"/>
      <c r="M504" s="225"/>
      <c r="N504" s="226"/>
      <c r="O504" s="226"/>
      <c r="P504" s="226"/>
      <c r="Q504" s="226"/>
      <c r="R504" s="226"/>
      <c r="S504" s="226"/>
      <c r="T504" s="227"/>
      <c r="AT504" s="228" t="s">
        <v>196</v>
      </c>
      <c r="AU504" s="228" t="s">
        <v>90</v>
      </c>
      <c r="AV504" s="12" t="s">
        <v>90</v>
      </c>
      <c r="AW504" s="12" t="s">
        <v>45</v>
      </c>
      <c r="AX504" s="12" t="s">
        <v>82</v>
      </c>
      <c r="AY504" s="228" t="s">
        <v>183</v>
      </c>
    </row>
    <row r="505" spans="2:51" s="13" customFormat="1" ht="13.5">
      <c r="B505" s="229"/>
      <c r="C505" s="230"/>
      <c r="D505" s="219" t="s">
        <v>196</v>
      </c>
      <c r="E505" s="231" t="s">
        <v>38</v>
      </c>
      <c r="F505" s="232" t="s">
        <v>198</v>
      </c>
      <c r="G505" s="230"/>
      <c r="H505" s="233">
        <v>1.636</v>
      </c>
      <c r="I505" s="234"/>
      <c r="J505" s="230"/>
      <c r="K505" s="230"/>
      <c r="L505" s="235"/>
      <c r="M505" s="236"/>
      <c r="N505" s="237"/>
      <c r="O505" s="237"/>
      <c r="P505" s="237"/>
      <c r="Q505" s="237"/>
      <c r="R505" s="237"/>
      <c r="S505" s="237"/>
      <c r="T505" s="238"/>
      <c r="AT505" s="239" t="s">
        <v>196</v>
      </c>
      <c r="AU505" s="239" t="s">
        <v>90</v>
      </c>
      <c r="AV505" s="13" t="s">
        <v>190</v>
      </c>
      <c r="AW505" s="13" t="s">
        <v>45</v>
      </c>
      <c r="AX505" s="13" t="s">
        <v>25</v>
      </c>
      <c r="AY505" s="239" t="s">
        <v>183</v>
      </c>
    </row>
    <row r="506" spans="2:65" s="1" customFormat="1" ht="38.25" customHeight="1">
      <c r="B506" s="43"/>
      <c r="C506" s="205" t="s">
        <v>752</v>
      </c>
      <c r="D506" s="205" t="s">
        <v>185</v>
      </c>
      <c r="E506" s="206" t="s">
        <v>753</v>
      </c>
      <c r="F506" s="207" t="s">
        <v>754</v>
      </c>
      <c r="G506" s="208" t="s">
        <v>194</v>
      </c>
      <c r="H506" s="209">
        <v>3.909</v>
      </c>
      <c r="I506" s="210"/>
      <c r="J506" s="211">
        <f>ROUND(I506*H506,2)</f>
        <v>0</v>
      </c>
      <c r="K506" s="207" t="s">
        <v>189</v>
      </c>
      <c r="L506" s="63"/>
      <c r="M506" s="212" t="s">
        <v>38</v>
      </c>
      <c r="N506" s="213" t="s">
        <v>53</v>
      </c>
      <c r="O506" s="44"/>
      <c r="P506" s="214">
        <f>O506*H506</f>
        <v>0</v>
      </c>
      <c r="Q506" s="214">
        <v>0</v>
      </c>
      <c r="R506" s="214">
        <f>Q506*H506</f>
        <v>0</v>
      </c>
      <c r="S506" s="214">
        <v>1.8</v>
      </c>
      <c r="T506" s="215">
        <f>S506*H506</f>
        <v>7.0362</v>
      </c>
      <c r="AR506" s="25" t="s">
        <v>190</v>
      </c>
      <c r="AT506" s="25" t="s">
        <v>185</v>
      </c>
      <c r="AU506" s="25" t="s">
        <v>90</v>
      </c>
      <c r="AY506" s="25" t="s">
        <v>183</v>
      </c>
      <c r="BE506" s="216">
        <f>IF(N506="základní",J506,0)</f>
        <v>0</v>
      </c>
      <c r="BF506" s="216">
        <f>IF(N506="snížená",J506,0)</f>
        <v>0</v>
      </c>
      <c r="BG506" s="216">
        <f>IF(N506="zákl. přenesená",J506,0)</f>
        <v>0</v>
      </c>
      <c r="BH506" s="216">
        <f>IF(N506="sníž. přenesená",J506,0)</f>
        <v>0</v>
      </c>
      <c r="BI506" s="216">
        <f>IF(N506="nulová",J506,0)</f>
        <v>0</v>
      </c>
      <c r="BJ506" s="25" t="s">
        <v>25</v>
      </c>
      <c r="BK506" s="216">
        <f>ROUND(I506*H506,2)</f>
        <v>0</v>
      </c>
      <c r="BL506" s="25" t="s">
        <v>190</v>
      </c>
      <c r="BM506" s="25" t="s">
        <v>755</v>
      </c>
    </row>
    <row r="507" spans="2:51" s="14" customFormat="1" ht="13.5">
      <c r="B507" s="240"/>
      <c r="C507" s="241"/>
      <c r="D507" s="219" t="s">
        <v>196</v>
      </c>
      <c r="E507" s="242" t="s">
        <v>38</v>
      </c>
      <c r="F507" s="243" t="s">
        <v>202</v>
      </c>
      <c r="G507" s="241"/>
      <c r="H507" s="242" t="s">
        <v>38</v>
      </c>
      <c r="I507" s="244"/>
      <c r="J507" s="241"/>
      <c r="K507" s="241"/>
      <c r="L507" s="245"/>
      <c r="M507" s="246"/>
      <c r="N507" s="247"/>
      <c r="O507" s="247"/>
      <c r="P507" s="247"/>
      <c r="Q507" s="247"/>
      <c r="R507" s="247"/>
      <c r="S507" s="247"/>
      <c r="T507" s="248"/>
      <c r="AT507" s="249" t="s">
        <v>196</v>
      </c>
      <c r="AU507" s="249" t="s">
        <v>90</v>
      </c>
      <c r="AV507" s="14" t="s">
        <v>25</v>
      </c>
      <c r="AW507" s="14" t="s">
        <v>45</v>
      </c>
      <c r="AX507" s="14" t="s">
        <v>82</v>
      </c>
      <c r="AY507" s="249" t="s">
        <v>183</v>
      </c>
    </row>
    <row r="508" spans="2:51" s="12" customFormat="1" ht="13.5">
      <c r="B508" s="217"/>
      <c r="C508" s="218"/>
      <c r="D508" s="219" t="s">
        <v>196</v>
      </c>
      <c r="E508" s="220" t="s">
        <v>38</v>
      </c>
      <c r="F508" s="221" t="s">
        <v>756</v>
      </c>
      <c r="G508" s="218"/>
      <c r="H508" s="222">
        <v>2.548</v>
      </c>
      <c r="I508" s="223"/>
      <c r="J508" s="218"/>
      <c r="K508" s="218"/>
      <c r="L508" s="224"/>
      <c r="M508" s="225"/>
      <c r="N508" s="226"/>
      <c r="O508" s="226"/>
      <c r="P508" s="226"/>
      <c r="Q508" s="226"/>
      <c r="R508" s="226"/>
      <c r="S508" s="226"/>
      <c r="T508" s="227"/>
      <c r="AT508" s="228" t="s">
        <v>196</v>
      </c>
      <c r="AU508" s="228" t="s">
        <v>90</v>
      </c>
      <c r="AV508" s="12" t="s">
        <v>90</v>
      </c>
      <c r="AW508" s="12" t="s">
        <v>45</v>
      </c>
      <c r="AX508" s="12" t="s">
        <v>82</v>
      </c>
      <c r="AY508" s="228" t="s">
        <v>183</v>
      </c>
    </row>
    <row r="509" spans="2:51" s="12" customFormat="1" ht="13.5">
      <c r="B509" s="217"/>
      <c r="C509" s="218"/>
      <c r="D509" s="219" t="s">
        <v>196</v>
      </c>
      <c r="E509" s="220" t="s">
        <v>38</v>
      </c>
      <c r="F509" s="221" t="s">
        <v>757</v>
      </c>
      <c r="G509" s="218"/>
      <c r="H509" s="222">
        <v>1.361</v>
      </c>
      <c r="I509" s="223"/>
      <c r="J509" s="218"/>
      <c r="K509" s="218"/>
      <c r="L509" s="224"/>
      <c r="M509" s="225"/>
      <c r="N509" s="226"/>
      <c r="O509" s="226"/>
      <c r="P509" s="226"/>
      <c r="Q509" s="226"/>
      <c r="R509" s="226"/>
      <c r="S509" s="226"/>
      <c r="T509" s="227"/>
      <c r="AT509" s="228" t="s">
        <v>196</v>
      </c>
      <c r="AU509" s="228" t="s">
        <v>90</v>
      </c>
      <c r="AV509" s="12" t="s">
        <v>90</v>
      </c>
      <c r="AW509" s="12" t="s">
        <v>45</v>
      </c>
      <c r="AX509" s="12" t="s">
        <v>82</v>
      </c>
      <c r="AY509" s="228" t="s">
        <v>183</v>
      </c>
    </row>
    <row r="510" spans="2:51" s="13" customFormat="1" ht="13.5">
      <c r="B510" s="229"/>
      <c r="C510" s="230"/>
      <c r="D510" s="219" t="s">
        <v>196</v>
      </c>
      <c r="E510" s="231" t="s">
        <v>38</v>
      </c>
      <c r="F510" s="232" t="s">
        <v>198</v>
      </c>
      <c r="G510" s="230"/>
      <c r="H510" s="233">
        <v>3.909</v>
      </c>
      <c r="I510" s="234"/>
      <c r="J510" s="230"/>
      <c r="K510" s="230"/>
      <c r="L510" s="235"/>
      <c r="M510" s="236"/>
      <c r="N510" s="237"/>
      <c r="O510" s="237"/>
      <c r="P510" s="237"/>
      <c r="Q510" s="237"/>
      <c r="R510" s="237"/>
      <c r="S510" s="237"/>
      <c r="T510" s="238"/>
      <c r="AT510" s="239" t="s">
        <v>196</v>
      </c>
      <c r="AU510" s="239" t="s">
        <v>90</v>
      </c>
      <c r="AV510" s="13" t="s">
        <v>190</v>
      </c>
      <c r="AW510" s="13" t="s">
        <v>45</v>
      </c>
      <c r="AX510" s="13" t="s">
        <v>25</v>
      </c>
      <c r="AY510" s="239" t="s">
        <v>183</v>
      </c>
    </row>
    <row r="511" spans="2:65" s="1" customFormat="1" ht="25.5" customHeight="1">
      <c r="B511" s="43"/>
      <c r="C511" s="205" t="s">
        <v>758</v>
      </c>
      <c r="D511" s="205" t="s">
        <v>185</v>
      </c>
      <c r="E511" s="206" t="s">
        <v>759</v>
      </c>
      <c r="F511" s="207" t="s">
        <v>760</v>
      </c>
      <c r="G511" s="208" t="s">
        <v>188</v>
      </c>
      <c r="H511" s="209">
        <v>10</v>
      </c>
      <c r="I511" s="210"/>
      <c r="J511" s="211">
        <f>ROUND(I511*H511,2)</f>
        <v>0</v>
      </c>
      <c r="K511" s="207" t="s">
        <v>189</v>
      </c>
      <c r="L511" s="63"/>
      <c r="M511" s="212" t="s">
        <v>38</v>
      </c>
      <c r="N511" s="213" t="s">
        <v>53</v>
      </c>
      <c r="O511" s="44"/>
      <c r="P511" s="214">
        <f>O511*H511</f>
        <v>0</v>
      </c>
      <c r="Q511" s="214">
        <v>0</v>
      </c>
      <c r="R511" s="214">
        <f>Q511*H511</f>
        <v>0</v>
      </c>
      <c r="S511" s="214">
        <v>0.031</v>
      </c>
      <c r="T511" s="215">
        <f>S511*H511</f>
        <v>0.31</v>
      </c>
      <c r="AR511" s="25" t="s">
        <v>190</v>
      </c>
      <c r="AT511" s="25" t="s">
        <v>185</v>
      </c>
      <c r="AU511" s="25" t="s">
        <v>90</v>
      </c>
      <c r="AY511" s="25" t="s">
        <v>183</v>
      </c>
      <c r="BE511" s="216">
        <f>IF(N511="základní",J511,0)</f>
        <v>0</v>
      </c>
      <c r="BF511" s="216">
        <f>IF(N511="snížená",J511,0)</f>
        <v>0</v>
      </c>
      <c r="BG511" s="216">
        <f>IF(N511="zákl. přenesená",J511,0)</f>
        <v>0</v>
      </c>
      <c r="BH511" s="216">
        <f>IF(N511="sníž. přenesená",J511,0)</f>
        <v>0</v>
      </c>
      <c r="BI511" s="216">
        <f>IF(N511="nulová",J511,0)</f>
        <v>0</v>
      </c>
      <c r="BJ511" s="25" t="s">
        <v>25</v>
      </c>
      <c r="BK511" s="216">
        <f>ROUND(I511*H511,2)</f>
        <v>0</v>
      </c>
      <c r="BL511" s="25" t="s">
        <v>190</v>
      </c>
      <c r="BM511" s="25" t="s">
        <v>761</v>
      </c>
    </row>
    <row r="512" spans="2:51" s="14" customFormat="1" ht="13.5">
      <c r="B512" s="240"/>
      <c r="C512" s="241"/>
      <c r="D512" s="219" t="s">
        <v>196</v>
      </c>
      <c r="E512" s="242" t="s">
        <v>38</v>
      </c>
      <c r="F512" s="243" t="s">
        <v>202</v>
      </c>
      <c r="G512" s="241"/>
      <c r="H512" s="242" t="s">
        <v>38</v>
      </c>
      <c r="I512" s="244"/>
      <c r="J512" s="241"/>
      <c r="K512" s="241"/>
      <c r="L512" s="245"/>
      <c r="M512" s="246"/>
      <c r="N512" s="247"/>
      <c r="O512" s="247"/>
      <c r="P512" s="247"/>
      <c r="Q512" s="247"/>
      <c r="R512" s="247"/>
      <c r="S512" s="247"/>
      <c r="T512" s="248"/>
      <c r="AT512" s="249" t="s">
        <v>196</v>
      </c>
      <c r="AU512" s="249" t="s">
        <v>90</v>
      </c>
      <c r="AV512" s="14" t="s">
        <v>25</v>
      </c>
      <c r="AW512" s="14" t="s">
        <v>45</v>
      </c>
      <c r="AX512" s="14" t="s">
        <v>82</v>
      </c>
      <c r="AY512" s="249" t="s">
        <v>183</v>
      </c>
    </row>
    <row r="513" spans="2:51" s="12" customFormat="1" ht="13.5">
      <c r="B513" s="217"/>
      <c r="C513" s="218"/>
      <c r="D513" s="219" t="s">
        <v>196</v>
      </c>
      <c r="E513" s="220" t="s">
        <v>38</v>
      </c>
      <c r="F513" s="221" t="s">
        <v>762</v>
      </c>
      <c r="G513" s="218"/>
      <c r="H513" s="222">
        <v>10</v>
      </c>
      <c r="I513" s="223"/>
      <c r="J513" s="218"/>
      <c r="K513" s="218"/>
      <c r="L513" s="224"/>
      <c r="M513" s="225"/>
      <c r="N513" s="226"/>
      <c r="O513" s="226"/>
      <c r="P513" s="226"/>
      <c r="Q513" s="226"/>
      <c r="R513" s="226"/>
      <c r="S513" s="226"/>
      <c r="T513" s="227"/>
      <c r="AT513" s="228" t="s">
        <v>196</v>
      </c>
      <c r="AU513" s="228" t="s">
        <v>90</v>
      </c>
      <c r="AV513" s="12" t="s">
        <v>90</v>
      </c>
      <c r="AW513" s="12" t="s">
        <v>45</v>
      </c>
      <c r="AX513" s="12" t="s">
        <v>82</v>
      </c>
      <c r="AY513" s="228" t="s">
        <v>183</v>
      </c>
    </row>
    <row r="514" spans="2:51" s="13" customFormat="1" ht="13.5">
      <c r="B514" s="229"/>
      <c r="C514" s="230"/>
      <c r="D514" s="219" t="s">
        <v>196</v>
      </c>
      <c r="E514" s="231" t="s">
        <v>38</v>
      </c>
      <c r="F514" s="232" t="s">
        <v>198</v>
      </c>
      <c r="G514" s="230"/>
      <c r="H514" s="233">
        <v>10</v>
      </c>
      <c r="I514" s="234"/>
      <c r="J514" s="230"/>
      <c r="K514" s="230"/>
      <c r="L514" s="235"/>
      <c r="M514" s="236"/>
      <c r="N514" s="237"/>
      <c r="O514" s="237"/>
      <c r="P514" s="237"/>
      <c r="Q514" s="237"/>
      <c r="R514" s="237"/>
      <c r="S514" s="237"/>
      <c r="T514" s="238"/>
      <c r="AT514" s="239" t="s">
        <v>196</v>
      </c>
      <c r="AU514" s="239" t="s">
        <v>90</v>
      </c>
      <c r="AV514" s="13" t="s">
        <v>190</v>
      </c>
      <c r="AW514" s="13" t="s">
        <v>45</v>
      </c>
      <c r="AX514" s="13" t="s">
        <v>25</v>
      </c>
      <c r="AY514" s="239" t="s">
        <v>183</v>
      </c>
    </row>
    <row r="515" spans="2:65" s="1" customFormat="1" ht="25.5" customHeight="1">
      <c r="B515" s="43"/>
      <c r="C515" s="205" t="s">
        <v>763</v>
      </c>
      <c r="D515" s="205" t="s">
        <v>185</v>
      </c>
      <c r="E515" s="206" t="s">
        <v>764</v>
      </c>
      <c r="F515" s="207" t="s">
        <v>765</v>
      </c>
      <c r="G515" s="208" t="s">
        <v>313</v>
      </c>
      <c r="H515" s="209">
        <v>6.04</v>
      </c>
      <c r="I515" s="210"/>
      <c r="J515" s="211">
        <f>ROUND(I515*H515,2)</f>
        <v>0</v>
      </c>
      <c r="K515" s="207" t="s">
        <v>189</v>
      </c>
      <c r="L515" s="63"/>
      <c r="M515" s="212" t="s">
        <v>38</v>
      </c>
      <c r="N515" s="213" t="s">
        <v>53</v>
      </c>
      <c r="O515" s="44"/>
      <c r="P515" s="214">
        <f>O515*H515</f>
        <v>0</v>
      </c>
      <c r="Q515" s="214">
        <v>0</v>
      </c>
      <c r="R515" s="214">
        <f>Q515*H515</f>
        <v>0</v>
      </c>
      <c r="S515" s="214">
        <v>0.007</v>
      </c>
      <c r="T515" s="215">
        <f>S515*H515</f>
        <v>0.04228</v>
      </c>
      <c r="AR515" s="25" t="s">
        <v>190</v>
      </c>
      <c r="AT515" s="25" t="s">
        <v>185</v>
      </c>
      <c r="AU515" s="25" t="s">
        <v>90</v>
      </c>
      <c r="AY515" s="25" t="s">
        <v>183</v>
      </c>
      <c r="BE515" s="216">
        <f>IF(N515="základní",J515,0)</f>
        <v>0</v>
      </c>
      <c r="BF515" s="216">
        <f>IF(N515="snížená",J515,0)</f>
        <v>0</v>
      </c>
      <c r="BG515" s="216">
        <f>IF(N515="zákl. přenesená",J515,0)</f>
        <v>0</v>
      </c>
      <c r="BH515" s="216">
        <f>IF(N515="sníž. přenesená",J515,0)</f>
        <v>0</v>
      </c>
      <c r="BI515" s="216">
        <f>IF(N515="nulová",J515,0)</f>
        <v>0</v>
      </c>
      <c r="BJ515" s="25" t="s">
        <v>25</v>
      </c>
      <c r="BK515" s="216">
        <f>ROUND(I515*H515,2)</f>
        <v>0</v>
      </c>
      <c r="BL515" s="25" t="s">
        <v>190</v>
      </c>
      <c r="BM515" s="25" t="s">
        <v>766</v>
      </c>
    </row>
    <row r="516" spans="2:51" s="14" customFormat="1" ht="13.5">
      <c r="B516" s="240"/>
      <c r="C516" s="241"/>
      <c r="D516" s="219" t="s">
        <v>196</v>
      </c>
      <c r="E516" s="242" t="s">
        <v>38</v>
      </c>
      <c r="F516" s="243" t="s">
        <v>202</v>
      </c>
      <c r="G516" s="241"/>
      <c r="H516" s="242" t="s">
        <v>38</v>
      </c>
      <c r="I516" s="244"/>
      <c r="J516" s="241"/>
      <c r="K516" s="241"/>
      <c r="L516" s="245"/>
      <c r="M516" s="246"/>
      <c r="N516" s="247"/>
      <c r="O516" s="247"/>
      <c r="P516" s="247"/>
      <c r="Q516" s="247"/>
      <c r="R516" s="247"/>
      <c r="S516" s="247"/>
      <c r="T516" s="248"/>
      <c r="AT516" s="249" t="s">
        <v>196</v>
      </c>
      <c r="AU516" s="249" t="s">
        <v>90</v>
      </c>
      <c r="AV516" s="14" t="s">
        <v>25</v>
      </c>
      <c r="AW516" s="14" t="s">
        <v>45</v>
      </c>
      <c r="AX516" s="14" t="s">
        <v>82</v>
      </c>
      <c r="AY516" s="249" t="s">
        <v>183</v>
      </c>
    </row>
    <row r="517" spans="2:51" s="12" customFormat="1" ht="13.5">
      <c r="B517" s="217"/>
      <c r="C517" s="218"/>
      <c r="D517" s="219" t="s">
        <v>196</v>
      </c>
      <c r="E517" s="220" t="s">
        <v>38</v>
      </c>
      <c r="F517" s="221" t="s">
        <v>767</v>
      </c>
      <c r="G517" s="218"/>
      <c r="H517" s="222">
        <v>6.04</v>
      </c>
      <c r="I517" s="223"/>
      <c r="J517" s="218"/>
      <c r="K517" s="218"/>
      <c r="L517" s="224"/>
      <c r="M517" s="225"/>
      <c r="N517" s="226"/>
      <c r="O517" s="226"/>
      <c r="P517" s="226"/>
      <c r="Q517" s="226"/>
      <c r="R517" s="226"/>
      <c r="S517" s="226"/>
      <c r="T517" s="227"/>
      <c r="AT517" s="228" t="s">
        <v>196</v>
      </c>
      <c r="AU517" s="228" t="s">
        <v>90</v>
      </c>
      <c r="AV517" s="12" t="s">
        <v>90</v>
      </c>
      <c r="AW517" s="12" t="s">
        <v>45</v>
      </c>
      <c r="AX517" s="12" t="s">
        <v>82</v>
      </c>
      <c r="AY517" s="228" t="s">
        <v>183</v>
      </c>
    </row>
    <row r="518" spans="2:51" s="13" customFormat="1" ht="13.5">
      <c r="B518" s="229"/>
      <c r="C518" s="230"/>
      <c r="D518" s="219" t="s">
        <v>196</v>
      </c>
      <c r="E518" s="231" t="s">
        <v>38</v>
      </c>
      <c r="F518" s="232" t="s">
        <v>198</v>
      </c>
      <c r="G518" s="230"/>
      <c r="H518" s="233">
        <v>6.04</v>
      </c>
      <c r="I518" s="234"/>
      <c r="J518" s="230"/>
      <c r="K518" s="230"/>
      <c r="L518" s="235"/>
      <c r="M518" s="236"/>
      <c r="N518" s="237"/>
      <c r="O518" s="237"/>
      <c r="P518" s="237"/>
      <c r="Q518" s="237"/>
      <c r="R518" s="237"/>
      <c r="S518" s="237"/>
      <c r="T518" s="238"/>
      <c r="AT518" s="239" t="s">
        <v>196</v>
      </c>
      <c r="AU518" s="239" t="s">
        <v>90</v>
      </c>
      <c r="AV518" s="13" t="s">
        <v>190</v>
      </c>
      <c r="AW518" s="13" t="s">
        <v>45</v>
      </c>
      <c r="AX518" s="13" t="s">
        <v>25</v>
      </c>
      <c r="AY518" s="239" t="s">
        <v>183</v>
      </c>
    </row>
    <row r="519" spans="2:65" s="1" customFormat="1" ht="25.5" customHeight="1">
      <c r="B519" s="43"/>
      <c r="C519" s="205" t="s">
        <v>768</v>
      </c>
      <c r="D519" s="205" t="s">
        <v>185</v>
      </c>
      <c r="E519" s="206" t="s">
        <v>769</v>
      </c>
      <c r="F519" s="207" t="s">
        <v>770</v>
      </c>
      <c r="G519" s="208" t="s">
        <v>313</v>
      </c>
      <c r="H519" s="209">
        <v>24.24</v>
      </c>
      <c r="I519" s="210"/>
      <c r="J519" s="211">
        <f>ROUND(I519*H519,2)</f>
        <v>0</v>
      </c>
      <c r="K519" s="207" t="s">
        <v>189</v>
      </c>
      <c r="L519" s="63"/>
      <c r="M519" s="212" t="s">
        <v>38</v>
      </c>
      <c r="N519" s="213" t="s">
        <v>53</v>
      </c>
      <c r="O519" s="44"/>
      <c r="P519" s="214">
        <f>O519*H519</f>
        <v>0</v>
      </c>
      <c r="Q519" s="214">
        <v>0</v>
      </c>
      <c r="R519" s="214">
        <f>Q519*H519</f>
        <v>0</v>
      </c>
      <c r="S519" s="214">
        <v>0.009</v>
      </c>
      <c r="T519" s="215">
        <f>S519*H519</f>
        <v>0.21815999999999997</v>
      </c>
      <c r="AR519" s="25" t="s">
        <v>190</v>
      </c>
      <c r="AT519" s="25" t="s">
        <v>185</v>
      </c>
      <c r="AU519" s="25" t="s">
        <v>90</v>
      </c>
      <c r="AY519" s="25" t="s">
        <v>183</v>
      </c>
      <c r="BE519" s="216">
        <f>IF(N519="základní",J519,0)</f>
        <v>0</v>
      </c>
      <c r="BF519" s="216">
        <f>IF(N519="snížená",J519,0)</f>
        <v>0</v>
      </c>
      <c r="BG519" s="216">
        <f>IF(N519="zákl. přenesená",J519,0)</f>
        <v>0</v>
      </c>
      <c r="BH519" s="216">
        <f>IF(N519="sníž. přenesená",J519,0)</f>
        <v>0</v>
      </c>
      <c r="BI519" s="216">
        <f>IF(N519="nulová",J519,0)</f>
        <v>0</v>
      </c>
      <c r="BJ519" s="25" t="s">
        <v>25</v>
      </c>
      <c r="BK519" s="216">
        <f>ROUND(I519*H519,2)</f>
        <v>0</v>
      </c>
      <c r="BL519" s="25" t="s">
        <v>190</v>
      </c>
      <c r="BM519" s="25" t="s">
        <v>771</v>
      </c>
    </row>
    <row r="520" spans="2:51" s="14" customFormat="1" ht="13.5">
      <c r="B520" s="240"/>
      <c r="C520" s="241"/>
      <c r="D520" s="219" t="s">
        <v>196</v>
      </c>
      <c r="E520" s="242" t="s">
        <v>38</v>
      </c>
      <c r="F520" s="243" t="s">
        <v>202</v>
      </c>
      <c r="G520" s="241"/>
      <c r="H520" s="242" t="s">
        <v>38</v>
      </c>
      <c r="I520" s="244"/>
      <c r="J520" s="241"/>
      <c r="K520" s="241"/>
      <c r="L520" s="245"/>
      <c r="M520" s="246"/>
      <c r="N520" s="247"/>
      <c r="O520" s="247"/>
      <c r="P520" s="247"/>
      <c r="Q520" s="247"/>
      <c r="R520" s="247"/>
      <c r="S520" s="247"/>
      <c r="T520" s="248"/>
      <c r="AT520" s="249" t="s">
        <v>196</v>
      </c>
      <c r="AU520" s="249" t="s">
        <v>90</v>
      </c>
      <c r="AV520" s="14" t="s">
        <v>25</v>
      </c>
      <c r="AW520" s="14" t="s">
        <v>45</v>
      </c>
      <c r="AX520" s="14" t="s">
        <v>82</v>
      </c>
      <c r="AY520" s="249" t="s">
        <v>183</v>
      </c>
    </row>
    <row r="521" spans="2:51" s="12" customFormat="1" ht="13.5">
      <c r="B521" s="217"/>
      <c r="C521" s="218"/>
      <c r="D521" s="219" t="s">
        <v>196</v>
      </c>
      <c r="E521" s="220" t="s">
        <v>38</v>
      </c>
      <c r="F521" s="221" t="s">
        <v>772</v>
      </c>
      <c r="G521" s="218"/>
      <c r="H521" s="222">
        <v>24.24</v>
      </c>
      <c r="I521" s="223"/>
      <c r="J521" s="218"/>
      <c r="K521" s="218"/>
      <c r="L521" s="224"/>
      <c r="M521" s="225"/>
      <c r="N521" s="226"/>
      <c r="O521" s="226"/>
      <c r="P521" s="226"/>
      <c r="Q521" s="226"/>
      <c r="R521" s="226"/>
      <c r="S521" s="226"/>
      <c r="T521" s="227"/>
      <c r="AT521" s="228" t="s">
        <v>196</v>
      </c>
      <c r="AU521" s="228" t="s">
        <v>90</v>
      </c>
      <c r="AV521" s="12" t="s">
        <v>90</v>
      </c>
      <c r="AW521" s="12" t="s">
        <v>45</v>
      </c>
      <c r="AX521" s="12" t="s">
        <v>82</v>
      </c>
      <c r="AY521" s="228" t="s">
        <v>183</v>
      </c>
    </row>
    <row r="522" spans="2:51" s="13" customFormat="1" ht="13.5">
      <c r="B522" s="229"/>
      <c r="C522" s="230"/>
      <c r="D522" s="219" t="s">
        <v>196</v>
      </c>
      <c r="E522" s="231" t="s">
        <v>38</v>
      </c>
      <c r="F522" s="232" t="s">
        <v>198</v>
      </c>
      <c r="G522" s="230"/>
      <c r="H522" s="233">
        <v>24.24</v>
      </c>
      <c r="I522" s="234"/>
      <c r="J522" s="230"/>
      <c r="K522" s="230"/>
      <c r="L522" s="235"/>
      <c r="M522" s="236"/>
      <c r="N522" s="237"/>
      <c r="O522" s="237"/>
      <c r="P522" s="237"/>
      <c r="Q522" s="237"/>
      <c r="R522" s="237"/>
      <c r="S522" s="237"/>
      <c r="T522" s="238"/>
      <c r="AT522" s="239" t="s">
        <v>196</v>
      </c>
      <c r="AU522" s="239" t="s">
        <v>90</v>
      </c>
      <c r="AV522" s="13" t="s">
        <v>190</v>
      </c>
      <c r="AW522" s="13" t="s">
        <v>45</v>
      </c>
      <c r="AX522" s="13" t="s">
        <v>25</v>
      </c>
      <c r="AY522" s="239" t="s">
        <v>183</v>
      </c>
    </row>
    <row r="523" spans="2:65" s="1" customFormat="1" ht="25.5" customHeight="1">
      <c r="B523" s="43"/>
      <c r="C523" s="205" t="s">
        <v>35</v>
      </c>
      <c r="D523" s="205" t="s">
        <v>185</v>
      </c>
      <c r="E523" s="206" t="s">
        <v>773</v>
      </c>
      <c r="F523" s="207" t="s">
        <v>774</v>
      </c>
      <c r="G523" s="208" t="s">
        <v>313</v>
      </c>
      <c r="H523" s="209">
        <v>33.55</v>
      </c>
      <c r="I523" s="210"/>
      <c r="J523" s="211">
        <f>ROUND(I523*H523,2)</f>
        <v>0</v>
      </c>
      <c r="K523" s="207" t="s">
        <v>189</v>
      </c>
      <c r="L523" s="63"/>
      <c r="M523" s="212" t="s">
        <v>38</v>
      </c>
      <c r="N523" s="213" t="s">
        <v>53</v>
      </c>
      <c r="O523" s="44"/>
      <c r="P523" s="214">
        <f>O523*H523</f>
        <v>0</v>
      </c>
      <c r="Q523" s="214">
        <v>0</v>
      </c>
      <c r="R523" s="214">
        <f>Q523*H523</f>
        <v>0</v>
      </c>
      <c r="S523" s="214">
        <v>0.009</v>
      </c>
      <c r="T523" s="215">
        <f>S523*H523</f>
        <v>0.30194999999999994</v>
      </c>
      <c r="AR523" s="25" t="s">
        <v>190</v>
      </c>
      <c r="AT523" s="25" t="s">
        <v>185</v>
      </c>
      <c r="AU523" s="25" t="s">
        <v>90</v>
      </c>
      <c r="AY523" s="25" t="s">
        <v>183</v>
      </c>
      <c r="BE523" s="216">
        <f>IF(N523="základní",J523,0)</f>
        <v>0</v>
      </c>
      <c r="BF523" s="216">
        <f>IF(N523="snížená",J523,0)</f>
        <v>0</v>
      </c>
      <c r="BG523" s="216">
        <f>IF(N523="zákl. přenesená",J523,0)</f>
        <v>0</v>
      </c>
      <c r="BH523" s="216">
        <f>IF(N523="sníž. přenesená",J523,0)</f>
        <v>0</v>
      </c>
      <c r="BI523" s="216">
        <f>IF(N523="nulová",J523,0)</f>
        <v>0</v>
      </c>
      <c r="BJ523" s="25" t="s">
        <v>25</v>
      </c>
      <c r="BK523" s="216">
        <f>ROUND(I523*H523,2)</f>
        <v>0</v>
      </c>
      <c r="BL523" s="25" t="s">
        <v>190</v>
      </c>
      <c r="BM523" s="25" t="s">
        <v>775</v>
      </c>
    </row>
    <row r="524" spans="2:51" s="14" customFormat="1" ht="13.5">
      <c r="B524" s="240"/>
      <c r="C524" s="241"/>
      <c r="D524" s="219" t="s">
        <v>196</v>
      </c>
      <c r="E524" s="242" t="s">
        <v>38</v>
      </c>
      <c r="F524" s="243" t="s">
        <v>202</v>
      </c>
      <c r="G524" s="241"/>
      <c r="H524" s="242" t="s">
        <v>38</v>
      </c>
      <c r="I524" s="244"/>
      <c r="J524" s="241"/>
      <c r="K524" s="241"/>
      <c r="L524" s="245"/>
      <c r="M524" s="246"/>
      <c r="N524" s="247"/>
      <c r="O524" s="247"/>
      <c r="P524" s="247"/>
      <c r="Q524" s="247"/>
      <c r="R524" s="247"/>
      <c r="S524" s="247"/>
      <c r="T524" s="248"/>
      <c r="AT524" s="249" t="s">
        <v>196</v>
      </c>
      <c r="AU524" s="249" t="s">
        <v>90</v>
      </c>
      <c r="AV524" s="14" t="s">
        <v>25</v>
      </c>
      <c r="AW524" s="14" t="s">
        <v>45</v>
      </c>
      <c r="AX524" s="14" t="s">
        <v>82</v>
      </c>
      <c r="AY524" s="249" t="s">
        <v>183</v>
      </c>
    </row>
    <row r="525" spans="2:51" s="12" customFormat="1" ht="13.5">
      <c r="B525" s="217"/>
      <c r="C525" s="218"/>
      <c r="D525" s="219" t="s">
        <v>196</v>
      </c>
      <c r="E525" s="220" t="s">
        <v>38</v>
      </c>
      <c r="F525" s="221" t="s">
        <v>776</v>
      </c>
      <c r="G525" s="218"/>
      <c r="H525" s="222">
        <v>33.55</v>
      </c>
      <c r="I525" s="223"/>
      <c r="J525" s="218"/>
      <c r="K525" s="218"/>
      <c r="L525" s="224"/>
      <c r="M525" s="225"/>
      <c r="N525" s="226"/>
      <c r="O525" s="226"/>
      <c r="P525" s="226"/>
      <c r="Q525" s="226"/>
      <c r="R525" s="226"/>
      <c r="S525" s="226"/>
      <c r="T525" s="227"/>
      <c r="AT525" s="228" t="s">
        <v>196</v>
      </c>
      <c r="AU525" s="228" t="s">
        <v>90</v>
      </c>
      <c r="AV525" s="12" t="s">
        <v>90</v>
      </c>
      <c r="AW525" s="12" t="s">
        <v>45</v>
      </c>
      <c r="AX525" s="12" t="s">
        <v>82</v>
      </c>
      <c r="AY525" s="228" t="s">
        <v>183</v>
      </c>
    </row>
    <row r="526" spans="2:51" s="13" customFormat="1" ht="13.5">
      <c r="B526" s="229"/>
      <c r="C526" s="230"/>
      <c r="D526" s="219" t="s">
        <v>196</v>
      </c>
      <c r="E526" s="231" t="s">
        <v>38</v>
      </c>
      <c r="F526" s="232" t="s">
        <v>198</v>
      </c>
      <c r="G526" s="230"/>
      <c r="H526" s="233">
        <v>33.55</v>
      </c>
      <c r="I526" s="234"/>
      <c r="J526" s="230"/>
      <c r="K526" s="230"/>
      <c r="L526" s="235"/>
      <c r="M526" s="236"/>
      <c r="N526" s="237"/>
      <c r="O526" s="237"/>
      <c r="P526" s="237"/>
      <c r="Q526" s="237"/>
      <c r="R526" s="237"/>
      <c r="S526" s="237"/>
      <c r="T526" s="238"/>
      <c r="AT526" s="239" t="s">
        <v>196</v>
      </c>
      <c r="AU526" s="239" t="s">
        <v>90</v>
      </c>
      <c r="AV526" s="13" t="s">
        <v>190</v>
      </c>
      <c r="AW526" s="13" t="s">
        <v>45</v>
      </c>
      <c r="AX526" s="13" t="s">
        <v>25</v>
      </c>
      <c r="AY526" s="239" t="s">
        <v>183</v>
      </c>
    </row>
    <row r="527" spans="2:65" s="1" customFormat="1" ht="38.25" customHeight="1">
      <c r="B527" s="43"/>
      <c r="C527" s="205" t="s">
        <v>777</v>
      </c>
      <c r="D527" s="205" t="s">
        <v>185</v>
      </c>
      <c r="E527" s="206" t="s">
        <v>778</v>
      </c>
      <c r="F527" s="207" t="s">
        <v>779</v>
      </c>
      <c r="G527" s="208" t="s">
        <v>313</v>
      </c>
      <c r="H527" s="209">
        <v>41.56</v>
      </c>
      <c r="I527" s="210"/>
      <c r="J527" s="211">
        <f>ROUND(I527*H527,2)</f>
        <v>0</v>
      </c>
      <c r="K527" s="207" t="s">
        <v>189</v>
      </c>
      <c r="L527" s="63"/>
      <c r="M527" s="212" t="s">
        <v>38</v>
      </c>
      <c r="N527" s="213" t="s">
        <v>53</v>
      </c>
      <c r="O527" s="44"/>
      <c r="P527" s="214">
        <f>O527*H527</f>
        <v>0</v>
      </c>
      <c r="Q527" s="214">
        <v>0</v>
      </c>
      <c r="R527" s="214">
        <f>Q527*H527</f>
        <v>0</v>
      </c>
      <c r="S527" s="214">
        <v>0.042</v>
      </c>
      <c r="T527" s="215">
        <f>S527*H527</f>
        <v>1.7455200000000002</v>
      </c>
      <c r="AR527" s="25" t="s">
        <v>190</v>
      </c>
      <c r="AT527" s="25" t="s">
        <v>185</v>
      </c>
      <c r="AU527" s="25" t="s">
        <v>90</v>
      </c>
      <c r="AY527" s="25" t="s">
        <v>183</v>
      </c>
      <c r="BE527" s="216">
        <f>IF(N527="základní",J527,0)</f>
        <v>0</v>
      </c>
      <c r="BF527" s="216">
        <f>IF(N527="snížená",J527,0)</f>
        <v>0</v>
      </c>
      <c r="BG527" s="216">
        <f>IF(N527="zákl. přenesená",J527,0)</f>
        <v>0</v>
      </c>
      <c r="BH527" s="216">
        <f>IF(N527="sníž. přenesená",J527,0)</f>
        <v>0</v>
      </c>
      <c r="BI527" s="216">
        <f>IF(N527="nulová",J527,0)</f>
        <v>0</v>
      </c>
      <c r="BJ527" s="25" t="s">
        <v>25</v>
      </c>
      <c r="BK527" s="216">
        <f>ROUND(I527*H527,2)</f>
        <v>0</v>
      </c>
      <c r="BL527" s="25" t="s">
        <v>190</v>
      </c>
      <c r="BM527" s="25" t="s">
        <v>780</v>
      </c>
    </row>
    <row r="528" spans="2:51" s="14" customFormat="1" ht="13.5">
      <c r="B528" s="240"/>
      <c r="C528" s="241"/>
      <c r="D528" s="219" t="s">
        <v>196</v>
      </c>
      <c r="E528" s="242" t="s">
        <v>38</v>
      </c>
      <c r="F528" s="243" t="s">
        <v>202</v>
      </c>
      <c r="G528" s="241"/>
      <c r="H528" s="242" t="s">
        <v>38</v>
      </c>
      <c r="I528" s="244"/>
      <c r="J528" s="241"/>
      <c r="K528" s="241"/>
      <c r="L528" s="245"/>
      <c r="M528" s="246"/>
      <c r="N528" s="247"/>
      <c r="O528" s="247"/>
      <c r="P528" s="247"/>
      <c r="Q528" s="247"/>
      <c r="R528" s="247"/>
      <c r="S528" s="247"/>
      <c r="T528" s="248"/>
      <c r="AT528" s="249" t="s">
        <v>196</v>
      </c>
      <c r="AU528" s="249" t="s">
        <v>90</v>
      </c>
      <c r="AV528" s="14" t="s">
        <v>25</v>
      </c>
      <c r="AW528" s="14" t="s">
        <v>45</v>
      </c>
      <c r="AX528" s="14" t="s">
        <v>82</v>
      </c>
      <c r="AY528" s="249" t="s">
        <v>183</v>
      </c>
    </row>
    <row r="529" spans="2:51" s="12" customFormat="1" ht="13.5">
      <c r="B529" s="217"/>
      <c r="C529" s="218"/>
      <c r="D529" s="219" t="s">
        <v>196</v>
      </c>
      <c r="E529" s="220" t="s">
        <v>38</v>
      </c>
      <c r="F529" s="221" t="s">
        <v>781</v>
      </c>
      <c r="G529" s="218"/>
      <c r="H529" s="222">
        <v>17.12</v>
      </c>
      <c r="I529" s="223"/>
      <c r="J529" s="218"/>
      <c r="K529" s="218"/>
      <c r="L529" s="224"/>
      <c r="M529" s="225"/>
      <c r="N529" s="226"/>
      <c r="O529" s="226"/>
      <c r="P529" s="226"/>
      <c r="Q529" s="226"/>
      <c r="R529" s="226"/>
      <c r="S529" s="226"/>
      <c r="T529" s="227"/>
      <c r="AT529" s="228" t="s">
        <v>196</v>
      </c>
      <c r="AU529" s="228" t="s">
        <v>90</v>
      </c>
      <c r="AV529" s="12" t="s">
        <v>90</v>
      </c>
      <c r="AW529" s="12" t="s">
        <v>45</v>
      </c>
      <c r="AX529" s="12" t="s">
        <v>82</v>
      </c>
      <c r="AY529" s="228" t="s">
        <v>183</v>
      </c>
    </row>
    <row r="530" spans="2:51" s="14" customFormat="1" ht="13.5">
      <c r="B530" s="240"/>
      <c r="C530" s="241"/>
      <c r="D530" s="219" t="s">
        <v>196</v>
      </c>
      <c r="E530" s="242" t="s">
        <v>38</v>
      </c>
      <c r="F530" s="243" t="s">
        <v>676</v>
      </c>
      <c r="G530" s="241"/>
      <c r="H530" s="242" t="s">
        <v>38</v>
      </c>
      <c r="I530" s="244"/>
      <c r="J530" s="241"/>
      <c r="K530" s="241"/>
      <c r="L530" s="245"/>
      <c r="M530" s="246"/>
      <c r="N530" s="247"/>
      <c r="O530" s="247"/>
      <c r="P530" s="247"/>
      <c r="Q530" s="247"/>
      <c r="R530" s="247"/>
      <c r="S530" s="247"/>
      <c r="T530" s="248"/>
      <c r="AT530" s="249" t="s">
        <v>196</v>
      </c>
      <c r="AU530" s="249" t="s">
        <v>90</v>
      </c>
      <c r="AV530" s="14" t="s">
        <v>25</v>
      </c>
      <c r="AW530" s="14" t="s">
        <v>45</v>
      </c>
      <c r="AX530" s="14" t="s">
        <v>82</v>
      </c>
      <c r="AY530" s="249" t="s">
        <v>183</v>
      </c>
    </row>
    <row r="531" spans="2:51" s="12" customFormat="1" ht="13.5">
      <c r="B531" s="217"/>
      <c r="C531" s="218"/>
      <c r="D531" s="219" t="s">
        <v>196</v>
      </c>
      <c r="E531" s="220" t="s">
        <v>38</v>
      </c>
      <c r="F531" s="221" t="s">
        <v>782</v>
      </c>
      <c r="G531" s="218"/>
      <c r="H531" s="222">
        <v>24.44</v>
      </c>
      <c r="I531" s="223"/>
      <c r="J531" s="218"/>
      <c r="K531" s="218"/>
      <c r="L531" s="224"/>
      <c r="M531" s="225"/>
      <c r="N531" s="226"/>
      <c r="O531" s="226"/>
      <c r="P531" s="226"/>
      <c r="Q531" s="226"/>
      <c r="R531" s="226"/>
      <c r="S531" s="226"/>
      <c r="T531" s="227"/>
      <c r="AT531" s="228" t="s">
        <v>196</v>
      </c>
      <c r="AU531" s="228" t="s">
        <v>90</v>
      </c>
      <c r="AV531" s="12" t="s">
        <v>90</v>
      </c>
      <c r="AW531" s="12" t="s">
        <v>45</v>
      </c>
      <c r="AX531" s="12" t="s">
        <v>82</v>
      </c>
      <c r="AY531" s="228" t="s">
        <v>183</v>
      </c>
    </row>
    <row r="532" spans="2:51" s="13" customFormat="1" ht="13.5">
      <c r="B532" s="229"/>
      <c r="C532" s="230"/>
      <c r="D532" s="219" t="s">
        <v>196</v>
      </c>
      <c r="E532" s="231" t="s">
        <v>38</v>
      </c>
      <c r="F532" s="232" t="s">
        <v>198</v>
      </c>
      <c r="G532" s="230"/>
      <c r="H532" s="233">
        <v>41.56</v>
      </c>
      <c r="I532" s="234"/>
      <c r="J532" s="230"/>
      <c r="K532" s="230"/>
      <c r="L532" s="235"/>
      <c r="M532" s="236"/>
      <c r="N532" s="237"/>
      <c r="O532" s="237"/>
      <c r="P532" s="237"/>
      <c r="Q532" s="237"/>
      <c r="R532" s="237"/>
      <c r="S532" s="237"/>
      <c r="T532" s="238"/>
      <c r="AT532" s="239" t="s">
        <v>196</v>
      </c>
      <c r="AU532" s="239" t="s">
        <v>90</v>
      </c>
      <c r="AV532" s="13" t="s">
        <v>190</v>
      </c>
      <c r="AW532" s="13" t="s">
        <v>45</v>
      </c>
      <c r="AX532" s="13" t="s">
        <v>25</v>
      </c>
      <c r="AY532" s="239" t="s">
        <v>183</v>
      </c>
    </row>
    <row r="533" spans="2:65" s="1" customFormat="1" ht="38.25" customHeight="1">
      <c r="B533" s="43"/>
      <c r="C533" s="205" t="s">
        <v>783</v>
      </c>
      <c r="D533" s="205" t="s">
        <v>185</v>
      </c>
      <c r="E533" s="206" t="s">
        <v>784</v>
      </c>
      <c r="F533" s="207" t="s">
        <v>785</v>
      </c>
      <c r="G533" s="208" t="s">
        <v>313</v>
      </c>
      <c r="H533" s="209">
        <v>14.9</v>
      </c>
      <c r="I533" s="210"/>
      <c r="J533" s="211">
        <f>ROUND(I533*H533,2)</f>
        <v>0</v>
      </c>
      <c r="K533" s="207" t="s">
        <v>189</v>
      </c>
      <c r="L533" s="63"/>
      <c r="M533" s="212" t="s">
        <v>38</v>
      </c>
      <c r="N533" s="213" t="s">
        <v>53</v>
      </c>
      <c r="O533" s="44"/>
      <c r="P533" s="214">
        <f>O533*H533</f>
        <v>0</v>
      </c>
      <c r="Q533" s="214">
        <v>0</v>
      </c>
      <c r="R533" s="214">
        <f>Q533*H533</f>
        <v>0</v>
      </c>
      <c r="S533" s="214">
        <v>0.065</v>
      </c>
      <c r="T533" s="215">
        <f>S533*H533</f>
        <v>0.9685</v>
      </c>
      <c r="AR533" s="25" t="s">
        <v>190</v>
      </c>
      <c r="AT533" s="25" t="s">
        <v>185</v>
      </c>
      <c r="AU533" s="25" t="s">
        <v>90</v>
      </c>
      <c r="AY533" s="25" t="s">
        <v>183</v>
      </c>
      <c r="BE533" s="216">
        <f>IF(N533="základní",J533,0)</f>
        <v>0</v>
      </c>
      <c r="BF533" s="216">
        <f>IF(N533="snížená",J533,0)</f>
        <v>0</v>
      </c>
      <c r="BG533" s="216">
        <f>IF(N533="zákl. přenesená",J533,0)</f>
        <v>0</v>
      </c>
      <c r="BH533" s="216">
        <f>IF(N533="sníž. přenesená",J533,0)</f>
        <v>0</v>
      </c>
      <c r="BI533" s="216">
        <f>IF(N533="nulová",J533,0)</f>
        <v>0</v>
      </c>
      <c r="BJ533" s="25" t="s">
        <v>25</v>
      </c>
      <c r="BK533" s="216">
        <f>ROUND(I533*H533,2)</f>
        <v>0</v>
      </c>
      <c r="BL533" s="25" t="s">
        <v>190</v>
      </c>
      <c r="BM533" s="25" t="s">
        <v>786</v>
      </c>
    </row>
    <row r="534" spans="2:51" s="14" customFormat="1" ht="13.5">
      <c r="B534" s="240"/>
      <c r="C534" s="241"/>
      <c r="D534" s="219" t="s">
        <v>196</v>
      </c>
      <c r="E534" s="242" t="s">
        <v>38</v>
      </c>
      <c r="F534" s="243" t="s">
        <v>202</v>
      </c>
      <c r="G534" s="241"/>
      <c r="H534" s="242" t="s">
        <v>38</v>
      </c>
      <c r="I534" s="244"/>
      <c r="J534" s="241"/>
      <c r="K534" s="241"/>
      <c r="L534" s="245"/>
      <c r="M534" s="246"/>
      <c r="N534" s="247"/>
      <c r="O534" s="247"/>
      <c r="P534" s="247"/>
      <c r="Q534" s="247"/>
      <c r="R534" s="247"/>
      <c r="S534" s="247"/>
      <c r="T534" s="248"/>
      <c r="AT534" s="249" t="s">
        <v>196</v>
      </c>
      <c r="AU534" s="249" t="s">
        <v>90</v>
      </c>
      <c r="AV534" s="14" t="s">
        <v>25</v>
      </c>
      <c r="AW534" s="14" t="s">
        <v>45</v>
      </c>
      <c r="AX534" s="14" t="s">
        <v>82</v>
      </c>
      <c r="AY534" s="249" t="s">
        <v>183</v>
      </c>
    </row>
    <row r="535" spans="2:51" s="12" customFormat="1" ht="13.5">
      <c r="B535" s="217"/>
      <c r="C535" s="218"/>
      <c r="D535" s="219" t="s">
        <v>196</v>
      </c>
      <c r="E535" s="220" t="s">
        <v>38</v>
      </c>
      <c r="F535" s="221" t="s">
        <v>787</v>
      </c>
      <c r="G535" s="218"/>
      <c r="H535" s="222">
        <v>14.9</v>
      </c>
      <c r="I535" s="223"/>
      <c r="J535" s="218"/>
      <c r="K535" s="218"/>
      <c r="L535" s="224"/>
      <c r="M535" s="225"/>
      <c r="N535" s="226"/>
      <c r="O535" s="226"/>
      <c r="P535" s="226"/>
      <c r="Q535" s="226"/>
      <c r="R535" s="226"/>
      <c r="S535" s="226"/>
      <c r="T535" s="227"/>
      <c r="AT535" s="228" t="s">
        <v>196</v>
      </c>
      <c r="AU535" s="228" t="s">
        <v>90</v>
      </c>
      <c r="AV535" s="12" t="s">
        <v>90</v>
      </c>
      <c r="AW535" s="12" t="s">
        <v>45</v>
      </c>
      <c r="AX535" s="12" t="s">
        <v>82</v>
      </c>
      <c r="AY535" s="228" t="s">
        <v>183</v>
      </c>
    </row>
    <row r="536" spans="2:51" s="13" customFormat="1" ht="13.5">
      <c r="B536" s="229"/>
      <c r="C536" s="230"/>
      <c r="D536" s="219" t="s">
        <v>196</v>
      </c>
      <c r="E536" s="231" t="s">
        <v>38</v>
      </c>
      <c r="F536" s="232" t="s">
        <v>198</v>
      </c>
      <c r="G536" s="230"/>
      <c r="H536" s="233">
        <v>14.9</v>
      </c>
      <c r="I536" s="234"/>
      <c r="J536" s="230"/>
      <c r="K536" s="230"/>
      <c r="L536" s="235"/>
      <c r="M536" s="236"/>
      <c r="N536" s="237"/>
      <c r="O536" s="237"/>
      <c r="P536" s="237"/>
      <c r="Q536" s="237"/>
      <c r="R536" s="237"/>
      <c r="S536" s="237"/>
      <c r="T536" s="238"/>
      <c r="AT536" s="239" t="s">
        <v>196</v>
      </c>
      <c r="AU536" s="239" t="s">
        <v>90</v>
      </c>
      <c r="AV536" s="13" t="s">
        <v>190</v>
      </c>
      <c r="AW536" s="13" t="s">
        <v>45</v>
      </c>
      <c r="AX536" s="13" t="s">
        <v>25</v>
      </c>
      <c r="AY536" s="239" t="s">
        <v>183</v>
      </c>
    </row>
    <row r="537" spans="2:65" s="1" customFormat="1" ht="38.25" customHeight="1">
      <c r="B537" s="43"/>
      <c r="C537" s="205" t="s">
        <v>788</v>
      </c>
      <c r="D537" s="205" t="s">
        <v>185</v>
      </c>
      <c r="E537" s="206" t="s">
        <v>789</v>
      </c>
      <c r="F537" s="207" t="s">
        <v>790</v>
      </c>
      <c r="G537" s="208" t="s">
        <v>188</v>
      </c>
      <c r="H537" s="209">
        <v>2</v>
      </c>
      <c r="I537" s="210"/>
      <c r="J537" s="211">
        <f>ROUND(I537*H537,2)</f>
        <v>0</v>
      </c>
      <c r="K537" s="207" t="s">
        <v>189</v>
      </c>
      <c r="L537" s="63"/>
      <c r="M537" s="212" t="s">
        <v>38</v>
      </c>
      <c r="N537" s="213" t="s">
        <v>53</v>
      </c>
      <c r="O537" s="44"/>
      <c r="P537" s="214">
        <f>O537*H537</f>
        <v>0</v>
      </c>
      <c r="Q537" s="214">
        <v>0</v>
      </c>
      <c r="R537" s="214">
        <f>Q537*H537</f>
        <v>0</v>
      </c>
      <c r="S537" s="214">
        <v>0.008</v>
      </c>
      <c r="T537" s="215">
        <f>S537*H537</f>
        <v>0.016</v>
      </c>
      <c r="AR537" s="25" t="s">
        <v>190</v>
      </c>
      <c r="AT537" s="25" t="s">
        <v>185</v>
      </c>
      <c r="AU537" s="25" t="s">
        <v>90</v>
      </c>
      <c r="AY537" s="25" t="s">
        <v>183</v>
      </c>
      <c r="BE537" s="216">
        <f>IF(N537="základní",J537,0)</f>
        <v>0</v>
      </c>
      <c r="BF537" s="216">
        <f>IF(N537="snížená",J537,0)</f>
        <v>0</v>
      </c>
      <c r="BG537" s="216">
        <f>IF(N537="zákl. přenesená",J537,0)</f>
        <v>0</v>
      </c>
      <c r="BH537" s="216">
        <f>IF(N537="sníž. přenesená",J537,0)</f>
        <v>0</v>
      </c>
      <c r="BI537" s="216">
        <f>IF(N537="nulová",J537,0)</f>
        <v>0</v>
      </c>
      <c r="BJ537" s="25" t="s">
        <v>25</v>
      </c>
      <c r="BK537" s="216">
        <f>ROUND(I537*H537,2)</f>
        <v>0</v>
      </c>
      <c r="BL537" s="25" t="s">
        <v>190</v>
      </c>
      <c r="BM537" s="25" t="s">
        <v>791</v>
      </c>
    </row>
    <row r="538" spans="2:65" s="1" customFormat="1" ht="16.5" customHeight="1">
      <c r="B538" s="43"/>
      <c r="C538" s="205" t="s">
        <v>792</v>
      </c>
      <c r="D538" s="205" t="s">
        <v>185</v>
      </c>
      <c r="E538" s="206" t="s">
        <v>793</v>
      </c>
      <c r="F538" s="207" t="s">
        <v>794</v>
      </c>
      <c r="G538" s="208" t="s">
        <v>313</v>
      </c>
      <c r="H538" s="209">
        <v>1.75</v>
      </c>
      <c r="I538" s="210"/>
      <c r="J538" s="211">
        <f>ROUND(I538*H538,2)</f>
        <v>0</v>
      </c>
      <c r="K538" s="207" t="s">
        <v>189</v>
      </c>
      <c r="L538" s="63"/>
      <c r="M538" s="212" t="s">
        <v>38</v>
      </c>
      <c r="N538" s="213" t="s">
        <v>53</v>
      </c>
      <c r="O538" s="44"/>
      <c r="P538" s="214">
        <f>O538*H538</f>
        <v>0</v>
      </c>
      <c r="Q538" s="214">
        <v>0</v>
      </c>
      <c r="R538" s="214">
        <f>Q538*H538</f>
        <v>0</v>
      </c>
      <c r="S538" s="214">
        <v>0</v>
      </c>
      <c r="T538" s="215">
        <f>S538*H538</f>
        <v>0</v>
      </c>
      <c r="AR538" s="25" t="s">
        <v>190</v>
      </c>
      <c r="AT538" s="25" t="s">
        <v>185</v>
      </c>
      <c r="AU538" s="25" t="s">
        <v>90</v>
      </c>
      <c r="AY538" s="25" t="s">
        <v>183</v>
      </c>
      <c r="BE538" s="216">
        <f>IF(N538="základní",J538,0)</f>
        <v>0</v>
      </c>
      <c r="BF538" s="216">
        <f>IF(N538="snížená",J538,0)</f>
        <v>0</v>
      </c>
      <c r="BG538" s="216">
        <f>IF(N538="zákl. přenesená",J538,0)</f>
        <v>0</v>
      </c>
      <c r="BH538" s="216">
        <f>IF(N538="sníž. přenesená",J538,0)</f>
        <v>0</v>
      </c>
      <c r="BI538" s="216">
        <f>IF(N538="nulová",J538,0)</f>
        <v>0</v>
      </c>
      <c r="BJ538" s="25" t="s">
        <v>25</v>
      </c>
      <c r="BK538" s="216">
        <f>ROUND(I538*H538,2)</f>
        <v>0</v>
      </c>
      <c r="BL538" s="25" t="s">
        <v>190</v>
      </c>
      <c r="BM538" s="25" t="s">
        <v>795</v>
      </c>
    </row>
    <row r="539" spans="2:51" s="12" customFormat="1" ht="13.5">
      <c r="B539" s="217"/>
      <c r="C539" s="218"/>
      <c r="D539" s="219" t="s">
        <v>196</v>
      </c>
      <c r="E539" s="220" t="s">
        <v>38</v>
      </c>
      <c r="F539" s="221" t="s">
        <v>796</v>
      </c>
      <c r="G539" s="218"/>
      <c r="H539" s="222">
        <v>1.75</v>
      </c>
      <c r="I539" s="223"/>
      <c r="J539" s="218"/>
      <c r="K539" s="218"/>
      <c r="L539" s="224"/>
      <c r="M539" s="225"/>
      <c r="N539" s="226"/>
      <c r="O539" s="226"/>
      <c r="P539" s="226"/>
      <c r="Q539" s="226"/>
      <c r="R539" s="226"/>
      <c r="S539" s="226"/>
      <c r="T539" s="227"/>
      <c r="AT539" s="228" t="s">
        <v>196</v>
      </c>
      <c r="AU539" s="228" t="s">
        <v>90</v>
      </c>
      <c r="AV539" s="12" t="s">
        <v>90</v>
      </c>
      <c r="AW539" s="12" t="s">
        <v>45</v>
      </c>
      <c r="AX539" s="12" t="s">
        <v>82</v>
      </c>
      <c r="AY539" s="228" t="s">
        <v>183</v>
      </c>
    </row>
    <row r="540" spans="2:51" s="13" customFormat="1" ht="13.5">
      <c r="B540" s="229"/>
      <c r="C540" s="230"/>
      <c r="D540" s="219" t="s">
        <v>196</v>
      </c>
      <c r="E540" s="231" t="s">
        <v>38</v>
      </c>
      <c r="F540" s="232" t="s">
        <v>198</v>
      </c>
      <c r="G540" s="230"/>
      <c r="H540" s="233">
        <v>1.75</v>
      </c>
      <c r="I540" s="234"/>
      <c r="J540" s="230"/>
      <c r="K540" s="230"/>
      <c r="L540" s="235"/>
      <c r="M540" s="236"/>
      <c r="N540" s="237"/>
      <c r="O540" s="237"/>
      <c r="P540" s="237"/>
      <c r="Q540" s="237"/>
      <c r="R540" s="237"/>
      <c r="S540" s="237"/>
      <c r="T540" s="238"/>
      <c r="AT540" s="239" t="s">
        <v>196</v>
      </c>
      <c r="AU540" s="239" t="s">
        <v>90</v>
      </c>
      <c r="AV540" s="13" t="s">
        <v>190</v>
      </c>
      <c r="AW540" s="13" t="s">
        <v>45</v>
      </c>
      <c r="AX540" s="13" t="s">
        <v>25</v>
      </c>
      <c r="AY540" s="239" t="s">
        <v>183</v>
      </c>
    </row>
    <row r="541" spans="2:65" s="1" customFormat="1" ht="25.5" customHeight="1">
      <c r="B541" s="43"/>
      <c r="C541" s="205" t="s">
        <v>797</v>
      </c>
      <c r="D541" s="205" t="s">
        <v>185</v>
      </c>
      <c r="E541" s="206" t="s">
        <v>798</v>
      </c>
      <c r="F541" s="207" t="s">
        <v>799</v>
      </c>
      <c r="G541" s="208" t="s">
        <v>215</v>
      </c>
      <c r="H541" s="209">
        <v>424.426</v>
      </c>
      <c r="I541" s="210"/>
      <c r="J541" s="211">
        <f>ROUND(I541*H541,2)</f>
        <v>0</v>
      </c>
      <c r="K541" s="207" t="s">
        <v>189</v>
      </c>
      <c r="L541" s="63"/>
      <c r="M541" s="212" t="s">
        <v>38</v>
      </c>
      <c r="N541" s="213" t="s">
        <v>53</v>
      </c>
      <c r="O541" s="44"/>
      <c r="P541" s="214">
        <f>O541*H541</f>
        <v>0</v>
      </c>
      <c r="Q541" s="214">
        <v>0</v>
      </c>
      <c r="R541" s="214">
        <f>Q541*H541</f>
        <v>0</v>
      </c>
      <c r="S541" s="214">
        <v>0.046</v>
      </c>
      <c r="T541" s="215">
        <f>S541*H541</f>
        <v>19.523595999999998</v>
      </c>
      <c r="AR541" s="25" t="s">
        <v>190</v>
      </c>
      <c r="AT541" s="25" t="s">
        <v>185</v>
      </c>
      <c r="AU541" s="25" t="s">
        <v>90</v>
      </c>
      <c r="AY541" s="25" t="s">
        <v>183</v>
      </c>
      <c r="BE541" s="216">
        <f>IF(N541="základní",J541,0)</f>
        <v>0</v>
      </c>
      <c r="BF541" s="216">
        <f>IF(N541="snížená",J541,0)</f>
        <v>0</v>
      </c>
      <c r="BG541" s="216">
        <f>IF(N541="zákl. přenesená",J541,0)</f>
        <v>0</v>
      </c>
      <c r="BH541" s="216">
        <f>IF(N541="sníž. přenesená",J541,0)</f>
        <v>0</v>
      </c>
      <c r="BI541" s="216">
        <f>IF(N541="nulová",J541,0)</f>
        <v>0</v>
      </c>
      <c r="BJ541" s="25" t="s">
        <v>25</v>
      </c>
      <c r="BK541" s="216">
        <f>ROUND(I541*H541,2)</f>
        <v>0</v>
      </c>
      <c r="BL541" s="25" t="s">
        <v>190</v>
      </c>
      <c r="BM541" s="25" t="s">
        <v>800</v>
      </c>
    </row>
    <row r="542" spans="2:47" s="1" customFormat="1" ht="27">
      <c r="B542" s="43"/>
      <c r="C542" s="65"/>
      <c r="D542" s="219" t="s">
        <v>217</v>
      </c>
      <c r="E542" s="65"/>
      <c r="F542" s="250" t="s">
        <v>716</v>
      </c>
      <c r="G542" s="65"/>
      <c r="H542" s="65"/>
      <c r="I542" s="174"/>
      <c r="J542" s="65"/>
      <c r="K542" s="65"/>
      <c r="L542" s="63"/>
      <c r="M542" s="251"/>
      <c r="N542" s="44"/>
      <c r="O542" s="44"/>
      <c r="P542" s="44"/>
      <c r="Q542" s="44"/>
      <c r="R542" s="44"/>
      <c r="S542" s="44"/>
      <c r="T542" s="80"/>
      <c r="AT542" s="25" t="s">
        <v>217</v>
      </c>
      <c r="AU542" s="25" t="s">
        <v>90</v>
      </c>
    </row>
    <row r="543" spans="2:51" s="14" customFormat="1" ht="13.5">
      <c r="B543" s="240"/>
      <c r="C543" s="241"/>
      <c r="D543" s="219" t="s">
        <v>196</v>
      </c>
      <c r="E543" s="242" t="s">
        <v>38</v>
      </c>
      <c r="F543" s="243" t="s">
        <v>202</v>
      </c>
      <c r="G543" s="241"/>
      <c r="H543" s="242" t="s">
        <v>38</v>
      </c>
      <c r="I543" s="244"/>
      <c r="J543" s="241"/>
      <c r="K543" s="241"/>
      <c r="L543" s="245"/>
      <c r="M543" s="246"/>
      <c r="N543" s="247"/>
      <c r="O543" s="247"/>
      <c r="P543" s="247"/>
      <c r="Q543" s="247"/>
      <c r="R543" s="247"/>
      <c r="S543" s="247"/>
      <c r="T543" s="248"/>
      <c r="AT543" s="249" t="s">
        <v>196</v>
      </c>
      <c r="AU543" s="249" t="s">
        <v>90</v>
      </c>
      <c r="AV543" s="14" t="s">
        <v>25</v>
      </c>
      <c r="AW543" s="14" t="s">
        <v>45</v>
      </c>
      <c r="AX543" s="14" t="s">
        <v>82</v>
      </c>
      <c r="AY543" s="249" t="s">
        <v>183</v>
      </c>
    </row>
    <row r="544" spans="2:51" s="12" customFormat="1" ht="27">
      <c r="B544" s="217"/>
      <c r="C544" s="218"/>
      <c r="D544" s="219" t="s">
        <v>196</v>
      </c>
      <c r="E544" s="220" t="s">
        <v>38</v>
      </c>
      <c r="F544" s="221" t="s">
        <v>801</v>
      </c>
      <c r="G544" s="218"/>
      <c r="H544" s="222">
        <v>57.138</v>
      </c>
      <c r="I544" s="223"/>
      <c r="J544" s="218"/>
      <c r="K544" s="218"/>
      <c r="L544" s="224"/>
      <c r="M544" s="225"/>
      <c r="N544" s="226"/>
      <c r="O544" s="226"/>
      <c r="P544" s="226"/>
      <c r="Q544" s="226"/>
      <c r="R544" s="226"/>
      <c r="S544" s="226"/>
      <c r="T544" s="227"/>
      <c r="AT544" s="228" t="s">
        <v>196</v>
      </c>
      <c r="AU544" s="228" t="s">
        <v>90</v>
      </c>
      <c r="AV544" s="12" t="s">
        <v>90</v>
      </c>
      <c r="AW544" s="12" t="s">
        <v>45</v>
      </c>
      <c r="AX544" s="12" t="s">
        <v>82</v>
      </c>
      <c r="AY544" s="228" t="s">
        <v>183</v>
      </c>
    </row>
    <row r="545" spans="2:51" s="12" customFormat="1" ht="13.5">
      <c r="B545" s="217"/>
      <c r="C545" s="218"/>
      <c r="D545" s="219" t="s">
        <v>196</v>
      </c>
      <c r="E545" s="220" t="s">
        <v>38</v>
      </c>
      <c r="F545" s="221" t="s">
        <v>802</v>
      </c>
      <c r="G545" s="218"/>
      <c r="H545" s="222">
        <v>5.375</v>
      </c>
      <c r="I545" s="223"/>
      <c r="J545" s="218"/>
      <c r="K545" s="218"/>
      <c r="L545" s="224"/>
      <c r="M545" s="225"/>
      <c r="N545" s="226"/>
      <c r="O545" s="226"/>
      <c r="P545" s="226"/>
      <c r="Q545" s="226"/>
      <c r="R545" s="226"/>
      <c r="S545" s="226"/>
      <c r="T545" s="227"/>
      <c r="AT545" s="228" t="s">
        <v>196</v>
      </c>
      <c r="AU545" s="228" t="s">
        <v>90</v>
      </c>
      <c r="AV545" s="12" t="s">
        <v>90</v>
      </c>
      <c r="AW545" s="12" t="s">
        <v>45</v>
      </c>
      <c r="AX545" s="12" t="s">
        <v>82</v>
      </c>
      <c r="AY545" s="228" t="s">
        <v>183</v>
      </c>
    </row>
    <row r="546" spans="2:51" s="12" customFormat="1" ht="13.5">
      <c r="B546" s="217"/>
      <c r="C546" s="218"/>
      <c r="D546" s="219" t="s">
        <v>196</v>
      </c>
      <c r="E546" s="220" t="s">
        <v>38</v>
      </c>
      <c r="F546" s="221" t="s">
        <v>803</v>
      </c>
      <c r="G546" s="218"/>
      <c r="H546" s="222">
        <v>39.14</v>
      </c>
      <c r="I546" s="223"/>
      <c r="J546" s="218"/>
      <c r="K546" s="218"/>
      <c r="L546" s="224"/>
      <c r="M546" s="225"/>
      <c r="N546" s="226"/>
      <c r="O546" s="226"/>
      <c r="P546" s="226"/>
      <c r="Q546" s="226"/>
      <c r="R546" s="226"/>
      <c r="S546" s="226"/>
      <c r="T546" s="227"/>
      <c r="AT546" s="228" t="s">
        <v>196</v>
      </c>
      <c r="AU546" s="228" t="s">
        <v>90</v>
      </c>
      <c r="AV546" s="12" t="s">
        <v>90</v>
      </c>
      <c r="AW546" s="12" t="s">
        <v>45</v>
      </c>
      <c r="AX546" s="12" t="s">
        <v>82</v>
      </c>
      <c r="AY546" s="228" t="s">
        <v>183</v>
      </c>
    </row>
    <row r="547" spans="2:51" s="12" customFormat="1" ht="13.5">
      <c r="B547" s="217"/>
      <c r="C547" s="218"/>
      <c r="D547" s="219" t="s">
        <v>196</v>
      </c>
      <c r="E547" s="220" t="s">
        <v>38</v>
      </c>
      <c r="F547" s="221" t="s">
        <v>804</v>
      </c>
      <c r="G547" s="218"/>
      <c r="H547" s="222">
        <v>39.695</v>
      </c>
      <c r="I547" s="223"/>
      <c r="J547" s="218"/>
      <c r="K547" s="218"/>
      <c r="L547" s="224"/>
      <c r="M547" s="225"/>
      <c r="N547" s="226"/>
      <c r="O547" s="226"/>
      <c r="P547" s="226"/>
      <c r="Q547" s="226"/>
      <c r="R547" s="226"/>
      <c r="S547" s="226"/>
      <c r="T547" s="227"/>
      <c r="AT547" s="228" t="s">
        <v>196</v>
      </c>
      <c r="AU547" s="228" t="s">
        <v>90</v>
      </c>
      <c r="AV547" s="12" t="s">
        <v>90</v>
      </c>
      <c r="AW547" s="12" t="s">
        <v>45</v>
      </c>
      <c r="AX547" s="12" t="s">
        <v>82</v>
      </c>
      <c r="AY547" s="228" t="s">
        <v>183</v>
      </c>
    </row>
    <row r="548" spans="2:51" s="12" customFormat="1" ht="13.5">
      <c r="B548" s="217"/>
      <c r="C548" s="218"/>
      <c r="D548" s="219" t="s">
        <v>196</v>
      </c>
      <c r="E548" s="220" t="s">
        <v>38</v>
      </c>
      <c r="F548" s="221" t="s">
        <v>805</v>
      </c>
      <c r="G548" s="218"/>
      <c r="H548" s="222">
        <v>19.687</v>
      </c>
      <c r="I548" s="223"/>
      <c r="J548" s="218"/>
      <c r="K548" s="218"/>
      <c r="L548" s="224"/>
      <c r="M548" s="225"/>
      <c r="N548" s="226"/>
      <c r="O548" s="226"/>
      <c r="P548" s="226"/>
      <c r="Q548" s="226"/>
      <c r="R548" s="226"/>
      <c r="S548" s="226"/>
      <c r="T548" s="227"/>
      <c r="AT548" s="228" t="s">
        <v>196</v>
      </c>
      <c r="AU548" s="228" t="s">
        <v>90</v>
      </c>
      <c r="AV548" s="12" t="s">
        <v>90</v>
      </c>
      <c r="AW548" s="12" t="s">
        <v>45</v>
      </c>
      <c r="AX548" s="12" t="s">
        <v>82</v>
      </c>
      <c r="AY548" s="228" t="s">
        <v>183</v>
      </c>
    </row>
    <row r="549" spans="2:51" s="12" customFormat="1" ht="27">
      <c r="B549" s="217"/>
      <c r="C549" s="218"/>
      <c r="D549" s="219" t="s">
        <v>196</v>
      </c>
      <c r="E549" s="220" t="s">
        <v>38</v>
      </c>
      <c r="F549" s="221" t="s">
        <v>806</v>
      </c>
      <c r="G549" s="218"/>
      <c r="H549" s="222">
        <v>37.113</v>
      </c>
      <c r="I549" s="223"/>
      <c r="J549" s="218"/>
      <c r="K549" s="218"/>
      <c r="L549" s="224"/>
      <c r="M549" s="225"/>
      <c r="N549" s="226"/>
      <c r="O549" s="226"/>
      <c r="P549" s="226"/>
      <c r="Q549" s="226"/>
      <c r="R549" s="226"/>
      <c r="S549" s="226"/>
      <c r="T549" s="227"/>
      <c r="AT549" s="228" t="s">
        <v>196</v>
      </c>
      <c r="AU549" s="228" t="s">
        <v>90</v>
      </c>
      <c r="AV549" s="12" t="s">
        <v>90</v>
      </c>
      <c r="AW549" s="12" t="s">
        <v>45</v>
      </c>
      <c r="AX549" s="12" t="s">
        <v>82</v>
      </c>
      <c r="AY549" s="228" t="s">
        <v>183</v>
      </c>
    </row>
    <row r="550" spans="2:51" s="12" customFormat="1" ht="13.5">
      <c r="B550" s="217"/>
      <c r="C550" s="218"/>
      <c r="D550" s="219" t="s">
        <v>196</v>
      </c>
      <c r="E550" s="220" t="s">
        <v>38</v>
      </c>
      <c r="F550" s="221" t="s">
        <v>807</v>
      </c>
      <c r="G550" s="218"/>
      <c r="H550" s="222">
        <v>18.561</v>
      </c>
      <c r="I550" s="223"/>
      <c r="J550" s="218"/>
      <c r="K550" s="218"/>
      <c r="L550" s="224"/>
      <c r="M550" s="225"/>
      <c r="N550" s="226"/>
      <c r="O550" s="226"/>
      <c r="P550" s="226"/>
      <c r="Q550" s="226"/>
      <c r="R550" s="226"/>
      <c r="S550" s="226"/>
      <c r="T550" s="227"/>
      <c r="AT550" s="228" t="s">
        <v>196</v>
      </c>
      <c r="AU550" s="228" t="s">
        <v>90</v>
      </c>
      <c r="AV550" s="12" t="s">
        <v>90</v>
      </c>
      <c r="AW550" s="12" t="s">
        <v>45</v>
      </c>
      <c r="AX550" s="12" t="s">
        <v>82</v>
      </c>
      <c r="AY550" s="228" t="s">
        <v>183</v>
      </c>
    </row>
    <row r="551" spans="2:51" s="12" customFormat="1" ht="13.5">
      <c r="B551" s="217"/>
      <c r="C551" s="218"/>
      <c r="D551" s="219" t="s">
        <v>196</v>
      </c>
      <c r="E551" s="220" t="s">
        <v>38</v>
      </c>
      <c r="F551" s="221" t="s">
        <v>808</v>
      </c>
      <c r="G551" s="218"/>
      <c r="H551" s="222">
        <v>116.388</v>
      </c>
      <c r="I551" s="223"/>
      <c r="J551" s="218"/>
      <c r="K551" s="218"/>
      <c r="L551" s="224"/>
      <c r="M551" s="225"/>
      <c r="N551" s="226"/>
      <c r="O551" s="226"/>
      <c r="P551" s="226"/>
      <c r="Q551" s="226"/>
      <c r="R551" s="226"/>
      <c r="S551" s="226"/>
      <c r="T551" s="227"/>
      <c r="AT551" s="228" t="s">
        <v>196</v>
      </c>
      <c r="AU551" s="228" t="s">
        <v>90</v>
      </c>
      <c r="AV551" s="12" t="s">
        <v>90</v>
      </c>
      <c r="AW551" s="12" t="s">
        <v>45</v>
      </c>
      <c r="AX551" s="12" t="s">
        <v>82</v>
      </c>
      <c r="AY551" s="228" t="s">
        <v>183</v>
      </c>
    </row>
    <row r="552" spans="2:51" s="12" customFormat="1" ht="13.5">
      <c r="B552" s="217"/>
      <c r="C552" s="218"/>
      <c r="D552" s="219" t="s">
        <v>196</v>
      </c>
      <c r="E552" s="220" t="s">
        <v>38</v>
      </c>
      <c r="F552" s="221" t="s">
        <v>809</v>
      </c>
      <c r="G552" s="218"/>
      <c r="H552" s="222">
        <v>71.118</v>
      </c>
      <c r="I552" s="223"/>
      <c r="J552" s="218"/>
      <c r="K552" s="218"/>
      <c r="L552" s="224"/>
      <c r="M552" s="225"/>
      <c r="N552" s="226"/>
      <c r="O552" s="226"/>
      <c r="P552" s="226"/>
      <c r="Q552" s="226"/>
      <c r="R552" s="226"/>
      <c r="S552" s="226"/>
      <c r="T552" s="227"/>
      <c r="AT552" s="228" t="s">
        <v>196</v>
      </c>
      <c r="AU552" s="228" t="s">
        <v>90</v>
      </c>
      <c r="AV552" s="12" t="s">
        <v>90</v>
      </c>
      <c r="AW552" s="12" t="s">
        <v>45</v>
      </c>
      <c r="AX552" s="12" t="s">
        <v>82</v>
      </c>
      <c r="AY552" s="228" t="s">
        <v>183</v>
      </c>
    </row>
    <row r="553" spans="2:51" s="15" customFormat="1" ht="13.5">
      <c r="B553" s="262"/>
      <c r="C553" s="263"/>
      <c r="D553" s="219" t="s">
        <v>196</v>
      </c>
      <c r="E553" s="264" t="s">
        <v>38</v>
      </c>
      <c r="F553" s="265" t="s">
        <v>405</v>
      </c>
      <c r="G553" s="263"/>
      <c r="H553" s="266">
        <v>404.215</v>
      </c>
      <c r="I553" s="267"/>
      <c r="J553" s="263"/>
      <c r="K553" s="263"/>
      <c r="L553" s="268"/>
      <c r="M553" s="269"/>
      <c r="N553" s="270"/>
      <c r="O553" s="270"/>
      <c r="P553" s="270"/>
      <c r="Q553" s="270"/>
      <c r="R553" s="270"/>
      <c r="S553" s="270"/>
      <c r="T553" s="271"/>
      <c r="AT553" s="272" t="s">
        <v>196</v>
      </c>
      <c r="AU553" s="272" t="s">
        <v>90</v>
      </c>
      <c r="AV553" s="15" t="s">
        <v>107</v>
      </c>
      <c r="AW553" s="15" t="s">
        <v>45</v>
      </c>
      <c r="AX553" s="15" t="s">
        <v>82</v>
      </c>
      <c r="AY553" s="272" t="s">
        <v>183</v>
      </c>
    </row>
    <row r="554" spans="2:51" s="12" customFormat="1" ht="13.5">
      <c r="B554" s="217"/>
      <c r="C554" s="218"/>
      <c r="D554" s="219" t="s">
        <v>196</v>
      </c>
      <c r="E554" s="220" t="s">
        <v>38</v>
      </c>
      <c r="F554" s="221" t="s">
        <v>810</v>
      </c>
      <c r="G554" s="218"/>
      <c r="H554" s="222">
        <v>20.211</v>
      </c>
      <c r="I554" s="223"/>
      <c r="J554" s="218"/>
      <c r="K554" s="218"/>
      <c r="L554" s="224"/>
      <c r="M554" s="225"/>
      <c r="N554" s="226"/>
      <c r="O554" s="226"/>
      <c r="P554" s="226"/>
      <c r="Q554" s="226"/>
      <c r="R554" s="226"/>
      <c r="S554" s="226"/>
      <c r="T554" s="227"/>
      <c r="AT554" s="228" t="s">
        <v>196</v>
      </c>
      <c r="AU554" s="228" t="s">
        <v>90</v>
      </c>
      <c r="AV554" s="12" t="s">
        <v>90</v>
      </c>
      <c r="AW554" s="12" t="s">
        <v>45</v>
      </c>
      <c r="AX554" s="12" t="s">
        <v>82</v>
      </c>
      <c r="AY554" s="228" t="s">
        <v>183</v>
      </c>
    </row>
    <row r="555" spans="2:51" s="13" customFormat="1" ht="13.5">
      <c r="B555" s="229"/>
      <c r="C555" s="230"/>
      <c r="D555" s="219" t="s">
        <v>196</v>
      </c>
      <c r="E555" s="231" t="s">
        <v>38</v>
      </c>
      <c r="F555" s="232" t="s">
        <v>198</v>
      </c>
      <c r="G555" s="230"/>
      <c r="H555" s="233">
        <v>424.426</v>
      </c>
      <c r="I555" s="234"/>
      <c r="J555" s="230"/>
      <c r="K555" s="230"/>
      <c r="L555" s="235"/>
      <c r="M555" s="236"/>
      <c r="N555" s="237"/>
      <c r="O555" s="237"/>
      <c r="P555" s="237"/>
      <c r="Q555" s="237"/>
      <c r="R555" s="237"/>
      <c r="S555" s="237"/>
      <c r="T555" s="238"/>
      <c r="AT555" s="239" t="s">
        <v>196</v>
      </c>
      <c r="AU555" s="239" t="s">
        <v>90</v>
      </c>
      <c r="AV555" s="13" t="s">
        <v>190</v>
      </c>
      <c r="AW555" s="13" t="s">
        <v>45</v>
      </c>
      <c r="AX555" s="13" t="s">
        <v>25</v>
      </c>
      <c r="AY555" s="239" t="s">
        <v>183</v>
      </c>
    </row>
    <row r="556" spans="2:65" s="1" customFormat="1" ht="25.5" customHeight="1">
      <c r="B556" s="43"/>
      <c r="C556" s="205" t="s">
        <v>811</v>
      </c>
      <c r="D556" s="205" t="s">
        <v>185</v>
      </c>
      <c r="E556" s="206" t="s">
        <v>812</v>
      </c>
      <c r="F556" s="207" t="s">
        <v>813</v>
      </c>
      <c r="G556" s="208" t="s">
        <v>215</v>
      </c>
      <c r="H556" s="209">
        <v>30.548</v>
      </c>
      <c r="I556" s="210"/>
      <c r="J556" s="211">
        <f>ROUND(I556*H556,2)</f>
        <v>0</v>
      </c>
      <c r="K556" s="207" t="s">
        <v>189</v>
      </c>
      <c r="L556" s="63"/>
      <c r="M556" s="212" t="s">
        <v>38</v>
      </c>
      <c r="N556" s="213" t="s">
        <v>53</v>
      </c>
      <c r="O556" s="44"/>
      <c r="P556" s="214">
        <f>O556*H556</f>
        <v>0</v>
      </c>
      <c r="Q556" s="214">
        <v>0</v>
      </c>
      <c r="R556" s="214">
        <f>Q556*H556</f>
        <v>0</v>
      </c>
      <c r="S556" s="214">
        <v>0.061</v>
      </c>
      <c r="T556" s="215">
        <f>S556*H556</f>
        <v>1.8634279999999999</v>
      </c>
      <c r="AR556" s="25" t="s">
        <v>190</v>
      </c>
      <c r="AT556" s="25" t="s">
        <v>185</v>
      </c>
      <c r="AU556" s="25" t="s">
        <v>90</v>
      </c>
      <c r="AY556" s="25" t="s">
        <v>183</v>
      </c>
      <c r="BE556" s="216">
        <f>IF(N556="základní",J556,0)</f>
        <v>0</v>
      </c>
      <c r="BF556" s="216">
        <f>IF(N556="snížená",J556,0)</f>
        <v>0</v>
      </c>
      <c r="BG556" s="216">
        <f>IF(N556="zákl. přenesená",J556,0)</f>
        <v>0</v>
      </c>
      <c r="BH556" s="216">
        <f>IF(N556="sníž. přenesená",J556,0)</f>
        <v>0</v>
      </c>
      <c r="BI556" s="216">
        <f>IF(N556="nulová",J556,0)</f>
        <v>0</v>
      </c>
      <c r="BJ556" s="25" t="s">
        <v>25</v>
      </c>
      <c r="BK556" s="216">
        <f>ROUND(I556*H556,2)</f>
        <v>0</v>
      </c>
      <c r="BL556" s="25" t="s">
        <v>190</v>
      </c>
      <c r="BM556" s="25" t="s">
        <v>814</v>
      </c>
    </row>
    <row r="557" spans="2:51" s="12" customFormat="1" ht="13.5">
      <c r="B557" s="217"/>
      <c r="C557" s="218"/>
      <c r="D557" s="219" t="s">
        <v>196</v>
      </c>
      <c r="E557" s="220" t="s">
        <v>38</v>
      </c>
      <c r="F557" s="221" t="s">
        <v>815</v>
      </c>
      <c r="G557" s="218"/>
      <c r="H557" s="222">
        <v>9.338</v>
      </c>
      <c r="I557" s="223"/>
      <c r="J557" s="218"/>
      <c r="K557" s="218"/>
      <c r="L557" s="224"/>
      <c r="M557" s="225"/>
      <c r="N557" s="226"/>
      <c r="O557" s="226"/>
      <c r="P557" s="226"/>
      <c r="Q557" s="226"/>
      <c r="R557" s="226"/>
      <c r="S557" s="226"/>
      <c r="T557" s="227"/>
      <c r="AT557" s="228" t="s">
        <v>196</v>
      </c>
      <c r="AU557" s="228" t="s">
        <v>90</v>
      </c>
      <c r="AV557" s="12" t="s">
        <v>90</v>
      </c>
      <c r="AW557" s="12" t="s">
        <v>45</v>
      </c>
      <c r="AX557" s="12" t="s">
        <v>82</v>
      </c>
      <c r="AY557" s="228" t="s">
        <v>183</v>
      </c>
    </row>
    <row r="558" spans="2:51" s="12" customFormat="1" ht="13.5">
      <c r="B558" s="217"/>
      <c r="C558" s="218"/>
      <c r="D558" s="219" t="s">
        <v>196</v>
      </c>
      <c r="E558" s="220" t="s">
        <v>38</v>
      </c>
      <c r="F558" s="221" t="s">
        <v>816</v>
      </c>
      <c r="G558" s="218"/>
      <c r="H558" s="222">
        <v>21.21</v>
      </c>
      <c r="I558" s="223"/>
      <c r="J558" s="218"/>
      <c r="K558" s="218"/>
      <c r="L558" s="224"/>
      <c r="M558" s="225"/>
      <c r="N558" s="226"/>
      <c r="O558" s="226"/>
      <c r="P558" s="226"/>
      <c r="Q558" s="226"/>
      <c r="R558" s="226"/>
      <c r="S558" s="226"/>
      <c r="T558" s="227"/>
      <c r="AT558" s="228" t="s">
        <v>196</v>
      </c>
      <c r="AU558" s="228" t="s">
        <v>90</v>
      </c>
      <c r="AV558" s="12" t="s">
        <v>90</v>
      </c>
      <c r="AW558" s="12" t="s">
        <v>45</v>
      </c>
      <c r="AX558" s="12" t="s">
        <v>82</v>
      </c>
      <c r="AY558" s="228" t="s">
        <v>183</v>
      </c>
    </row>
    <row r="559" spans="2:51" s="13" customFormat="1" ht="13.5">
      <c r="B559" s="229"/>
      <c r="C559" s="230"/>
      <c r="D559" s="219" t="s">
        <v>196</v>
      </c>
      <c r="E559" s="231" t="s">
        <v>38</v>
      </c>
      <c r="F559" s="232" t="s">
        <v>198</v>
      </c>
      <c r="G559" s="230"/>
      <c r="H559" s="233">
        <v>30.548</v>
      </c>
      <c r="I559" s="234"/>
      <c r="J559" s="230"/>
      <c r="K559" s="230"/>
      <c r="L559" s="235"/>
      <c r="M559" s="236"/>
      <c r="N559" s="237"/>
      <c r="O559" s="237"/>
      <c r="P559" s="237"/>
      <c r="Q559" s="237"/>
      <c r="R559" s="237"/>
      <c r="S559" s="237"/>
      <c r="T559" s="238"/>
      <c r="AT559" s="239" t="s">
        <v>196</v>
      </c>
      <c r="AU559" s="239" t="s">
        <v>90</v>
      </c>
      <c r="AV559" s="13" t="s">
        <v>190</v>
      </c>
      <c r="AW559" s="13" t="s">
        <v>45</v>
      </c>
      <c r="AX559" s="13" t="s">
        <v>25</v>
      </c>
      <c r="AY559" s="239" t="s">
        <v>183</v>
      </c>
    </row>
    <row r="560" spans="2:65" s="1" customFormat="1" ht="25.5" customHeight="1">
      <c r="B560" s="43"/>
      <c r="C560" s="205" t="s">
        <v>817</v>
      </c>
      <c r="D560" s="205" t="s">
        <v>185</v>
      </c>
      <c r="E560" s="206" t="s">
        <v>818</v>
      </c>
      <c r="F560" s="207" t="s">
        <v>819</v>
      </c>
      <c r="G560" s="208" t="s">
        <v>215</v>
      </c>
      <c r="H560" s="209">
        <v>30.548</v>
      </c>
      <c r="I560" s="210"/>
      <c r="J560" s="211">
        <f>ROUND(I560*H560,2)</f>
        <v>0</v>
      </c>
      <c r="K560" s="207" t="s">
        <v>189</v>
      </c>
      <c r="L560" s="63"/>
      <c r="M560" s="212" t="s">
        <v>38</v>
      </c>
      <c r="N560" s="213" t="s">
        <v>53</v>
      </c>
      <c r="O560" s="44"/>
      <c r="P560" s="214">
        <f>O560*H560</f>
        <v>0</v>
      </c>
      <c r="Q560" s="214">
        <v>0</v>
      </c>
      <c r="R560" s="214">
        <f>Q560*H560</f>
        <v>0</v>
      </c>
      <c r="S560" s="214">
        <v>0.068</v>
      </c>
      <c r="T560" s="215">
        <f>S560*H560</f>
        <v>2.077264</v>
      </c>
      <c r="AR560" s="25" t="s">
        <v>190</v>
      </c>
      <c r="AT560" s="25" t="s">
        <v>185</v>
      </c>
      <c r="AU560" s="25" t="s">
        <v>90</v>
      </c>
      <c r="AY560" s="25" t="s">
        <v>183</v>
      </c>
      <c r="BE560" s="216">
        <f>IF(N560="základní",J560,0)</f>
        <v>0</v>
      </c>
      <c r="BF560" s="216">
        <f>IF(N560="snížená",J560,0)</f>
        <v>0</v>
      </c>
      <c r="BG560" s="216">
        <f>IF(N560="zákl. přenesená",J560,0)</f>
        <v>0</v>
      </c>
      <c r="BH560" s="216">
        <f>IF(N560="sníž. přenesená",J560,0)</f>
        <v>0</v>
      </c>
      <c r="BI560" s="216">
        <f>IF(N560="nulová",J560,0)</f>
        <v>0</v>
      </c>
      <c r="BJ560" s="25" t="s">
        <v>25</v>
      </c>
      <c r="BK560" s="216">
        <f>ROUND(I560*H560,2)</f>
        <v>0</v>
      </c>
      <c r="BL560" s="25" t="s">
        <v>190</v>
      </c>
      <c r="BM560" s="25" t="s">
        <v>820</v>
      </c>
    </row>
    <row r="561" spans="2:47" s="1" customFormat="1" ht="27">
      <c r="B561" s="43"/>
      <c r="C561" s="65"/>
      <c r="D561" s="219" t="s">
        <v>217</v>
      </c>
      <c r="E561" s="65"/>
      <c r="F561" s="250" t="s">
        <v>821</v>
      </c>
      <c r="G561" s="65"/>
      <c r="H561" s="65"/>
      <c r="I561" s="174"/>
      <c r="J561" s="65"/>
      <c r="K561" s="65"/>
      <c r="L561" s="63"/>
      <c r="M561" s="251"/>
      <c r="N561" s="44"/>
      <c r="O561" s="44"/>
      <c r="P561" s="44"/>
      <c r="Q561" s="44"/>
      <c r="R561" s="44"/>
      <c r="S561" s="44"/>
      <c r="T561" s="80"/>
      <c r="AT561" s="25" t="s">
        <v>217</v>
      </c>
      <c r="AU561" s="25" t="s">
        <v>90</v>
      </c>
    </row>
    <row r="562" spans="2:51" s="12" customFormat="1" ht="13.5">
      <c r="B562" s="217"/>
      <c r="C562" s="218"/>
      <c r="D562" s="219" t="s">
        <v>196</v>
      </c>
      <c r="E562" s="220" t="s">
        <v>38</v>
      </c>
      <c r="F562" s="221" t="s">
        <v>815</v>
      </c>
      <c r="G562" s="218"/>
      <c r="H562" s="222">
        <v>9.338</v>
      </c>
      <c r="I562" s="223"/>
      <c r="J562" s="218"/>
      <c r="K562" s="218"/>
      <c r="L562" s="224"/>
      <c r="M562" s="225"/>
      <c r="N562" s="226"/>
      <c r="O562" s="226"/>
      <c r="P562" s="226"/>
      <c r="Q562" s="226"/>
      <c r="R562" s="226"/>
      <c r="S562" s="226"/>
      <c r="T562" s="227"/>
      <c r="AT562" s="228" t="s">
        <v>196</v>
      </c>
      <c r="AU562" s="228" t="s">
        <v>90</v>
      </c>
      <c r="AV562" s="12" t="s">
        <v>90</v>
      </c>
      <c r="AW562" s="12" t="s">
        <v>45</v>
      </c>
      <c r="AX562" s="12" t="s">
        <v>82</v>
      </c>
      <c r="AY562" s="228" t="s">
        <v>183</v>
      </c>
    </row>
    <row r="563" spans="2:51" s="12" customFormat="1" ht="13.5">
      <c r="B563" s="217"/>
      <c r="C563" s="218"/>
      <c r="D563" s="219" t="s">
        <v>196</v>
      </c>
      <c r="E563" s="220" t="s">
        <v>38</v>
      </c>
      <c r="F563" s="221" t="s">
        <v>816</v>
      </c>
      <c r="G563" s="218"/>
      <c r="H563" s="222">
        <v>21.21</v>
      </c>
      <c r="I563" s="223"/>
      <c r="J563" s="218"/>
      <c r="K563" s="218"/>
      <c r="L563" s="224"/>
      <c r="M563" s="225"/>
      <c r="N563" s="226"/>
      <c r="O563" s="226"/>
      <c r="P563" s="226"/>
      <c r="Q563" s="226"/>
      <c r="R563" s="226"/>
      <c r="S563" s="226"/>
      <c r="T563" s="227"/>
      <c r="AT563" s="228" t="s">
        <v>196</v>
      </c>
      <c r="AU563" s="228" t="s">
        <v>90</v>
      </c>
      <c r="AV563" s="12" t="s">
        <v>90</v>
      </c>
      <c r="AW563" s="12" t="s">
        <v>45</v>
      </c>
      <c r="AX563" s="12" t="s">
        <v>82</v>
      </c>
      <c r="AY563" s="228" t="s">
        <v>183</v>
      </c>
    </row>
    <row r="564" spans="2:51" s="13" customFormat="1" ht="13.5">
      <c r="B564" s="229"/>
      <c r="C564" s="230"/>
      <c r="D564" s="219" t="s">
        <v>196</v>
      </c>
      <c r="E564" s="231" t="s">
        <v>38</v>
      </c>
      <c r="F564" s="232" t="s">
        <v>198</v>
      </c>
      <c r="G564" s="230"/>
      <c r="H564" s="233">
        <v>30.548</v>
      </c>
      <c r="I564" s="234"/>
      <c r="J564" s="230"/>
      <c r="K564" s="230"/>
      <c r="L564" s="235"/>
      <c r="M564" s="236"/>
      <c r="N564" s="237"/>
      <c r="O564" s="237"/>
      <c r="P564" s="237"/>
      <c r="Q564" s="237"/>
      <c r="R564" s="237"/>
      <c r="S564" s="237"/>
      <c r="T564" s="238"/>
      <c r="AT564" s="239" t="s">
        <v>196</v>
      </c>
      <c r="AU564" s="239" t="s">
        <v>90</v>
      </c>
      <c r="AV564" s="13" t="s">
        <v>190</v>
      </c>
      <c r="AW564" s="13" t="s">
        <v>45</v>
      </c>
      <c r="AX564" s="13" t="s">
        <v>25</v>
      </c>
      <c r="AY564" s="239" t="s">
        <v>183</v>
      </c>
    </row>
    <row r="565" spans="2:65" s="1" customFormat="1" ht="25.5" customHeight="1">
      <c r="B565" s="43"/>
      <c r="C565" s="205" t="s">
        <v>822</v>
      </c>
      <c r="D565" s="205" t="s">
        <v>185</v>
      </c>
      <c r="E565" s="206" t="s">
        <v>823</v>
      </c>
      <c r="F565" s="207" t="s">
        <v>824</v>
      </c>
      <c r="G565" s="208" t="s">
        <v>215</v>
      </c>
      <c r="H565" s="209">
        <v>8.198</v>
      </c>
      <c r="I565" s="210"/>
      <c r="J565" s="211">
        <f>ROUND(I565*H565,2)</f>
        <v>0</v>
      </c>
      <c r="K565" s="207" t="s">
        <v>38</v>
      </c>
      <c r="L565" s="63"/>
      <c r="M565" s="212" t="s">
        <v>38</v>
      </c>
      <c r="N565" s="213" t="s">
        <v>53</v>
      </c>
      <c r="O565" s="44"/>
      <c r="P565" s="214">
        <f>O565*H565</f>
        <v>0</v>
      </c>
      <c r="Q565" s="214">
        <v>1E-05</v>
      </c>
      <c r="R565" s="214">
        <f>Q565*H565</f>
        <v>8.198000000000001E-05</v>
      </c>
      <c r="S565" s="214">
        <v>0.001</v>
      </c>
      <c r="T565" s="215">
        <f>S565*H565</f>
        <v>0.008198</v>
      </c>
      <c r="AR565" s="25" t="s">
        <v>279</v>
      </c>
      <c r="AT565" s="25" t="s">
        <v>185</v>
      </c>
      <c r="AU565" s="25" t="s">
        <v>90</v>
      </c>
      <c r="AY565" s="25" t="s">
        <v>183</v>
      </c>
      <c r="BE565" s="216">
        <f>IF(N565="základní",J565,0)</f>
        <v>0</v>
      </c>
      <c r="BF565" s="216">
        <f>IF(N565="snížená",J565,0)</f>
        <v>0</v>
      </c>
      <c r="BG565" s="216">
        <f>IF(N565="zákl. přenesená",J565,0)</f>
        <v>0</v>
      </c>
      <c r="BH565" s="216">
        <f>IF(N565="sníž. přenesená",J565,0)</f>
        <v>0</v>
      </c>
      <c r="BI565" s="216">
        <f>IF(N565="nulová",J565,0)</f>
        <v>0</v>
      </c>
      <c r="BJ565" s="25" t="s">
        <v>25</v>
      </c>
      <c r="BK565" s="216">
        <f>ROUND(I565*H565,2)</f>
        <v>0</v>
      </c>
      <c r="BL565" s="25" t="s">
        <v>279</v>
      </c>
      <c r="BM565" s="25" t="s">
        <v>825</v>
      </c>
    </row>
    <row r="566" spans="2:51" s="12" customFormat="1" ht="13.5">
      <c r="B566" s="217"/>
      <c r="C566" s="218"/>
      <c r="D566" s="219" t="s">
        <v>196</v>
      </c>
      <c r="E566" s="220" t="s">
        <v>38</v>
      </c>
      <c r="F566" s="221" t="s">
        <v>826</v>
      </c>
      <c r="G566" s="218"/>
      <c r="H566" s="222">
        <v>8.198</v>
      </c>
      <c r="I566" s="223"/>
      <c r="J566" s="218"/>
      <c r="K566" s="218"/>
      <c r="L566" s="224"/>
      <c r="M566" s="225"/>
      <c r="N566" s="226"/>
      <c r="O566" s="226"/>
      <c r="P566" s="226"/>
      <c r="Q566" s="226"/>
      <c r="R566" s="226"/>
      <c r="S566" s="226"/>
      <c r="T566" s="227"/>
      <c r="AT566" s="228" t="s">
        <v>196</v>
      </c>
      <c r="AU566" s="228" t="s">
        <v>90</v>
      </c>
      <c r="AV566" s="12" t="s">
        <v>90</v>
      </c>
      <c r="AW566" s="12" t="s">
        <v>45</v>
      </c>
      <c r="AX566" s="12" t="s">
        <v>82</v>
      </c>
      <c r="AY566" s="228" t="s">
        <v>183</v>
      </c>
    </row>
    <row r="567" spans="2:51" s="13" customFormat="1" ht="13.5">
      <c r="B567" s="229"/>
      <c r="C567" s="230"/>
      <c r="D567" s="219" t="s">
        <v>196</v>
      </c>
      <c r="E567" s="231" t="s">
        <v>38</v>
      </c>
      <c r="F567" s="232" t="s">
        <v>198</v>
      </c>
      <c r="G567" s="230"/>
      <c r="H567" s="233">
        <v>8.198</v>
      </c>
      <c r="I567" s="234"/>
      <c r="J567" s="230"/>
      <c r="K567" s="230"/>
      <c r="L567" s="235"/>
      <c r="M567" s="236"/>
      <c r="N567" s="237"/>
      <c r="O567" s="237"/>
      <c r="P567" s="237"/>
      <c r="Q567" s="237"/>
      <c r="R567" s="237"/>
      <c r="S567" s="237"/>
      <c r="T567" s="238"/>
      <c r="AT567" s="239" t="s">
        <v>196</v>
      </c>
      <c r="AU567" s="239" t="s">
        <v>90</v>
      </c>
      <c r="AV567" s="13" t="s">
        <v>190</v>
      </c>
      <c r="AW567" s="13" t="s">
        <v>45</v>
      </c>
      <c r="AX567" s="13" t="s">
        <v>25</v>
      </c>
      <c r="AY567" s="239" t="s">
        <v>183</v>
      </c>
    </row>
    <row r="568" spans="2:63" s="11" customFormat="1" ht="29.85" customHeight="1">
      <c r="B568" s="189"/>
      <c r="C568" s="190"/>
      <c r="D568" s="191" t="s">
        <v>81</v>
      </c>
      <c r="E568" s="203" t="s">
        <v>827</v>
      </c>
      <c r="F568" s="203" t="s">
        <v>828</v>
      </c>
      <c r="G568" s="190"/>
      <c r="H568" s="190"/>
      <c r="I568" s="193"/>
      <c r="J568" s="204">
        <f>BK568</f>
        <v>0</v>
      </c>
      <c r="K568" s="190"/>
      <c r="L568" s="195"/>
      <c r="M568" s="196"/>
      <c r="N568" s="197"/>
      <c r="O568" s="197"/>
      <c r="P568" s="198">
        <f>SUM(P569:P608)</f>
        <v>0</v>
      </c>
      <c r="Q568" s="197"/>
      <c r="R568" s="198">
        <f>SUM(R569:R608)</f>
        <v>0</v>
      </c>
      <c r="S568" s="197"/>
      <c r="T568" s="199">
        <f>SUM(T569:T608)</f>
        <v>0</v>
      </c>
      <c r="AR568" s="200" t="s">
        <v>25</v>
      </c>
      <c r="AT568" s="201" t="s">
        <v>81</v>
      </c>
      <c r="AU568" s="201" t="s">
        <v>25</v>
      </c>
      <c r="AY568" s="200" t="s">
        <v>183</v>
      </c>
      <c r="BK568" s="202">
        <f>SUM(BK569:BK608)</f>
        <v>0</v>
      </c>
    </row>
    <row r="569" spans="2:65" s="1" customFormat="1" ht="25.5" customHeight="1">
      <c r="B569" s="43"/>
      <c r="C569" s="205" t="s">
        <v>829</v>
      </c>
      <c r="D569" s="205" t="s">
        <v>185</v>
      </c>
      <c r="E569" s="206" t="s">
        <v>830</v>
      </c>
      <c r="F569" s="207" t="s">
        <v>831</v>
      </c>
      <c r="G569" s="208" t="s">
        <v>268</v>
      </c>
      <c r="H569" s="209">
        <v>218.569</v>
      </c>
      <c r="I569" s="210"/>
      <c r="J569" s="211">
        <f>ROUND(I569*H569,2)</f>
        <v>0</v>
      </c>
      <c r="K569" s="207" t="s">
        <v>189</v>
      </c>
      <c r="L569" s="63"/>
      <c r="M569" s="212" t="s">
        <v>38</v>
      </c>
      <c r="N569" s="213" t="s">
        <v>53</v>
      </c>
      <c r="O569" s="44"/>
      <c r="P569" s="214">
        <f>O569*H569</f>
        <v>0</v>
      </c>
      <c r="Q569" s="214">
        <v>0</v>
      </c>
      <c r="R569" s="214">
        <f>Q569*H569</f>
        <v>0</v>
      </c>
      <c r="S569" s="214">
        <v>0</v>
      </c>
      <c r="T569" s="215">
        <f>S569*H569</f>
        <v>0</v>
      </c>
      <c r="AR569" s="25" t="s">
        <v>190</v>
      </c>
      <c r="AT569" s="25" t="s">
        <v>185</v>
      </c>
      <c r="AU569" s="25" t="s">
        <v>90</v>
      </c>
      <c r="AY569" s="25" t="s">
        <v>183</v>
      </c>
      <c r="BE569" s="216">
        <f>IF(N569="základní",J569,0)</f>
        <v>0</v>
      </c>
      <c r="BF569" s="216">
        <f>IF(N569="snížená",J569,0)</f>
        <v>0</v>
      </c>
      <c r="BG569" s="216">
        <f>IF(N569="zákl. přenesená",J569,0)</f>
        <v>0</v>
      </c>
      <c r="BH569" s="216">
        <f>IF(N569="sníž. přenesená",J569,0)</f>
        <v>0</v>
      </c>
      <c r="BI569" s="216">
        <f>IF(N569="nulová",J569,0)</f>
        <v>0</v>
      </c>
      <c r="BJ569" s="25" t="s">
        <v>25</v>
      </c>
      <c r="BK569" s="216">
        <f>ROUND(I569*H569,2)</f>
        <v>0</v>
      </c>
      <c r="BL569" s="25" t="s">
        <v>190</v>
      </c>
      <c r="BM569" s="25" t="s">
        <v>832</v>
      </c>
    </row>
    <row r="570" spans="2:47" s="1" customFormat="1" ht="94.5">
      <c r="B570" s="43"/>
      <c r="C570" s="65"/>
      <c r="D570" s="219" t="s">
        <v>217</v>
      </c>
      <c r="E570" s="65"/>
      <c r="F570" s="250" t="s">
        <v>833</v>
      </c>
      <c r="G570" s="65"/>
      <c r="H570" s="65"/>
      <c r="I570" s="174"/>
      <c r="J570" s="65"/>
      <c r="K570" s="65"/>
      <c r="L570" s="63"/>
      <c r="M570" s="251"/>
      <c r="N570" s="44"/>
      <c r="O570" s="44"/>
      <c r="P570" s="44"/>
      <c r="Q570" s="44"/>
      <c r="R570" s="44"/>
      <c r="S570" s="44"/>
      <c r="T570" s="80"/>
      <c r="AT570" s="25" t="s">
        <v>217</v>
      </c>
      <c r="AU570" s="25" t="s">
        <v>90</v>
      </c>
    </row>
    <row r="571" spans="2:65" s="1" customFormat="1" ht="25.5" customHeight="1">
      <c r="B571" s="43"/>
      <c r="C571" s="205" t="s">
        <v>834</v>
      </c>
      <c r="D571" s="205" t="s">
        <v>185</v>
      </c>
      <c r="E571" s="206" t="s">
        <v>835</v>
      </c>
      <c r="F571" s="207" t="s">
        <v>836</v>
      </c>
      <c r="G571" s="208" t="s">
        <v>268</v>
      </c>
      <c r="H571" s="209">
        <v>218.569</v>
      </c>
      <c r="I571" s="210"/>
      <c r="J571" s="211">
        <f>ROUND(I571*H571,2)</f>
        <v>0</v>
      </c>
      <c r="K571" s="207" t="s">
        <v>189</v>
      </c>
      <c r="L571" s="63"/>
      <c r="M571" s="212" t="s">
        <v>38</v>
      </c>
      <c r="N571" s="213" t="s">
        <v>53</v>
      </c>
      <c r="O571" s="44"/>
      <c r="P571" s="214">
        <f>O571*H571</f>
        <v>0</v>
      </c>
      <c r="Q571" s="214">
        <v>0</v>
      </c>
      <c r="R571" s="214">
        <f>Q571*H571</f>
        <v>0</v>
      </c>
      <c r="S571" s="214">
        <v>0</v>
      </c>
      <c r="T571" s="215">
        <f>S571*H571</f>
        <v>0</v>
      </c>
      <c r="AR571" s="25" t="s">
        <v>190</v>
      </c>
      <c r="AT571" s="25" t="s">
        <v>185</v>
      </c>
      <c r="AU571" s="25" t="s">
        <v>90</v>
      </c>
      <c r="AY571" s="25" t="s">
        <v>183</v>
      </c>
      <c r="BE571" s="216">
        <f>IF(N571="základní",J571,0)</f>
        <v>0</v>
      </c>
      <c r="BF571" s="216">
        <f>IF(N571="snížená",J571,0)</f>
        <v>0</v>
      </c>
      <c r="BG571" s="216">
        <f>IF(N571="zákl. přenesená",J571,0)</f>
        <v>0</v>
      </c>
      <c r="BH571" s="216">
        <f>IF(N571="sníž. přenesená",J571,0)</f>
        <v>0</v>
      </c>
      <c r="BI571" s="216">
        <f>IF(N571="nulová",J571,0)</f>
        <v>0</v>
      </c>
      <c r="BJ571" s="25" t="s">
        <v>25</v>
      </c>
      <c r="BK571" s="216">
        <f>ROUND(I571*H571,2)</f>
        <v>0</v>
      </c>
      <c r="BL571" s="25" t="s">
        <v>190</v>
      </c>
      <c r="BM571" s="25" t="s">
        <v>837</v>
      </c>
    </row>
    <row r="572" spans="2:47" s="1" customFormat="1" ht="81">
      <c r="B572" s="43"/>
      <c r="C572" s="65"/>
      <c r="D572" s="219" t="s">
        <v>217</v>
      </c>
      <c r="E572" s="65"/>
      <c r="F572" s="250" t="s">
        <v>838</v>
      </c>
      <c r="G572" s="65"/>
      <c r="H572" s="65"/>
      <c r="I572" s="174"/>
      <c r="J572" s="65"/>
      <c r="K572" s="65"/>
      <c r="L572" s="63"/>
      <c r="M572" s="251"/>
      <c r="N572" s="44"/>
      <c r="O572" s="44"/>
      <c r="P572" s="44"/>
      <c r="Q572" s="44"/>
      <c r="R572" s="44"/>
      <c r="S572" s="44"/>
      <c r="T572" s="80"/>
      <c r="AT572" s="25" t="s">
        <v>217</v>
      </c>
      <c r="AU572" s="25" t="s">
        <v>90</v>
      </c>
    </row>
    <row r="573" spans="2:65" s="1" customFormat="1" ht="25.5" customHeight="1">
      <c r="B573" s="43"/>
      <c r="C573" s="205" t="s">
        <v>839</v>
      </c>
      <c r="D573" s="205" t="s">
        <v>185</v>
      </c>
      <c r="E573" s="206" t="s">
        <v>840</v>
      </c>
      <c r="F573" s="207" t="s">
        <v>841</v>
      </c>
      <c r="G573" s="208" t="s">
        <v>268</v>
      </c>
      <c r="H573" s="209">
        <v>1311.414</v>
      </c>
      <c r="I573" s="210"/>
      <c r="J573" s="211">
        <f>ROUND(I573*H573,2)</f>
        <v>0</v>
      </c>
      <c r="K573" s="207" t="s">
        <v>189</v>
      </c>
      <c r="L573" s="63"/>
      <c r="M573" s="212" t="s">
        <v>38</v>
      </c>
      <c r="N573" s="213" t="s">
        <v>53</v>
      </c>
      <c r="O573" s="44"/>
      <c r="P573" s="214">
        <f>O573*H573</f>
        <v>0</v>
      </c>
      <c r="Q573" s="214">
        <v>0</v>
      </c>
      <c r="R573" s="214">
        <f>Q573*H573</f>
        <v>0</v>
      </c>
      <c r="S573" s="214">
        <v>0</v>
      </c>
      <c r="T573" s="215">
        <f>S573*H573</f>
        <v>0</v>
      </c>
      <c r="AR573" s="25" t="s">
        <v>190</v>
      </c>
      <c r="AT573" s="25" t="s">
        <v>185</v>
      </c>
      <c r="AU573" s="25" t="s">
        <v>90</v>
      </c>
      <c r="AY573" s="25" t="s">
        <v>183</v>
      </c>
      <c r="BE573" s="216">
        <f>IF(N573="základní",J573,0)</f>
        <v>0</v>
      </c>
      <c r="BF573" s="216">
        <f>IF(N573="snížená",J573,0)</f>
        <v>0</v>
      </c>
      <c r="BG573" s="216">
        <f>IF(N573="zákl. přenesená",J573,0)</f>
        <v>0</v>
      </c>
      <c r="BH573" s="216">
        <f>IF(N573="sníž. přenesená",J573,0)</f>
        <v>0</v>
      </c>
      <c r="BI573" s="216">
        <f>IF(N573="nulová",J573,0)</f>
        <v>0</v>
      </c>
      <c r="BJ573" s="25" t="s">
        <v>25</v>
      </c>
      <c r="BK573" s="216">
        <f>ROUND(I573*H573,2)</f>
        <v>0</v>
      </c>
      <c r="BL573" s="25" t="s">
        <v>190</v>
      </c>
      <c r="BM573" s="25" t="s">
        <v>842</v>
      </c>
    </row>
    <row r="574" spans="2:47" s="1" customFormat="1" ht="81">
      <c r="B574" s="43"/>
      <c r="C574" s="65"/>
      <c r="D574" s="219" t="s">
        <v>217</v>
      </c>
      <c r="E574" s="65"/>
      <c r="F574" s="250" t="s">
        <v>838</v>
      </c>
      <c r="G574" s="65"/>
      <c r="H574" s="65"/>
      <c r="I574" s="174"/>
      <c r="J574" s="65"/>
      <c r="K574" s="65"/>
      <c r="L574" s="63"/>
      <c r="M574" s="251"/>
      <c r="N574" s="44"/>
      <c r="O574" s="44"/>
      <c r="P574" s="44"/>
      <c r="Q574" s="44"/>
      <c r="R574" s="44"/>
      <c r="S574" s="44"/>
      <c r="T574" s="80"/>
      <c r="AT574" s="25" t="s">
        <v>217</v>
      </c>
      <c r="AU574" s="25" t="s">
        <v>90</v>
      </c>
    </row>
    <row r="575" spans="2:51" s="12" customFormat="1" ht="13.5">
      <c r="B575" s="217"/>
      <c r="C575" s="218"/>
      <c r="D575" s="219" t="s">
        <v>196</v>
      </c>
      <c r="E575" s="220" t="s">
        <v>38</v>
      </c>
      <c r="F575" s="221" t="s">
        <v>843</v>
      </c>
      <c r="G575" s="218"/>
      <c r="H575" s="222">
        <v>1311.414</v>
      </c>
      <c r="I575" s="223"/>
      <c r="J575" s="218"/>
      <c r="K575" s="218"/>
      <c r="L575" s="224"/>
      <c r="M575" s="225"/>
      <c r="N575" s="226"/>
      <c r="O575" s="226"/>
      <c r="P575" s="226"/>
      <c r="Q575" s="226"/>
      <c r="R575" s="226"/>
      <c r="S575" s="226"/>
      <c r="T575" s="227"/>
      <c r="AT575" s="228" t="s">
        <v>196</v>
      </c>
      <c r="AU575" s="228" t="s">
        <v>90</v>
      </c>
      <c r="AV575" s="12" t="s">
        <v>90</v>
      </c>
      <c r="AW575" s="12" t="s">
        <v>45</v>
      </c>
      <c r="AX575" s="12" t="s">
        <v>82</v>
      </c>
      <c r="AY575" s="228" t="s">
        <v>183</v>
      </c>
    </row>
    <row r="576" spans="2:51" s="13" customFormat="1" ht="13.5">
      <c r="B576" s="229"/>
      <c r="C576" s="230"/>
      <c r="D576" s="219" t="s">
        <v>196</v>
      </c>
      <c r="E576" s="231" t="s">
        <v>38</v>
      </c>
      <c r="F576" s="232" t="s">
        <v>198</v>
      </c>
      <c r="G576" s="230"/>
      <c r="H576" s="233">
        <v>1311.414</v>
      </c>
      <c r="I576" s="234"/>
      <c r="J576" s="230"/>
      <c r="K576" s="230"/>
      <c r="L576" s="235"/>
      <c r="M576" s="236"/>
      <c r="N576" s="237"/>
      <c r="O576" s="237"/>
      <c r="P576" s="237"/>
      <c r="Q576" s="237"/>
      <c r="R576" s="237"/>
      <c r="S576" s="237"/>
      <c r="T576" s="238"/>
      <c r="AT576" s="239" t="s">
        <v>196</v>
      </c>
      <c r="AU576" s="239" t="s">
        <v>90</v>
      </c>
      <c r="AV576" s="13" t="s">
        <v>190</v>
      </c>
      <c r="AW576" s="13" t="s">
        <v>45</v>
      </c>
      <c r="AX576" s="13" t="s">
        <v>25</v>
      </c>
      <c r="AY576" s="239" t="s">
        <v>183</v>
      </c>
    </row>
    <row r="577" spans="2:65" s="1" customFormat="1" ht="16.5" customHeight="1">
      <c r="B577" s="43"/>
      <c r="C577" s="205" t="s">
        <v>844</v>
      </c>
      <c r="D577" s="205" t="s">
        <v>185</v>
      </c>
      <c r="E577" s="206" t="s">
        <v>845</v>
      </c>
      <c r="F577" s="207" t="s">
        <v>846</v>
      </c>
      <c r="G577" s="208" t="s">
        <v>268</v>
      </c>
      <c r="H577" s="209">
        <v>44.626</v>
      </c>
      <c r="I577" s="210"/>
      <c r="J577" s="211">
        <f>ROUND(I577*H577,2)</f>
        <v>0</v>
      </c>
      <c r="K577" s="207" t="s">
        <v>189</v>
      </c>
      <c r="L577" s="63"/>
      <c r="M577" s="212" t="s">
        <v>38</v>
      </c>
      <c r="N577" s="213" t="s">
        <v>53</v>
      </c>
      <c r="O577" s="44"/>
      <c r="P577" s="214">
        <f>O577*H577</f>
        <v>0</v>
      </c>
      <c r="Q577" s="214">
        <v>0</v>
      </c>
      <c r="R577" s="214">
        <f>Q577*H577</f>
        <v>0</v>
      </c>
      <c r="S577" s="214">
        <v>0</v>
      </c>
      <c r="T577" s="215">
        <f>S577*H577</f>
        <v>0</v>
      </c>
      <c r="AR577" s="25" t="s">
        <v>190</v>
      </c>
      <c r="AT577" s="25" t="s">
        <v>185</v>
      </c>
      <c r="AU577" s="25" t="s">
        <v>90</v>
      </c>
      <c r="AY577" s="25" t="s">
        <v>183</v>
      </c>
      <c r="BE577" s="216">
        <f>IF(N577="základní",J577,0)</f>
        <v>0</v>
      </c>
      <c r="BF577" s="216">
        <f>IF(N577="snížená",J577,0)</f>
        <v>0</v>
      </c>
      <c r="BG577" s="216">
        <f>IF(N577="zákl. přenesená",J577,0)</f>
        <v>0</v>
      </c>
      <c r="BH577" s="216">
        <f>IF(N577="sníž. přenesená",J577,0)</f>
        <v>0</v>
      </c>
      <c r="BI577" s="216">
        <f>IF(N577="nulová",J577,0)</f>
        <v>0</v>
      </c>
      <c r="BJ577" s="25" t="s">
        <v>25</v>
      </c>
      <c r="BK577" s="216">
        <f>ROUND(I577*H577,2)</f>
        <v>0</v>
      </c>
      <c r="BL577" s="25" t="s">
        <v>190</v>
      </c>
      <c r="BM577" s="25" t="s">
        <v>847</v>
      </c>
    </row>
    <row r="578" spans="2:47" s="1" customFormat="1" ht="67.5">
      <c r="B578" s="43"/>
      <c r="C578" s="65"/>
      <c r="D578" s="219" t="s">
        <v>217</v>
      </c>
      <c r="E578" s="65"/>
      <c r="F578" s="250" t="s">
        <v>848</v>
      </c>
      <c r="G578" s="65"/>
      <c r="H578" s="65"/>
      <c r="I578" s="174"/>
      <c r="J578" s="65"/>
      <c r="K578" s="65"/>
      <c r="L578" s="63"/>
      <c r="M578" s="251"/>
      <c r="N578" s="44"/>
      <c r="O578" s="44"/>
      <c r="P578" s="44"/>
      <c r="Q578" s="44"/>
      <c r="R578" s="44"/>
      <c r="S578" s="44"/>
      <c r="T578" s="80"/>
      <c r="AT578" s="25" t="s">
        <v>217</v>
      </c>
      <c r="AU578" s="25" t="s">
        <v>90</v>
      </c>
    </row>
    <row r="579" spans="2:51" s="12" customFormat="1" ht="13.5">
      <c r="B579" s="217"/>
      <c r="C579" s="218"/>
      <c r="D579" s="219" t="s">
        <v>196</v>
      </c>
      <c r="E579" s="220" t="s">
        <v>38</v>
      </c>
      <c r="F579" s="221" t="s">
        <v>849</v>
      </c>
      <c r="G579" s="218"/>
      <c r="H579" s="222">
        <v>44.626</v>
      </c>
      <c r="I579" s="223"/>
      <c r="J579" s="218"/>
      <c r="K579" s="218"/>
      <c r="L579" s="224"/>
      <c r="M579" s="225"/>
      <c r="N579" s="226"/>
      <c r="O579" s="226"/>
      <c r="P579" s="226"/>
      <c r="Q579" s="226"/>
      <c r="R579" s="226"/>
      <c r="S579" s="226"/>
      <c r="T579" s="227"/>
      <c r="AT579" s="228" t="s">
        <v>196</v>
      </c>
      <c r="AU579" s="228" t="s">
        <v>90</v>
      </c>
      <c r="AV579" s="12" t="s">
        <v>90</v>
      </c>
      <c r="AW579" s="12" t="s">
        <v>45</v>
      </c>
      <c r="AX579" s="12" t="s">
        <v>82</v>
      </c>
      <c r="AY579" s="228" t="s">
        <v>183</v>
      </c>
    </row>
    <row r="580" spans="2:51" s="13" customFormat="1" ht="13.5">
      <c r="B580" s="229"/>
      <c r="C580" s="230"/>
      <c r="D580" s="219" t="s">
        <v>196</v>
      </c>
      <c r="E580" s="231" t="s">
        <v>38</v>
      </c>
      <c r="F580" s="232" t="s">
        <v>198</v>
      </c>
      <c r="G580" s="230"/>
      <c r="H580" s="233">
        <v>44.626</v>
      </c>
      <c r="I580" s="234"/>
      <c r="J580" s="230"/>
      <c r="K580" s="230"/>
      <c r="L580" s="235"/>
      <c r="M580" s="236"/>
      <c r="N580" s="237"/>
      <c r="O580" s="237"/>
      <c r="P580" s="237"/>
      <c r="Q580" s="237"/>
      <c r="R580" s="237"/>
      <c r="S580" s="237"/>
      <c r="T580" s="238"/>
      <c r="AT580" s="239" t="s">
        <v>196</v>
      </c>
      <c r="AU580" s="239" t="s">
        <v>90</v>
      </c>
      <c r="AV580" s="13" t="s">
        <v>190</v>
      </c>
      <c r="AW580" s="13" t="s">
        <v>45</v>
      </c>
      <c r="AX580" s="13" t="s">
        <v>25</v>
      </c>
      <c r="AY580" s="239" t="s">
        <v>183</v>
      </c>
    </row>
    <row r="581" spans="2:65" s="1" customFormat="1" ht="25.5" customHeight="1">
      <c r="B581" s="43"/>
      <c r="C581" s="205" t="s">
        <v>850</v>
      </c>
      <c r="D581" s="205" t="s">
        <v>185</v>
      </c>
      <c r="E581" s="206" t="s">
        <v>851</v>
      </c>
      <c r="F581" s="207" t="s">
        <v>852</v>
      </c>
      <c r="G581" s="208" t="s">
        <v>268</v>
      </c>
      <c r="H581" s="209">
        <v>0.893</v>
      </c>
      <c r="I581" s="210"/>
      <c r="J581" s="211">
        <f>ROUND(I581*H581,2)</f>
        <v>0</v>
      </c>
      <c r="K581" s="207" t="s">
        <v>189</v>
      </c>
      <c r="L581" s="63"/>
      <c r="M581" s="212" t="s">
        <v>38</v>
      </c>
      <c r="N581" s="213" t="s">
        <v>53</v>
      </c>
      <c r="O581" s="44"/>
      <c r="P581" s="214">
        <f>O581*H581</f>
        <v>0</v>
      </c>
      <c r="Q581" s="214">
        <v>0</v>
      </c>
      <c r="R581" s="214">
        <f>Q581*H581</f>
        <v>0</v>
      </c>
      <c r="S581" s="214">
        <v>0</v>
      </c>
      <c r="T581" s="215">
        <f>S581*H581</f>
        <v>0</v>
      </c>
      <c r="AR581" s="25" t="s">
        <v>190</v>
      </c>
      <c r="AT581" s="25" t="s">
        <v>185</v>
      </c>
      <c r="AU581" s="25" t="s">
        <v>90</v>
      </c>
      <c r="AY581" s="25" t="s">
        <v>183</v>
      </c>
      <c r="BE581" s="216">
        <f>IF(N581="základní",J581,0)</f>
        <v>0</v>
      </c>
      <c r="BF581" s="216">
        <f>IF(N581="snížená",J581,0)</f>
        <v>0</v>
      </c>
      <c r="BG581" s="216">
        <f>IF(N581="zákl. přenesená",J581,0)</f>
        <v>0</v>
      </c>
      <c r="BH581" s="216">
        <f>IF(N581="sníž. přenesená",J581,0)</f>
        <v>0</v>
      </c>
      <c r="BI581" s="216">
        <f>IF(N581="nulová",J581,0)</f>
        <v>0</v>
      </c>
      <c r="BJ581" s="25" t="s">
        <v>25</v>
      </c>
      <c r="BK581" s="216">
        <f>ROUND(I581*H581,2)</f>
        <v>0</v>
      </c>
      <c r="BL581" s="25" t="s">
        <v>190</v>
      </c>
      <c r="BM581" s="25" t="s">
        <v>853</v>
      </c>
    </row>
    <row r="582" spans="2:47" s="1" customFormat="1" ht="67.5">
      <c r="B582" s="43"/>
      <c r="C582" s="65"/>
      <c r="D582" s="219" t="s">
        <v>217</v>
      </c>
      <c r="E582" s="65"/>
      <c r="F582" s="250" t="s">
        <v>848</v>
      </c>
      <c r="G582" s="65"/>
      <c r="H582" s="65"/>
      <c r="I582" s="174"/>
      <c r="J582" s="65"/>
      <c r="K582" s="65"/>
      <c r="L582" s="63"/>
      <c r="M582" s="251"/>
      <c r="N582" s="44"/>
      <c r="O582" s="44"/>
      <c r="P582" s="44"/>
      <c r="Q582" s="44"/>
      <c r="R582" s="44"/>
      <c r="S582" s="44"/>
      <c r="T582" s="80"/>
      <c r="AT582" s="25" t="s">
        <v>217</v>
      </c>
      <c r="AU582" s="25" t="s">
        <v>90</v>
      </c>
    </row>
    <row r="583" spans="2:51" s="12" customFormat="1" ht="13.5">
      <c r="B583" s="217"/>
      <c r="C583" s="218"/>
      <c r="D583" s="219" t="s">
        <v>196</v>
      </c>
      <c r="E583" s="220" t="s">
        <v>38</v>
      </c>
      <c r="F583" s="221" t="s">
        <v>854</v>
      </c>
      <c r="G583" s="218"/>
      <c r="H583" s="222">
        <v>0.893</v>
      </c>
      <c r="I583" s="223"/>
      <c r="J583" s="218"/>
      <c r="K583" s="218"/>
      <c r="L583" s="224"/>
      <c r="M583" s="225"/>
      <c r="N583" s="226"/>
      <c r="O583" s="226"/>
      <c r="P583" s="226"/>
      <c r="Q583" s="226"/>
      <c r="R583" s="226"/>
      <c r="S583" s="226"/>
      <c r="T583" s="227"/>
      <c r="AT583" s="228" t="s">
        <v>196</v>
      </c>
      <c r="AU583" s="228" t="s">
        <v>90</v>
      </c>
      <c r="AV583" s="12" t="s">
        <v>90</v>
      </c>
      <c r="AW583" s="12" t="s">
        <v>45</v>
      </c>
      <c r="AX583" s="12" t="s">
        <v>82</v>
      </c>
      <c r="AY583" s="228" t="s">
        <v>183</v>
      </c>
    </row>
    <row r="584" spans="2:51" s="13" customFormat="1" ht="13.5">
      <c r="B584" s="229"/>
      <c r="C584" s="230"/>
      <c r="D584" s="219" t="s">
        <v>196</v>
      </c>
      <c r="E584" s="231" t="s">
        <v>38</v>
      </c>
      <c r="F584" s="232" t="s">
        <v>198</v>
      </c>
      <c r="G584" s="230"/>
      <c r="H584" s="233">
        <v>0.893</v>
      </c>
      <c r="I584" s="234"/>
      <c r="J584" s="230"/>
      <c r="K584" s="230"/>
      <c r="L584" s="235"/>
      <c r="M584" s="236"/>
      <c r="N584" s="237"/>
      <c r="O584" s="237"/>
      <c r="P584" s="237"/>
      <c r="Q584" s="237"/>
      <c r="R584" s="237"/>
      <c r="S584" s="237"/>
      <c r="T584" s="238"/>
      <c r="AT584" s="239" t="s">
        <v>196</v>
      </c>
      <c r="AU584" s="239" t="s">
        <v>90</v>
      </c>
      <c r="AV584" s="13" t="s">
        <v>190</v>
      </c>
      <c r="AW584" s="13" t="s">
        <v>45</v>
      </c>
      <c r="AX584" s="13" t="s">
        <v>25</v>
      </c>
      <c r="AY584" s="239" t="s">
        <v>183</v>
      </c>
    </row>
    <row r="585" spans="2:65" s="1" customFormat="1" ht="25.5" customHeight="1">
      <c r="B585" s="43"/>
      <c r="C585" s="205" t="s">
        <v>855</v>
      </c>
      <c r="D585" s="205" t="s">
        <v>185</v>
      </c>
      <c r="E585" s="206" t="s">
        <v>856</v>
      </c>
      <c r="F585" s="207" t="s">
        <v>857</v>
      </c>
      <c r="G585" s="208" t="s">
        <v>268</v>
      </c>
      <c r="H585" s="209">
        <v>137.491</v>
      </c>
      <c r="I585" s="210"/>
      <c r="J585" s="211">
        <f>ROUND(I585*H585,2)</f>
        <v>0</v>
      </c>
      <c r="K585" s="207" t="s">
        <v>189</v>
      </c>
      <c r="L585" s="63"/>
      <c r="M585" s="212" t="s">
        <v>38</v>
      </c>
      <c r="N585" s="213" t="s">
        <v>53</v>
      </c>
      <c r="O585" s="44"/>
      <c r="P585" s="214">
        <f>O585*H585</f>
        <v>0</v>
      </c>
      <c r="Q585" s="214">
        <v>0</v>
      </c>
      <c r="R585" s="214">
        <f>Q585*H585</f>
        <v>0</v>
      </c>
      <c r="S585" s="214">
        <v>0</v>
      </c>
      <c r="T585" s="215">
        <f>S585*H585</f>
        <v>0</v>
      </c>
      <c r="AR585" s="25" t="s">
        <v>190</v>
      </c>
      <c r="AT585" s="25" t="s">
        <v>185</v>
      </c>
      <c r="AU585" s="25" t="s">
        <v>90</v>
      </c>
      <c r="AY585" s="25" t="s">
        <v>183</v>
      </c>
      <c r="BE585" s="216">
        <f>IF(N585="základní",J585,0)</f>
        <v>0</v>
      </c>
      <c r="BF585" s="216">
        <f>IF(N585="snížená",J585,0)</f>
        <v>0</v>
      </c>
      <c r="BG585" s="216">
        <f>IF(N585="zákl. přenesená",J585,0)</f>
        <v>0</v>
      </c>
      <c r="BH585" s="216">
        <f>IF(N585="sníž. přenesená",J585,0)</f>
        <v>0</v>
      </c>
      <c r="BI585" s="216">
        <f>IF(N585="nulová",J585,0)</f>
        <v>0</v>
      </c>
      <c r="BJ585" s="25" t="s">
        <v>25</v>
      </c>
      <c r="BK585" s="216">
        <f>ROUND(I585*H585,2)</f>
        <v>0</v>
      </c>
      <c r="BL585" s="25" t="s">
        <v>190</v>
      </c>
      <c r="BM585" s="25" t="s">
        <v>858</v>
      </c>
    </row>
    <row r="586" spans="2:47" s="1" customFormat="1" ht="67.5">
      <c r="B586" s="43"/>
      <c r="C586" s="65"/>
      <c r="D586" s="219" t="s">
        <v>217</v>
      </c>
      <c r="E586" s="65"/>
      <c r="F586" s="250" t="s">
        <v>848</v>
      </c>
      <c r="G586" s="65"/>
      <c r="H586" s="65"/>
      <c r="I586" s="174"/>
      <c r="J586" s="65"/>
      <c r="K586" s="65"/>
      <c r="L586" s="63"/>
      <c r="M586" s="251"/>
      <c r="N586" s="44"/>
      <c r="O586" s="44"/>
      <c r="P586" s="44"/>
      <c r="Q586" s="44"/>
      <c r="R586" s="44"/>
      <c r="S586" s="44"/>
      <c r="T586" s="80"/>
      <c r="AT586" s="25" t="s">
        <v>217</v>
      </c>
      <c r="AU586" s="25" t="s">
        <v>90</v>
      </c>
    </row>
    <row r="587" spans="2:51" s="12" customFormat="1" ht="27">
      <c r="B587" s="217"/>
      <c r="C587" s="218"/>
      <c r="D587" s="219" t="s">
        <v>196</v>
      </c>
      <c r="E587" s="220" t="s">
        <v>38</v>
      </c>
      <c r="F587" s="221" t="s">
        <v>859</v>
      </c>
      <c r="G587" s="218"/>
      <c r="H587" s="222">
        <v>135.414</v>
      </c>
      <c r="I587" s="223"/>
      <c r="J587" s="218"/>
      <c r="K587" s="218"/>
      <c r="L587" s="224"/>
      <c r="M587" s="225"/>
      <c r="N587" s="226"/>
      <c r="O587" s="226"/>
      <c r="P587" s="226"/>
      <c r="Q587" s="226"/>
      <c r="R587" s="226"/>
      <c r="S587" s="226"/>
      <c r="T587" s="227"/>
      <c r="AT587" s="228" t="s">
        <v>196</v>
      </c>
      <c r="AU587" s="228" t="s">
        <v>90</v>
      </c>
      <c r="AV587" s="12" t="s">
        <v>90</v>
      </c>
      <c r="AW587" s="12" t="s">
        <v>45</v>
      </c>
      <c r="AX587" s="12" t="s">
        <v>82</v>
      </c>
      <c r="AY587" s="228" t="s">
        <v>183</v>
      </c>
    </row>
    <row r="588" spans="2:51" s="12" customFormat="1" ht="13.5">
      <c r="B588" s="217"/>
      <c r="C588" s="218"/>
      <c r="D588" s="219" t="s">
        <v>196</v>
      </c>
      <c r="E588" s="220" t="s">
        <v>38</v>
      </c>
      <c r="F588" s="221" t="s">
        <v>860</v>
      </c>
      <c r="G588" s="218"/>
      <c r="H588" s="222">
        <v>2.077</v>
      </c>
      <c r="I588" s="223"/>
      <c r="J588" s="218"/>
      <c r="K588" s="218"/>
      <c r="L588" s="224"/>
      <c r="M588" s="225"/>
      <c r="N588" s="226"/>
      <c r="O588" s="226"/>
      <c r="P588" s="226"/>
      <c r="Q588" s="226"/>
      <c r="R588" s="226"/>
      <c r="S588" s="226"/>
      <c r="T588" s="227"/>
      <c r="AT588" s="228" t="s">
        <v>196</v>
      </c>
      <c r="AU588" s="228" t="s">
        <v>90</v>
      </c>
      <c r="AV588" s="12" t="s">
        <v>90</v>
      </c>
      <c r="AW588" s="12" t="s">
        <v>45</v>
      </c>
      <c r="AX588" s="12" t="s">
        <v>82</v>
      </c>
      <c r="AY588" s="228" t="s">
        <v>183</v>
      </c>
    </row>
    <row r="589" spans="2:51" s="13" customFormat="1" ht="13.5">
      <c r="B589" s="229"/>
      <c r="C589" s="230"/>
      <c r="D589" s="219" t="s">
        <v>196</v>
      </c>
      <c r="E589" s="231" t="s">
        <v>38</v>
      </c>
      <c r="F589" s="232" t="s">
        <v>198</v>
      </c>
      <c r="G589" s="230"/>
      <c r="H589" s="233">
        <v>137.491</v>
      </c>
      <c r="I589" s="234"/>
      <c r="J589" s="230"/>
      <c r="K589" s="230"/>
      <c r="L589" s="235"/>
      <c r="M589" s="236"/>
      <c r="N589" s="237"/>
      <c r="O589" s="237"/>
      <c r="P589" s="237"/>
      <c r="Q589" s="237"/>
      <c r="R589" s="237"/>
      <c r="S589" s="237"/>
      <c r="T589" s="238"/>
      <c r="AT589" s="239" t="s">
        <v>196</v>
      </c>
      <c r="AU589" s="239" t="s">
        <v>90</v>
      </c>
      <c r="AV589" s="13" t="s">
        <v>190</v>
      </c>
      <c r="AW589" s="13" t="s">
        <v>45</v>
      </c>
      <c r="AX589" s="13" t="s">
        <v>25</v>
      </c>
      <c r="AY589" s="239" t="s">
        <v>183</v>
      </c>
    </row>
    <row r="590" spans="2:65" s="1" customFormat="1" ht="16.5" customHeight="1">
      <c r="B590" s="43"/>
      <c r="C590" s="205" t="s">
        <v>861</v>
      </c>
      <c r="D590" s="205" t="s">
        <v>185</v>
      </c>
      <c r="E590" s="206" t="s">
        <v>862</v>
      </c>
      <c r="F590" s="207" t="s">
        <v>863</v>
      </c>
      <c r="G590" s="208" t="s">
        <v>268</v>
      </c>
      <c r="H590" s="209">
        <v>4.7</v>
      </c>
      <c r="I590" s="210"/>
      <c r="J590" s="211">
        <f>ROUND(I590*H590,2)</f>
        <v>0</v>
      </c>
      <c r="K590" s="207" t="s">
        <v>189</v>
      </c>
      <c r="L590" s="63"/>
      <c r="M590" s="212" t="s">
        <v>38</v>
      </c>
      <c r="N590" s="213" t="s">
        <v>53</v>
      </c>
      <c r="O590" s="44"/>
      <c r="P590" s="214">
        <f>O590*H590</f>
        <v>0</v>
      </c>
      <c r="Q590" s="214">
        <v>0</v>
      </c>
      <c r="R590" s="214">
        <f>Q590*H590</f>
        <v>0</v>
      </c>
      <c r="S590" s="214">
        <v>0</v>
      </c>
      <c r="T590" s="215">
        <f>S590*H590</f>
        <v>0</v>
      </c>
      <c r="AR590" s="25" t="s">
        <v>190</v>
      </c>
      <c r="AT590" s="25" t="s">
        <v>185</v>
      </c>
      <c r="AU590" s="25" t="s">
        <v>90</v>
      </c>
      <c r="AY590" s="25" t="s">
        <v>183</v>
      </c>
      <c r="BE590" s="216">
        <f>IF(N590="základní",J590,0)</f>
        <v>0</v>
      </c>
      <c r="BF590" s="216">
        <f>IF(N590="snížená",J590,0)</f>
        <v>0</v>
      </c>
      <c r="BG590" s="216">
        <f>IF(N590="zákl. přenesená",J590,0)</f>
        <v>0</v>
      </c>
      <c r="BH590" s="216">
        <f>IF(N590="sníž. přenesená",J590,0)</f>
        <v>0</v>
      </c>
      <c r="BI590" s="216">
        <f>IF(N590="nulová",J590,0)</f>
        <v>0</v>
      </c>
      <c r="BJ590" s="25" t="s">
        <v>25</v>
      </c>
      <c r="BK590" s="216">
        <f>ROUND(I590*H590,2)</f>
        <v>0</v>
      </c>
      <c r="BL590" s="25" t="s">
        <v>190</v>
      </c>
      <c r="BM590" s="25" t="s">
        <v>864</v>
      </c>
    </row>
    <row r="591" spans="2:47" s="1" customFormat="1" ht="67.5">
      <c r="B591" s="43"/>
      <c r="C591" s="65"/>
      <c r="D591" s="219" t="s">
        <v>217</v>
      </c>
      <c r="E591" s="65"/>
      <c r="F591" s="250" t="s">
        <v>848</v>
      </c>
      <c r="G591" s="65"/>
      <c r="H591" s="65"/>
      <c r="I591" s="174"/>
      <c r="J591" s="65"/>
      <c r="K591" s="65"/>
      <c r="L591" s="63"/>
      <c r="M591" s="251"/>
      <c r="N591" s="44"/>
      <c r="O591" s="44"/>
      <c r="P591" s="44"/>
      <c r="Q591" s="44"/>
      <c r="R591" s="44"/>
      <c r="S591" s="44"/>
      <c r="T591" s="80"/>
      <c r="AT591" s="25" t="s">
        <v>217</v>
      </c>
      <c r="AU591" s="25" t="s">
        <v>90</v>
      </c>
    </row>
    <row r="592" spans="2:51" s="12" customFormat="1" ht="13.5">
      <c r="B592" s="217"/>
      <c r="C592" s="218"/>
      <c r="D592" s="219" t="s">
        <v>196</v>
      </c>
      <c r="E592" s="220" t="s">
        <v>38</v>
      </c>
      <c r="F592" s="221" t="s">
        <v>865</v>
      </c>
      <c r="G592" s="218"/>
      <c r="H592" s="222">
        <v>4.7</v>
      </c>
      <c r="I592" s="223"/>
      <c r="J592" s="218"/>
      <c r="K592" s="218"/>
      <c r="L592" s="224"/>
      <c r="M592" s="225"/>
      <c r="N592" s="226"/>
      <c r="O592" s="226"/>
      <c r="P592" s="226"/>
      <c r="Q592" s="226"/>
      <c r="R592" s="226"/>
      <c r="S592" s="226"/>
      <c r="T592" s="227"/>
      <c r="AT592" s="228" t="s">
        <v>196</v>
      </c>
      <c r="AU592" s="228" t="s">
        <v>90</v>
      </c>
      <c r="AV592" s="12" t="s">
        <v>90</v>
      </c>
      <c r="AW592" s="12" t="s">
        <v>45</v>
      </c>
      <c r="AX592" s="12" t="s">
        <v>82</v>
      </c>
      <c r="AY592" s="228" t="s">
        <v>183</v>
      </c>
    </row>
    <row r="593" spans="2:51" s="13" customFormat="1" ht="13.5">
      <c r="B593" s="229"/>
      <c r="C593" s="230"/>
      <c r="D593" s="219" t="s">
        <v>196</v>
      </c>
      <c r="E593" s="231" t="s">
        <v>38</v>
      </c>
      <c r="F593" s="232" t="s">
        <v>198</v>
      </c>
      <c r="G593" s="230"/>
      <c r="H593" s="233">
        <v>4.7</v>
      </c>
      <c r="I593" s="234"/>
      <c r="J593" s="230"/>
      <c r="K593" s="230"/>
      <c r="L593" s="235"/>
      <c r="M593" s="236"/>
      <c r="N593" s="237"/>
      <c r="O593" s="237"/>
      <c r="P593" s="237"/>
      <c r="Q593" s="237"/>
      <c r="R593" s="237"/>
      <c r="S593" s="237"/>
      <c r="T593" s="238"/>
      <c r="AT593" s="239" t="s">
        <v>196</v>
      </c>
      <c r="AU593" s="239" t="s">
        <v>90</v>
      </c>
      <c r="AV593" s="13" t="s">
        <v>190</v>
      </c>
      <c r="AW593" s="13" t="s">
        <v>45</v>
      </c>
      <c r="AX593" s="13" t="s">
        <v>25</v>
      </c>
      <c r="AY593" s="239" t="s">
        <v>183</v>
      </c>
    </row>
    <row r="594" spans="2:65" s="1" customFormat="1" ht="25.5" customHeight="1">
      <c r="B594" s="43"/>
      <c r="C594" s="205" t="s">
        <v>866</v>
      </c>
      <c r="D594" s="205" t="s">
        <v>185</v>
      </c>
      <c r="E594" s="206" t="s">
        <v>867</v>
      </c>
      <c r="F594" s="207" t="s">
        <v>868</v>
      </c>
      <c r="G594" s="208" t="s">
        <v>268</v>
      </c>
      <c r="H594" s="209">
        <v>0.608</v>
      </c>
      <c r="I594" s="210"/>
      <c r="J594" s="211">
        <f>ROUND(I594*H594,2)</f>
        <v>0</v>
      </c>
      <c r="K594" s="207" t="s">
        <v>189</v>
      </c>
      <c r="L594" s="63"/>
      <c r="M594" s="212" t="s">
        <v>38</v>
      </c>
      <c r="N594" s="213" t="s">
        <v>53</v>
      </c>
      <c r="O594" s="44"/>
      <c r="P594" s="214">
        <f>O594*H594</f>
        <v>0</v>
      </c>
      <c r="Q594" s="214">
        <v>0</v>
      </c>
      <c r="R594" s="214">
        <f>Q594*H594</f>
        <v>0</v>
      </c>
      <c r="S594" s="214">
        <v>0</v>
      </c>
      <c r="T594" s="215">
        <f>S594*H594</f>
        <v>0</v>
      </c>
      <c r="AR594" s="25" t="s">
        <v>190</v>
      </c>
      <c r="AT594" s="25" t="s">
        <v>185</v>
      </c>
      <c r="AU594" s="25" t="s">
        <v>90</v>
      </c>
      <c r="AY594" s="25" t="s">
        <v>183</v>
      </c>
      <c r="BE594" s="216">
        <f>IF(N594="základní",J594,0)</f>
        <v>0</v>
      </c>
      <c r="BF594" s="216">
        <f>IF(N594="snížená",J594,0)</f>
        <v>0</v>
      </c>
      <c r="BG594" s="216">
        <f>IF(N594="zákl. přenesená",J594,0)</f>
        <v>0</v>
      </c>
      <c r="BH594" s="216">
        <f>IF(N594="sníž. přenesená",J594,0)</f>
        <v>0</v>
      </c>
      <c r="BI594" s="216">
        <f>IF(N594="nulová",J594,0)</f>
        <v>0</v>
      </c>
      <c r="BJ594" s="25" t="s">
        <v>25</v>
      </c>
      <c r="BK594" s="216">
        <f>ROUND(I594*H594,2)</f>
        <v>0</v>
      </c>
      <c r="BL594" s="25" t="s">
        <v>190</v>
      </c>
      <c r="BM594" s="25" t="s">
        <v>869</v>
      </c>
    </row>
    <row r="595" spans="2:47" s="1" customFormat="1" ht="67.5">
      <c r="B595" s="43"/>
      <c r="C595" s="65"/>
      <c r="D595" s="219" t="s">
        <v>217</v>
      </c>
      <c r="E595" s="65"/>
      <c r="F595" s="250" t="s">
        <v>848</v>
      </c>
      <c r="G595" s="65"/>
      <c r="H595" s="65"/>
      <c r="I595" s="174"/>
      <c r="J595" s="65"/>
      <c r="K595" s="65"/>
      <c r="L595" s="63"/>
      <c r="M595" s="251"/>
      <c r="N595" s="44"/>
      <c r="O595" s="44"/>
      <c r="P595" s="44"/>
      <c r="Q595" s="44"/>
      <c r="R595" s="44"/>
      <c r="S595" s="44"/>
      <c r="T595" s="80"/>
      <c r="AT595" s="25" t="s">
        <v>217</v>
      </c>
      <c r="AU595" s="25" t="s">
        <v>90</v>
      </c>
    </row>
    <row r="596" spans="2:51" s="12" customFormat="1" ht="13.5">
      <c r="B596" s="217"/>
      <c r="C596" s="218"/>
      <c r="D596" s="219" t="s">
        <v>196</v>
      </c>
      <c r="E596" s="220" t="s">
        <v>38</v>
      </c>
      <c r="F596" s="221" t="s">
        <v>870</v>
      </c>
      <c r="G596" s="218"/>
      <c r="H596" s="222">
        <v>0.608</v>
      </c>
      <c r="I596" s="223"/>
      <c r="J596" s="218"/>
      <c r="K596" s="218"/>
      <c r="L596" s="224"/>
      <c r="M596" s="225"/>
      <c r="N596" s="226"/>
      <c r="O596" s="226"/>
      <c r="P596" s="226"/>
      <c r="Q596" s="226"/>
      <c r="R596" s="226"/>
      <c r="S596" s="226"/>
      <c r="T596" s="227"/>
      <c r="AT596" s="228" t="s">
        <v>196</v>
      </c>
      <c r="AU596" s="228" t="s">
        <v>90</v>
      </c>
      <c r="AV596" s="12" t="s">
        <v>90</v>
      </c>
      <c r="AW596" s="12" t="s">
        <v>45</v>
      </c>
      <c r="AX596" s="12" t="s">
        <v>82</v>
      </c>
      <c r="AY596" s="228" t="s">
        <v>183</v>
      </c>
    </row>
    <row r="597" spans="2:51" s="13" customFormat="1" ht="13.5">
      <c r="B597" s="229"/>
      <c r="C597" s="230"/>
      <c r="D597" s="219" t="s">
        <v>196</v>
      </c>
      <c r="E597" s="231" t="s">
        <v>38</v>
      </c>
      <c r="F597" s="232" t="s">
        <v>198</v>
      </c>
      <c r="G597" s="230"/>
      <c r="H597" s="233">
        <v>0.608</v>
      </c>
      <c r="I597" s="234"/>
      <c r="J597" s="230"/>
      <c r="K597" s="230"/>
      <c r="L597" s="235"/>
      <c r="M597" s="236"/>
      <c r="N597" s="237"/>
      <c r="O597" s="237"/>
      <c r="P597" s="237"/>
      <c r="Q597" s="237"/>
      <c r="R597" s="237"/>
      <c r="S597" s="237"/>
      <c r="T597" s="238"/>
      <c r="AT597" s="239" t="s">
        <v>196</v>
      </c>
      <c r="AU597" s="239" t="s">
        <v>90</v>
      </c>
      <c r="AV597" s="13" t="s">
        <v>190</v>
      </c>
      <c r="AW597" s="13" t="s">
        <v>45</v>
      </c>
      <c r="AX597" s="13" t="s">
        <v>25</v>
      </c>
      <c r="AY597" s="239" t="s">
        <v>183</v>
      </c>
    </row>
    <row r="598" spans="2:65" s="1" customFormat="1" ht="25.5" customHeight="1">
      <c r="B598" s="43"/>
      <c r="C598" s="205" t="s">
        <v>871</v>
      </c>
      <c r="D598" s="205" t="s">
        <v>185</v>
      </c>
      <c r="E598" s="206" t="s">
        <v>872</v>
      </c>
      <c r="F598" s="207" t="s">
        <v>873</v>
      </c>
      <c r="G598" s="208" t="s">
        <v>268</v>
      </c>
      <c r="H598" s="209">
        <v>1.325</v>
      </c>
      <c r="I598" s="210"/>
      <c r="J598" s="211">
        <f>ROUND(I598*H598,2)</f>
        <v>0</v>
      </c>
      <c r="K598" s="207" t="s">
        <v>189</v>
      </c>
      <c r="L598" s="63"/>
      <c r="M598" s="212" t="s">
        <v>38</v>
      </c>
      <c r="N598" s="213" t="s">
        <v>53</v>
      </c>
      <c r="O598" s="44"/>
      <c r="P598" s="214">
        <f>O598*H598</f>
        <v>0</v>
      </c>
      <c r="Q598" s="214">
        <v>0</v>
      </c>
      <c r="R598" s="214">
        <f>Q598*H598</f>
        <v>0</v>
      </c>
      <c r="S598" s="214">
        <v>0</v>
      </c>
      <c r="T598" s="215">
        <f>S598*H598</f>
        <v>0</v>
      </c>
      <c r="AR598" s="25" t="s">
        <v>190</v>
      </c>
      <c r="AT598" s="25" t="s">
        <v>185</v>
      </c>
      <c r="AU598" s="25" t="s">
        <v>90</v>
      </c>
      <c r="AY598" s="25" t="s">
        <v>183</v>
      </c>
      <c r="BE598" s="216">
        <f>IF(N598="základní",J598,0)</f>
        <v>0</v>
      </c>
      <c r="BF598" s="216">
        <f>IF(N598="snížená",J598,0)</f>
        <v>0</v>
      </c>
      <c r="BG598" s="216">
        <f>IF(N598="zákl. přenesená",J598,0)</f>
        <v>0</v>
      </c>
      <c r="BH598" s="216">
        <f>IF(N598="sníž. přenesená",J598,0)</f>
        <v>0</v>
      </c>
      <c r="BI598" s="216">
        <f>IF(N598="nulová",J598,0)</f>
        <v>0</v>
      </c>
      <c r="BJ598" s="25" t="s">
        <v>25</v>
      </c>
      <c r="BK598" s="216">
        <f>ROUND(I598*H598,2)</f>
        <v>0</v>
      </c>
      <c r="BL598" s="25" t="s">
        <v>190</v>
      </c>
      <c r="BM598" s="25" t="s">
        <v>874</v>
      </c>
    </row>
    <row r="599" spans="2:47" s="1" customFormat="1" ht="67.5">
      <c r="B599" s="43"/>
      <c r="C599" s="65"/>
      <c r="D599" s="219" t="s">
        <v>217</v>
      </c>
      <c r="E599" s="65"/>
      <c r="F599" s="250" t="s">
        <v>848</v>
      </c>
      <c r="G599" s="65"/>
      <c r="H599" s="65"/>
      <c r="I599" s="174"/>
      <c r="J599" s="65"/>
      <c r="K599" s="65"/>
      <c r="L599" s="63"/>
      <c r="M599" s="251"/>
      <c r="N599" s="44"/>
      <c r="O599" s="44"/>
      <c r="P599" s="44"/>
      <c r="Q599" s="44"/>
      <c r="R599" s="44"/>
      <c r="S599" s="44"/>
      <c r="T599" s="80"/>
      <c r="AT599" s="25" t="s">
        <v>217</v>
      </c>
      <c r="AU599" s="25" t="s">
        <v>90</v>
      </c>
    </row>
    <row r="600" spans="2:51" s="12" customFormat="1" ht="13.5">
      <c r="B600" s="217"/>
      <c r="C600" s="218"/>
      <c r="D600" s="219" t="s">
        <v>196</v>
      </c>
      <c r="E600" s="220" t="s">
        <v>38</v>
      </c>
      <c r="F600" s="221" t="s">
        <v>875</v>
      </c>
      <c r="G600" s="218"/>
      <c r="H600" s="222">
        <v>1.325</v>
      </c>
      <c r="I600" s="223"/>
      <c r="J600" s="218"/>
      <c r="K600" s="218"/>
      <c r="L600" s="224"/>
      <c r="M600" s="225"/>
      <c r="N600" s="226"/>
      <c r="O600" s="226"/>
      <c r="P600" s="226"/>
      <c r="Q600" s="226"/>
      <c r="R600" s="226"/>
      <c r="S600" s="226"/>
      <c r="T600" s="227"/>
      <c r="AT600" s="228" t="s">
        <v>196</v>
      </c>
      <c r="AU600" s="228" t="s">
        <v>90</v>
      </c>
      <c r="AV600" s="12" t="s">
        <v>90</v>
      </c>
      <c r="AW600" s="12" t="s">
        <v>45</v>
      </c>
      <c r="AX600" s="12" t="s">
        <v>82</v>
      </c>
      <c r="AY600" s="228" t="s">
        <v>183</v>
      </c>
    </row>
    <row r="601" spans="2:51" s="13" customFormat="1" ht="13.5">
      <c r="B601" s="229"/>
      <c r="C601" s="230"/>
      <c r="D601" s="219" t="s">
        <v>196</v>
      </c>
      <c r="E601" s="231" t="s">
        <v>38</v>
      </c>
      <c r="F601" s="232" t="s">
        <v>198</v>
      </c>
      <c r="G601" s="230"/>
      <c r="H601" s="233">
        <v>1.325</v>
      </c>
      <c r="I601" s="234"/>
      <c r="J601" s="230"/>
      <c r="K601" s="230"/>
      <c r="L601" s="235"/>
      <c r="M601" s="236"/>
      <c r="N601" s="237"/>
      <c r="O601" s="237"/>
      <c r="P601" s="237"/>
      <c r="Q601" s="237"/>
      <c r="R601" s="237"/>
      <c r="S601" s="237"/>
      <c r="T601" s="238"/>
      <c r="AT601" s="239" t="s">
        <v>196</v>
      </c>
      <c r="AU601" s="239" t="s">
        <v>90</v>
      </c>
      <c r="AV601" s="13" t="s">
        <v>190</v>
      </c>
      <c r="AW601" s="13" t="s">
        <v>45</v>
      </c>
      <c r="AX601" s="13" t="s">
        <v>25</v>
      </c>
      <c r="AY601" s="239" t="s">
        <v>183</v>
      </c>
    </row>
    <row r="602" spans="2:65" s="1" customFormat="1" ht="16.5" customHeight="1">
      <c r="B602" s="43"/>
      <c r="C602" s="205" t="s">
        <v>876</v>
      </c>
      <c r="D602" s="205" t="s">
        <v>185</v>
      </c>
      <c r="E602" s="206" t="s">
        <v>877</v>
      </c>
      <c r="F602" s="207" t="s">
        <v>878</v>
      </c>
      <c r="G602" s="208" t="s">
        <v>268</v>
      </c>
      <c r="H602" s="209">
        <v>25.583</v>
      </c>
      <c r="I602" s="210"/>
      <c r="J602" s="211">
        <f>ROUND(I602*H602,2)</f>
        <v>0</v>
      </c>
      <c r="K602" s="207" t="s">
        <v>189</v>
      </c>
      <c r="L602" s="63"/>
      <c r="M602" s="212" t="s">
        <v>38</v>
      </c>
      <c r="N602" s="213" t="s">
        <v>53</v>
      </c>
      <c r="O602" s="44"/>
      <c r="P602" s="214">
        <f>O602*H602</f>
        <v>0</v>
      </c>
      <c r="Q602" s="214">
        <v>0</v>
      </c>
      <c r="R602" s="214">
        <f>Q602*H602</f>
        <v>0</v>
      </c>
      <c r="S602" s="214">
        <v>0</v>
      </c>
      <c r="T602" s="215">
        <f>S602*H602</f>
        <v>0</v>
      </c>
      <c r="AR602" s="25" t="s">
        <v>190</v>
      </c>
      <c r="AT602" s="25" t="s">
        <v>185</v>
      </c>
      <c r="AU602" s="25" t="s">
        <v>90</v>
      </c>
      <c r="AY602" s="25" t="s">
        <v>183</v>
      </c>
      <c r="BE602" s="216">
        <f>IF(N602="základní",J602,0)</f>
        <v>0</v>
      </c>
      <c r="BF602" s="216">
        <f>IF(N602="snížená",J602,0)</f>
        <v>0</v>
      </c>
      <c r="BG602" s="216">
        <f>IF(N602="zákl. přenesená",J602,0)</f>
        <v>0</v>
      </c>
      <c r="BH602" s="216">
        <f>IF(N602="sníž. přenesená",J602,0)</f>
        <v>0</v>
      </c>
      <c r="BI602" s="216">
        <f>IF(N602="nulová",J602,0)</f>
        <v>0</v>
      </c>
      <c r="BJ602" s="25" t="s">
        <v>25</v>
      </c>
      <c r="BK602" s="216">
        <f>ROUND(I602*H602,2)</f>
        <v>0</v>
      </c>
      <c r="BL602" s="25" t="s">
        <v>190</v>
      </c>
      <c r="BM602" s="25" t="s">
        <v>879</v>
      </c>
    </row>
    <row r="603" spans="2:47" s="1" customFormat="1" ht="67.5">
      <c r="B603" s="43"/>
      <c r="C603" s="65"/>
      <c r="D603" s="219" t="s">
        <v>217</v>
      </c>
      <c r="E603" s="65"/>
      <c r="F603" s="250" t="s">
        <v>848</v>
      </c>
      <c r="G603" s="65"/>
      <c r="H603" s="65"/>
      <c r="I603" s="174"/>
      <c r="J603" s="65"/>
      <c r="K603" s="65"/>
      <c r="L603" s="63"/>
      <c r="M603" s="251"/>
      <c r="N603" s="44"/>
      <c r="O603" s="44"/>
      <c r="P603" s="44"/>
      <c r="Q603" s="44"/>
      <c r="R603" s="44"/>
      <c r="S603" s="44"/>
      <c r="T603" s="80"/>
      <c r="AT603" s="25" t="s">
        <v>217</v>
      </c>
      <c r="AU603" s="25" t="s">
        <v>90</v>
      </c>
    </row>
    <row r="604" spans="2:51" s="12" customFormat="1" ht="13.5">
      <c r="B604" s="217"/>
      <c r="C604" s="218"/>
      <c r="D604" s="219" t="s">
        <v>196</v>
      </c>
      <c r="E604" s="220" t="s">
        <v>38</v>
      </c>
      <c r="F604" s="221" t="s">
        <v>880</v>
      </c>
      <c r="G604" s="218"/>
      <c r="H604" s="222">
        <v>25.583</v>
      </c>
      <c r="I604" s="223"/>
      <c r="J604" s="218"/>
      <c r="K604" s="218"/>
      <c r="L604" s="224"/>
      <c r="M604" s="225"/>
      <c r="N604" s="226"/>
      <c r="O604" s="226"/>
      <c r="P604" s="226"/>
      <c r="Q604" s="226"/>
      <c r="R604" s="226"/>
      <c r="S604" s="226"/>
      <c r="T604" s="227"/>
      <c r="AT604" s="228" t="s">
        <v>196</v>
      </c>
      <c r="AU604" s="228" t="s">
        <v>90</v>
      </c>
      <c r="AV604" s="12" t="s">
        <v>90</v>
      </c>
      <c r="AW604" s="12" t="s">
        <v>45</v>
      </c>
      <c r="AX604" s="12" t="s">
        <v>82</v>
      </c>
      <c r="AY604" s="228" t="s">
        <v>183</v>
      </c>
    </row>
    <row r="605" spans="2:51" s="13" customFormat="1" ht="13.5">
      <c r="B605" s="229"/>
      <c r="C605" s="230"/>
      <c r="D605" s="219" t="s">
        <v>196</v>
      </c>
      <c r="E605" s="231" t="s">
        <v>38</v>
      </c>
      <c r="F605" s="232" t="s">
        <v>198</v>
      </c>
      <c r="G605" s="230"/>
      <c r="H605" s="233">
        <v>25.583</v>
      </c>
      <c r="I605" s="234"/>
      <c r="J605" s="230"/>
      <c r="K605" s="230"/>
      <c r="L605" s="235"/>
      <c r="M605" s="236"/>
      <c r="N605" s="237"/>
      <c r="O605" s="237"/>
      <c r="P605" s="237"/>
      <c r="Q605" s="237"/>
      <c r="R605" s="237"/>
      <c r="S605" s="237"/>
      <c r="T605" s="238"/>
      <c r="AT605" s="239" t="s">
        <v>196</v>
      </c>
      <c r="AU605" s="239" t="s">
        <v>90</v>
      </c>
      <c r="AV605" s="13" t="s">
        <v>190</v>
      </c>
      <c r="AW605" s="13" t="s">
        <v>45</v>
      </c>
      <c r="AX605" s="13" t="s">
        <v>25</v>
      </c>
      <c r="AY605" s="239" t="s">
        <v>183</v>
      </c>
    </row>
    <row r="606" spans="2:65" s="1" customFormat="1" ht="16.5" customHeight="1">
      <c r="B606" s="43"/>
      <c r="C606" s="205" t="s">
        <v>881</v>
      </c>
      <c r="D606" s="205" t="s">
        <v>185</v>
      </c>
      <c r="E606" s="206" t="s">
        <v>882</v>
      </c>
      <c r="F606" s="207" t="s">
        <v>883</v>
      </c>
      <c r="G606" s="208" t="s">
        <v>884</v>
      </c>
      <c r="H606" s="209">
        <v>-2951</v>
      </c>
      <c r="I606" s="210"/>
      <c r="J606" s="211">
        <f>ROUND(I606*H606,2)</f>
        <v>0</v>
      </c>
      <c r="K606" s="207" t="s">
        <v>38</v>
      </c>
      <c r="L606" s="63"/>
      <c r="M606" s="212" t="s">
        <v>38</v>
      </c>
      <c r="N606" s="213" t="s">
        <v>53</v>
      </c>
      <c r="O606" s="44"/>
      <c r="P606" s="214">
        <f>O606*H606</f>
        <v>0</v>
      </c>
      <c r="Q606" s="214">
        <v>0</v>
      </c>
      <c r="R606" s="214">
        <f>Q606*H606</f>
        <v>0</v>
      </c>
      <c r="S606" s="214">
        <v>0</v>
      </c>
      <c r="T606" s="215">
        <f>S606*H606</f>
        <v>0</v>
      </c>
      <c r="AR606" s="25" t="s">
        <v>190</v>
      </c>
      <c r="AT606" s="25" t="s">
        <v>185</v>
      </c>
      <c r="AU606" s="25" t="s">
        <v>90</v>
      </c>
      <c r="AY606" s="25" t="s">
        <v>183</v>
      </c>
      <c r="BE606" s="216">
        <f>IF(N606="základní",J606,0)</f>
        <v>0</v>
      </c>
      <c r="BF606" s="216">
        <f>IF(N606="snížená",J606,0)</f>
        <v>0</v>
      </c>
      <c r="BG606" s="216">
        <f>IF(N606="zákl. přenesená",J606,0)</f>
        <v>0</v>
      </c>
      <c r="BH606" s="216">
        <f>IF(N606="sníž. přenesená",J606,0)</f>
        <v>0</v>
      </c>
      <c r="BI606" s="216">
        <f>IF(N606="nulová",J606,0)</f>
        <v>0</v>
      </c>
      <c r="BJ606" s="25" t="s">
        <v>25</v>
      </c>
      <c r="BK606" s="216">
        <f>ROUND(I606*H606,2)</f>
        <v>0</v>
      </c>
      <c r="BL606" s="25" t="s">
        <v>190</v>
      </c>
      <c r="BM606" s="25" t="s">
        <v>885</v>
      </c>
    </row>
    <row r="607" spans="2:51" s="12" customFormat="1" ht="13.5">
      <c r="B607" s="217"/>
      <c r="C607" s="218"/>
      <c r="D607" s="219" t="s">
        <v>196</v>
      </c>
      <c r="E607" s="220" t="s">
        <v>38</v>
      </c>
      <c r="F607" s="221" t="s">
        <v>886</v>
      </c>
      <c r="G607" s="218"/>
      <c r="H607" s="222">
        <v>-2951</v>
      </c>
      <c r="I607" s="223"/>
      <c r="J607" s="218"/>
      <c r="K607" s="218"/>
      <c r="L607" s="224"/>
      <c r="M607" s="225"/>
      <c r="N607" s="226"/>
      <c r="O607" s="226"/>
      <c r="P607" s="226"/>
      <c r="Q607" s="226"/>
      <c r="R607" s="226"/>
      <c r="S607" s="226"/>
      <c r="T607" s="227"/>
      <c r="AT607" s="228" t="s">
        <v>196</v>
      </c>
      <c r="AU607" s="228" t="s">
        <v>90</v>
      </c>
      <c r="AV607" s="12" t="s">
        <v>90</v>
      </c>
      <c r="AW607" s="12" t="s">
        <v>45</v>
      </c>
      <c r="AX607" s="12" t="s">
        <v>82</v>
      </c>
      <c r="AY607" s="228" t="s">
        <v>183</v>
      </c>
    </row>
    <row r="608" spans="2:51" s="13" customFormat="1" ht="13.5">
      <c r="B608" s="229"/>
      <c r="C608" s="230"/>
      <c r="D608" s="219" t="s">
        <v>196</v>
      </c>
      <c r="E608" s="231" t="s">
        <v>38</v>
      </c>
      <c r="F608" s="232" t="s">
        <v>198</v>
      </c>
      <c r="G608" s="230"/>
      <c r="H608" s="233">
        <v>-2951</v>
      </c>
      <c r="I608" s="234"/>
      <c r="J608" s="230"/>
      <c r="K608" s="230"/>
      <c r="L608" s="235"/>
      <c r="M608" s="236"/>
      <c r="N608" s="237"/>
      <c r="O608" s="237"/>
      <c r="P608" s="237"/>
      <c r="Q608" s="237"/>
      <c r="R608" s="237"/>
      <c r="S608" s="237"/>
      <c r="T608" s="238"/>
      <c r="AT608" s="239" t="s">
        <v>196</v>
      </c>
      <c r="AU608" s="239" t="s">
        <v>90</v>
      </c>
      <c r="AV608" s="13" t="s">
        <v>190</v>
      </c>
      <c r="AW608" s="13" t="s">
        <v>45</v>
      </c>
      <c r="AX608" s="13" t="s">
        <v>25</v>
      </c>
      <c r="AY608" s="239" t="s">
        <v>183</v>
      </c>
    </row>
    <row r="609" spans="2:63" s="11" customFormat="1" ht="29.85" customHeight="1">
      <c r="B609" s="189"/>
      <c r="C609" s="190"/>
      <c r="D609" s="191" t="s">
        <v>81</v>
      </c>
      <c r="E609" s="203" t="s">
        <v>887</v>
      </c>
      <c r="F609" s="203" t="s">
        <v>888</v>
      </c>
      <c r="G609" s="190"/>
      <c r="H609" s="190"/>
      <c r="I609" s="193"/>
      <c r="J609" s="204">
        <f>BK609</f>
        <v>0</v>
      </c>
      <c r="K609" s="190"/>
      <c r="L609" s="195"/>
      <c r="M609" s="196"/>
      <c r="N609" s="197"/>
      <c r="O609" s="197"/>
      <c r="P609" s="198">
        <f>SUM(P610:P611)</f>
        <v>0</v>
      </c>
      <c r="Q609" s="197"/>
      <c r="R609" s="198">
        <f>SUM(R610:R611)</f>
        <v>0</v>
      </c>
      <c r="S609" s="197"/>
      <c r="T609" s="199">
        <f>SUM(T610:T611)</f>
        <v>0</v>
      </c>
      <c r="AR609" s="200" t="s">
        <v>25</v>
      </c>
      <c r="AT609" s="201" t="s">
        <v>81</v>
      </c>
      <c r="AU609" s="201" t="s">
        <v>25</v>
      </c>
      <c r="AY609" s="200" t="s">
        <v>183</v>
      </c>
      <c r="BK609" s="202">
        <f>SUM(BK610:BK611)</f>
        <v>0</v>
      </c>
    </row>
    <row r="610" spans="2:65" s="1" customFormat="1" ht="38.25" customHeight="1">
      <c r="B610" s="43"/>
      <c r="C610" s="205" t="s">
        <v>889</v>
      </c>
      <c r="D610" s="205" t="s">
        <v>185</v>
      </c>
      <c r="E610" s="206" t="s">
        <v>890</v>
      </c>
      <c r="F610" s="207" t="s">
        <v>891</v>
      </c>
      <c r="G610" s="208" t="s">
        <v>268</v>
      </c>
      <c r="H610" s="209">
        <v>116.386</v>
      </c>
      <c r="I610" s="210"/>
      <c r="J610" s="211">
        <f>ROUND(I610*H610,2)</f>
        <v>0</v>
      </c>
      <c r="K610" s="207" t="s">
        <v>189</v>
      </c>
      <c r="L610" s="63"/>
      <c r="M610" s="212" t="s">
        <v>38</v>
      </c>
      <c r="N610" s="213" t="s">
        <v>53</v>
      </c>
      <c r="O610" s="44"/>
      <c r="P610" s="214">
        <f>O610*H610</f>
        <v>0</v>
      </c>
      <c r="Q610" s="214">
        <v>0</v>
      </c>
      <c r="R610" s="214">
        <f>Q610*H610</f>
        <v>0</v>
      </c>
      <c r="S610" s="214">
        <v>0</v>
      </c>
      <c r="T610" s="215">
        <f>S610*H610</f>
        <v>0</v>
      </c>
      <c r="AR610" s="25" t="s">
        <v>190</v>
      </c>
      <c r="AT610" s="25" t="s">
        <v>185</v>
      </c>
      <c r="AU610" s="25" t="s">
        <v>90</v>
      </c>
      <c r="AY610" s="25" t="s">
        <v>183</v>
      </c>
      <c r="BE610" s="216">
        <f>IF(N610="základní",J610,0)</f>
        <v>0</v>
      </c>
      <c r="BF610" s="216">
        <f>IF(N610="snížená",J610,0)</f>
        <v>0</v>
      </c>
      <c r="BG610" s="216">
        <f>IF(N610="zákl. přenesená",J610,0)</f>
        <v>0</v>
      </c>
      <c r="BH610" s="216">
        <f>IF(N610="sníž. přenesená",J610,0)</f>
        <v>0</v>
      </c>
      <c r="BI610" s="216">
        <f>IF(N610="nulová",J610,0)</f>
        <v>0</v>
      </c>
      <c r="BJ610" s="25" t="s">
        <v>25</v>
      </c>
      <c r="BK610" s="216">
        <f>ROUND(I610*H610,2)</f>
        <v>0</v>
      </c>
      <c r="BL610" s="25" t="s">
        <v>190</v>
      </c>
      <c r="BM610" s="25" t="s">
        <v>892</v>
      </c>
    </row>
    <row r="611" spans="2:47" s="1" customFormat="1" ht="81">
      <c r="B611" s="43"/>
      <c r="C611" s="65"/>
      <c r="D611" s="219" t="s">
        <v>217</v>
      </c>
      <c r="E611" s="65"/>
      <c r="F611" s="250" t="s">
        <v>893</v>
      </c>
      <c r="G611" s="65"/>
      <c r="H611" s="65"/>
      <c r="I611" s="174"/>
      <c r="J611" s="65"/>
      <c r="K611" s="65"/>
      <c r="L611" s="63"/>
      <c r="M611" s="251"/>
      <c r="N611" s="44"/>
      <c r="O611" s="44"/>
      <c r="P611" s="44"/>
      <c r="Q611" s="44"/>
      <c r="R611" s="44"/>
      <c r="S611" s="44"/>
      <c r="T611" s="80"/>
      <c r="AT611" s="25" t="s">
        <v>217</v>
      </c>
      <c r="AU611" s="25" t="s">
        <v>90</v>
      </c>
    </row>
    <row r="612" spans="2:63" s="11" customFormat="1" ht="37.35" customHeight="1">
      <c r="B612" s="189"/>
      <c r="C612" s="190"/>
      <c r="D612" s="191" t="s">
        <v>81</v>
      </c>
      <c r="E612" s="192" t="s">
        <v>894</v>
      </c>
      <c r="F612" s="192" t="s">
        <v>895</v>
      </c>
      <c r="G612" s="190"/>
      <c r="H612" s="190"/>
      <c r="I612" s="193"/>
      <c r="J612" s="194">
        <f>BK612</f>
        <v>0</v>
      </c>
      <c r="K612" s="190"/>
      <c r="L612" s="195"/>
      <c r="M612" s="196"/>
      <c r="N612" s="197"/>
      <c r="O612" s="197"/>
      <c r="P612" s="198">
        <f>P613+P622+P632+P640+P669+P679+P797+P811+P869+P906+P946+P952</f>
        <v>0</v>
      </c>
      <c r="Q612" s="197"/>
      <c r="R612" s="198">
        <f>R613+R622+R632+R640+R669+R679+R797+R811+R869+R906+R946+R952</f>
        <v>17.59755074</v>
      </c>
      <c r="S612" s="197"/>
      <c r="T612" s="199">
        <f>T613+T622+T632+T640+T669+T679+T797+T811+T869+T906+T946+T952</f>
        <v>4.61441723</v>
      </c>
      <c r="AR612" s="200" t="s">
        <v>90</v>
      </c>
      <c r="AT612" s="201" t="s">
        <v>81</v>
      </c>
      <c r="AU612" s="201" t="s">
        <v>82</v>
      </c>
      <c r="AY612" s="200" t="s">
        <v>183</v>
      </c>
      <c r="BK612" s="202">
        <f>BK613+BK622+BK632+BK640+BK669+BK679+BK797+BK811+BK869+BK906+BK946+BK952</f>
        <v>0</v>
      </c>
    </row>
    <row r="613" spans="2:63" s="11" customFormat="1" ht="19.9" customHeight="1">
      <c r="B613" s="189"/>
      <c r="C613" s="190"/>
      <c r="D613" s="191" t="s">
        <v>81</v>
      </c>
      <c r="E613" s="203" t="s">
        <v>896</v>
      </c>
      <c r="F613" s="203" t="s">
        <v>897</v>
      </c>
      <c r="G613" s="190"/>
      <c r="H613" s="190"/>
      <c r="I613" s="193"/>
      <c r="J613" s="204">
        <f>BK613</f>
        <v>0</v>
      </c>
      <c r="K613" s="190"/>
      <c r="L613" s="195"/>
      <c r="M613" s="196"/>
      <c r="N613" s="197"/>
      <c r="O613" s="197"/>
      <c r="P613" s="198">
        <f>SUM(P614:P621)</f>
        <v>0</v>
      </c>
      <c r="Q613" s="197"/>
      <c r="R613" s="198">
        <f>SUM(R614:R621)</f>
        <v>0.2349445</v>
      </c>
      <c r="S613" s="197"/>
      <c r="T613" s="199">
        <f>SUM(T614:T621)</f>
        <v>0</v>
      </c>
      <c r="AR613" s="200" t="s">
        <v>90</v>
      </c>
      <c r="AT613" s="201" t="s">
        <v>81</v>
      </c>
      <c r="AU613" s="201" t="s">
        <v>25</v>
      </c>
      <c r="AY613" s="200" t="s">
        <v>183</v>
      </c>
      <c r="BK613" s="202">
        <f>SUM(BK614:BK621)</f>
        <v>0</v>
      </c>
    </row>
    <row r="614" spans="2:65" s="1" customFormat="1" ht="25.5" customHeight="1">
      <c r="B614" s="43"/>
      <c r="C614" s="205" t="s">
        <v>898</v>
      </c>
      <c r="D614" s="205" t="s">
        <v>185</v>
      </c>
      <c r="E614" s="206" t="s">
        <v>899</v>
      </c>
      <c r="F614" s="207" t="s">
        <v>900</v>
      </c>
      <c r="G614" s="208" t="s">
        <v>215</v>
      </c>
      <c r="H614" s="209">
        <v>27.63</v>
      </c>
      <c r="I614" s="210"/>
      <c r="J614" s="211">
        <f>ROUND(I614*H614,2)</f>
        <v>0</v>
      </c>
      <c r="K614" s="207" t="s">
        <v>189</v>
      </c>
      <c r="L614" s="63"/>
      <c r="M614" s="212" t="s">
        <v>38</v>
      </c>
      <c r="N614" s="213" t="s">
        <v>53</v>
      </c>
      <c r="O614" s="44"/>
      <c r="P614" s="214">
        <f>O614*H614</f>
        <v>0</v>
      </c>
      <c r="Q614" s="214">
        <v>0.0035</v>
      </c>
      <c r="R614" s="214">
        <f>Q614*H614</f>
        <v>0.096705</v>
      </c>
      <c r="S614" s="214">
        <v>0</v>
      </c>
      <c r="T614" s="215">
        <f>S614*H614</f>
        <v>0</v>
      </c>
      <c r="AR614" s="25" t="s">
        <v>279</v>
      </c>
      <c r="AT614" s="25" t="s">
        <v>185</v>
      </c>
      <c r="AU614" s="25" t="s">
        <v>90</v>
      </c>
      <c r="AY614" s="25" t="s">
        <v>183</v>
      </c>
      <c r="BE614" s="216">
        <f>IF(N614="základní",J614,0)</f>
        <v>0</v>
      </c>
      <c r="BF614" s="216">
        <f>IF(N614="snížená",J614,0)</f>
        <v>0</v>
      </c>
      <c r="BG614" s="216">
        <f>IF(N614="zákl. přenesená",J614,0)</f>
        <v>0</v>
      </c>
      <c r="BH614" s="216">
        <f>IF(N614="sníž. přenesená",J614,0)</f>
        <v>0</v>
      </c>
      <c r="BI614" s="216">
        <f>IF(N614="nulová",J614,0)</f>
        <v>0</v>
      </c>
      <c r="BJ614" s="25" t="s">
        <v>25</v>
      </c>
      <c r="BK614" s="216">
        <f>ROUND(I614*H614,2)</f>
        <v>0</v>
      </c>
      <c r="BL614" s="25" t="s">
        <v>279</v>
      </c>
      <c r="BM614" s="25" t="s">
        <v>901</v>
      </c>
    </row>
    <row r="615" spans="2:51" s="12" customFormat="1" ht="13.5">
      <c r="B615" s="217"/>
      <c r="C615" s="218"/>
      <c r="D615" s="219" t="s">
        <v>196</v>
      </c>
      <c r="E615" s="220" t="s">
        <v>38</v>
      </c>
      <c r="F615" s="221" t="s">
        <v>902</v>
      </c>
      <c r="G615" s="218"/>
      <c r="H615" s="222">
        <v>27.63</v>
      </c>
      <c r="I615" s="223"/>
      <c r="J615" s="218"/>
      <c r="K615" s="218"/>
      <c r="L615" s="224"/>
      <c r="M615" s="225"/>
      <c r="N615" s="226"/>
      <c r="O615" s="226"/>
      <c r="P615" s="226"/>
      <c r="Q615" s="226"/>
      <c r="R615" s="226"/>
      <c r="S615" s="226"/>
      <c r="T615" s="227"/>
      <c r="AT615" s="228" t="s">
        <v>196</v>
      </c>
      <c r="AU615" s="228" t="s">
        <v>90</v>
      </c>
      <c r="AV615" s="12" t="s">
        <v>90</v>
      </c>
      <c r="AW615" s="12" t="s">
        <v>45</v>
      </c>
      <c r="AX615" s="12" t="s">
        <v>82</v>
      </c>
      <c r="AY615" s="228" t="s">
        <v>183</v>
      </c>
    </row>
    <row r="616" spans="2:51" s="13" customFormat="1" ht="13.5">
      <c r="B616" s="229"/>
      <c r="C616" s="230"/>
      <c r="D616" s="219" t="s">
        <v>196</v>
      </c>
      <c r="E616" s="231" t="s">
        <v>38</v>
      </c>
      <c r="F616" s="232" t="s">
        <v>198</v>
      </c>
      <c r="G616" s="230"/>
      <c r="H616" s="233">
        <v>27.63</v>
      </c>
      <c r="I616" s="234"/>
      <c r="J616" s="230"/>
      <c r="K616" s="230"/>
      <c r="L616" s="235"/>
      <c r="M616" s="236"/>
      <c r="N616" s="237"/>
      <c r="O616" s="237"/>
      <c r="P616" s="237"/>
      <c r="Q616" s="237"/>
      <c r="R616" s="237"/>
      <c r="S616" s="237"/>
      <c r="T616" s="238"/>
      <c r="AT616" s="239" t="s">
        <v>196</v>
      </c>
      <c r="AU616" s="239" t="s">
        <v>90</v>
      </c>
      <c r="AV616" s="13" t="s">
        <v>190</v>
      </c>
      <c r="AW616" s="13" t="s">
        <v>45</v>
      </c>
      <c r="AX616" s="13" t="s">
        <v>25</v>
      </c>
      <c r="AY616" s="239" t="s">
        <v>183</v>
      </c>
    </row>
    <row r="617" spans="2:65" s="1" customFormat="1" ht="25.5" customHeight="1">
      <c r="B617" s="43"/>
      <c r="C617" s="205" t="s">
        <v>903</v>
      </c>
      <c r="D617" s="205" t="s">
        <v>185</v>
      </c>
      <c r="E617" s="206" t="s">
        <v>904</v>
      </c>
      <c r="F617" s="207" t="s">
        <v>905</v>
      </c>
      <c r="G617" s="208" t="s">
        <v>215</v>
      </c>
      <c r="H617" s="209">
        <v>39.497</v>
      </c>
      <c r="I617" s="210"/>
      <c r="J617" s="211">
        <f>ROUND(I617*H617,2)</f>
        <v>0</v>
      </c>
      <c r="K617" s="207" t="s">
        <v>189</v>
      </c>
      <c r="L617" s="63"/>
      <c r="M617" s="212" t="s">
        <v>38</v>
      </c>
      <c r="N617" s="213" t="s">
        <v>53</v>
      </c>
      <c r="O617" s="44"/>
      <c r="P617" s="214">
        <f>O617*H617</f>
        <v>0</v>
      </c>
      <c r="Q617" s="214">
        <v>0.0035</v>
      </c>
      <c r="R617" s="214">
        <f>Q617*H617</f>
        <v>0.13823950000000002</v>
      </c>
      <c r="S617" s="214">
        <v>0</v>
      </c>
      <c r="T617" s="215">
        <f>S617*H617</f>
        <v>0</v>
      </c>
      <c r="AR617" s="25" t="s">
        <v>279</v>
      </c>
      <c r="AT617" s="25" t="s">
        <v>185</v>
      </c>
      <c r="AU617" s="25" t="s">
        <v>90</v>
      </c>
      <c r="AY617" s="25" t="s">
        <v>183</v>
      </c>
      <c r="BE617" s="216">
        <f>IF(N617="základní",J617,0)</f>
        <v>0</v>
      </c>
      <c r="BF617" s="216">
        <f>IF(N617="snížená",J617,0)</f>
        <v>0</v>
      </c>
      <c r="BG617" s="216">
        <f>IF(N617="zákl. přenesená",J617,0)</f>
        <v>0</v>
      </c>
      <c r="BH617" s="216">
        <f>IF(N617="sníž. přenesená",J617,0)</f>
        <v>0</v>
      </c>
      <c r="BI617" s="216">
        <f>IF(N617="nulová",J617,0)</f>
        <v>0</v>
      </c>
      <c r="BJ617" s="25" t="s">
        <v>25</v>
      </c>
      <c r="BK617" s="216">
        <f>ROUND(I617*H617,2)</f>
        <v>0</v>
      </c>
      <c r="BL617" s="25" t="s">
        <v>279</v>
      </c>
      <c r="BM617" s="25" t="s">
        <v>906</v>
      </c>
    </row>
    <row r="618" spans="2:51" s="12" customFormat="1" ht="13.5">
      <c r="B618" s="217"/>
      <c r="C618" s="218"/>
      <c r="D618" s="219" t="s">
        <v>196</v>
      </c>
      <c r="E618" s="220" t="s">
        <v>38</v>
      </c>
      <c r="F618" s="221" t="s">
        <v>907</v>
      </c>
      <c r="G618" s="218"/>
      <c r="H618" s="222">
        <v>39.497</v>
      </c>
      <c r="I618" s="223"/>
      <c r="J618" s="218"/>
      <c r="K618" s="218"/>
      <c r="L618" s="224"/>
      <c r="M618" s="225"/>
      <c r="N618" s="226"/>
      <c r="O618" s="226"/>
      <c r="P618" s="226"/>
      <c r="Q618" s="226"/>
      <c r="R618" s="226"/>
      <c r="S618" s="226"/>
      <c r="T618" s="227"/>
      <c r="AT618" s="228" t="s">
        <v>196</v>
      </c>
      <c r="AU618" s="228" t="s">
        <v>90</v>
      </c>
      <c r="AV618" s="12" t="s">
        <v>90</v>
      </c>
      <c r="AW618" s="12" t="s">
        <v>45</v>
      </c>
      <c r="AX618" s="12" t="s">
        <v>82</v>
      </c>
      <c r="AY618" s="228" t="s">
        <v>183</v>
      </c>
    </row>
    <row r="619" spans="2:51" s="13" customFormat="1" ht="13.5">
      <c r="B619" s="229"/>
      <c r="C619" s="230"/>
      <c r="D619" s="219" t="s">
        <v>196</v>
      </c>
      <c r="E619" s="231" t="s">
        <v>38</v>
      </c>
      <c r="F619" s="232" t="s">
        <v>198</v>
      </c>
      <c r="G619" s="230"/>
      <c r="H619" s="233">
        <v>39.497</v>
      </c>
      <c r="I619" s="234"/>
      <c r="J619" s="230"/>
      <c r="K619" s="230"/>
      <c r="L619" s="235"/>
      <c r="M619" s="236"/>
      <c r="N619" s="237"/>
      <c r="O619" s="237"/>
      <c r="P619" s="237"/>
      <c r="Q619" s="237"/>
      <c r="R619" s="237"/>
      <c r="S619" s="237"/>
      <c r="T619" s="238"/>
      <c r="AT619" s="239" t="s">
        <v>196</v>
      </c>
      <c r="AU619" s="239" t="s">
        <v>90</v>
      </c>
      <c r="AV619" s="13" t="s">
        <v>190</v>
      </c>
      <c r="AW619" s="13" t="s">
        <v>45</v>
      </c>
      <c r="AX619" s="13" t="s">
        <v>25</v>
      </c>
      <c r="AY619" s="239" t="s">
        <v>183</v>
      </c>
    </row>
    <row r="620" spans="2:65" s="1" customFormat="1" ht="38.25" customHeight="1">
      <c r="B620" s="43"/>
      <c r="C620" s="205" t="s">
        <v>908</v>
      </c>
      <c r="D620" s="205" t="s">
        <v>185</v>
      </c>
      <c r="E620" s="206" t="s">
        <v>909</v>
      </c>
      <c r="F620" s="207" t="s">
        <v>910</v>
      </c>
      <c r="G620" s="208" t="s">
        <v>911</v>
      </c>
      <c r="H620" s="273"/>
      <c r="I620" s="210"/>
      <c r="J620" s="211">
        <f>ROUND(I620*H620,2)</f>
        <v>0</v>
      </c>
      <c r="K620" s="207" t="s">
        <v>189</v>
      </c>
      <c r="L620" s="63"/>
      <c r="M620" s="212" t="s">
        <v>38</v>
      </c>
      <c r="N620" s="213" t="s">
        <v>53</v>
      </c>
      <c r="O620" s="44"/>
      <c r="P620" s="214">
        <f>O620*H620</f>
        <v>0</v>
      </c>
      <c r="Q620" s="214">
        <v>0</v>
      </c>
      <c r="R620" s="214">
        <f>Q620*H620</f>
        <v>0</v>
      </c>
      <c r="S620" s="214">
        <v>0</v>
      </c>
      <c r="T620" s="215">
        <f>S620*H620</f>
        <v>0</v>
      </c>
      <c r="AR620" s="25" t="s">
        <v>279</v>
      </c>
      <c r="AT620" s="25" t="s">
        <v>185</v>
      </c>
      <c r="AU620" s="25" t="s">
        <v>90</v>
      </c>
      <c r="AY620" s="25" t="s">
        <v>183</v>
      </c>
      <c r="BE620" s="216">
        <f>IF(N620="základní",J620,0)</f>
        <v>0</v>
      </c>
      <c r="BF620" s="216">
        <f>IF(N620="snížená",J620,0)</f>
        <v>0</v>
      </c>
      <c r="BG620" s="216">
        <f>IF(N620="zákl. přenesená",J620,0)</f>
        <v>0</v>
      </c>
      <c r="BH620" s="216">
        <f>IF(N620="sníž. přenesená",J620,0)</f>
        <v>0</v>
      </c>
      <c r="BI620" s="216">
        <f>IF(N620="nulová",J620,0)</f>
        <v>0</v>
      </c>
      <c r="BJ620" s="25" t="s">
        <v>25</v>
      </c>
      <c r="BK620" s="216">
        <f>ROUND(I620*H620,2)</f>
        <v>0</v>
      </c>
      <c r="BL620" s="25" t="s">
        <v>279</v>
      </c>
      <c r="BM620" s="25" t="s">
        <v>912</v>
      </c>
    </row>
    <row r="621" spans="2:47" s="1" customFormat="1" ht="121.5">
      <c r="B621" s="43"/>
      <c r="C621" s="65"/>
      <c r="D621" s="219" t="s">
        <v>217</v>
      </c>
      <c r="E621" s="65"/>
      <c r="F621" s="250" t="s">
        <v>913</v>
      </c>
      <c r="G621" s="65"/>
      <c r="H621" s="65"/>
      <c r="I621" s="174"/>
      <c r="J621" s="65"/>
      <c r="K621" s="65"/>
      <c r="L621" s="63"/>
      <c r="M621" s="251"/>
      <c r="N621" s="44"/>
      <c r="O621" s="44"/>
      <c r="P621" s="44"/>
      <c r="Q621" s="44"/>
      <c r="R621" s="44"/>
      <c r="S621" s="44"/>
      <c r="T621" s="80"/>
      <c r="AT621" s="25" t="s">
        <v>217</v>
      </c>
      <c r="AU621" s="25" t="s">
        <v>90</v>
      </c>
    </row>
    <row r="622" spans="2:63" s="11" customFormat="1" ht="29.85" customHeight="1">
      <c r="B622" s="189"/>
      <c r="C622" s="190"/>
      <c r="D622" s="191" t="s">
        <v>81</v>
      </c>
      <c r="E622" s="203" t="s">
        <v>914</v>
      </c>
      <c r="F622" s="203" t="s">
        <v>915</v>
      </c>
      <c r="G622" s="190"/>
      <c r="H622" s="190"/>
      <c r="I622" s="193"/>
      <c r="J622" s="204">
        <f>BK622</f>
        <v>0</v>
      </c>
      <c r="K622" s="190"/>
      <c r="L622" s="195"/>
      <c r="M622" s="196"/>
      <c r="N622" s="197"/>
      <c r="O622" s="197"/>
      <c r="P622" s="198">
        <f>SUM(P623:P631)</f>
        <v>0</v>
      </c>
      <c r="Q622" s="197"/>
      <c r="R622" s="198">
        <f>SUM(R623:R631)</f>
        <v>0.041880520000000004</v>
      </c>
      <c r="S622" s="197"/>
      <c r="T622" s="199">
        <f>SUM(T623:T631)</f>
        <v>0</v>
      </c>
      <c r="AR622" s="200" t="s">
        <v>90</v>
      </c>
      <c r="AT622" s="201" t="s">
        <v>81</v>
      </c>
      <c r="AU622" s="201" t="s">
        <v>25</v>
      </c>
      <c r="AY622" s="200" t="s">
        <v>183</v>
      </c>
      <c r="BK622" s="202">
        <f>SUM(BK623:BK631)</f>
        <v>0</v>
      </c>
    </row>
    <row r="623" spans="2:65" s="1" customFormat="1" ht="25.5" customHeight="1">
      <c r="B623" s="43"/>
      <c r="C623" s="205" t="s">
        <v>916</v>
      </c>
      <c r="D623" s="205" t="s">
        <v>185</v>
      </c>
      <c r="E623" s="206" t="s">
        <v>917</v>
      </c>
      <c r="F623" s="207" t="s">
        <v>918</v>
      </c>
      <c r="G623" s="208" t="s">
        <v>215</v>
      </c>
      <c r="H623" s="209">
        <v>346.12</v>
      </c>
      <c r="I623" s="210"/>
      <c r="J623" s="211">
        <f>ROUND(I623*H623,2)</f>
        <v>0</v>
      </c>
      <c r="K623" s="207" t="s">
        <v>189</v>
      </c>
      <c r="L623" s="63"/>
      <c r="M623" s="212" t="s">
        <v>38</v>
      </c>
      <c r="N623" s="213" t="s">
        <v>53</v>
      </c>
      <c r="O623" s="44"/>
      <c r="P623" s="214">
        <f>O623*H623</f>
        <v>0</v>
      </c>
      <c r="Q623" s="214">
        <v>0</v>
      </c>
      <c r="R623" s="214">
        <f>Q623*H623</f>
        <v>0</v>
      </c>
      <c r="S623" s="214">
        <v>0</v>
      </c>
      <c r="T623" s="215">
        <f>S623*H623</f>
        <v>0</v>
      </c>
      <c r="AR623" s="25" t="s">
        <v>279</v>
      </c>
      <c r="AT623" s="25" t="s">
        <v>185</v>
      </c>
      <c r="AU623" s="25" t="s">
        <v>90</v>
      </c>
      <c r="AY623" s="25" t="s">
        <v>183</v>
      </c>
      <c r="BE623" s="216">
        <f>IF(N623="základní",J623,0)</f>
        <v>0</v>
      </c>
      <c r="BF623" s="216">
        <f>IF(N623="snížená",J623,0)</f>
        <v>0</v>
      </c>
      <c r="BG623" s="216">
        <f>IF(N623="zákl. přenesená",J623,0)</f>
        <v>0</v>
      </c>
      <c r="BH623" s="216">
        <f>IF(N623="sníž. přenesená",J623,0)</f>
        <v>0</v>
      </c>
      <c r="BI623" s="216">
        <f>IF(N623="nulová",J623,0)</f>
        <v>0</v>
      </c>
      <c r="BJ623" s="25" t="s">
        <v>25</v>
      </c>
      <c r="BK623" s="216">
        <f>ROUND(I623*H623,2)</f>
        <v>0</v>
      </c>
      <c r="BL623" s="25" t="s">
        <v>279</v>
      </c>
      <c r="BM623" s="25" t="s">
        <v>919</v>
      </c>
    </row>
    <row r="624" spans="2:51" s="12" customFormat="1" ht="13.5">
      <c r="B624" s="217"/>
      <c r="C624" s="218"/>
      <c r="D624" s="219" t="s">
        <v>196</v>
      </c>
      <c r="E624" s="220" t="s">
        <v>38</v>
      </c>
      <c r="F624" s="221" t="s">
        <v>459</v>
      </c>
      <c r="G624" s="218"/>
      <c r="H624" s="222">
        <v>3.85</v>
      </c>
      <c r="I624" s="223"/>
      <c r="J624" s="218"/>
      <c r="K624" s="218"/>
      <c r="L624" s="224"/>
      <c r="M624" s="225"/>
      <c r="N624" s="226"/>
      <c r="O624" s="226"/>
      <c r="P624" s="226"/>
      <c r="Q624" s="226"/>
      <c r="R624" s="226"/>
      <c r="S624" s="226"/>
      <c r="T624" s="227"/>
      <c r="AT624" s="228" t="s">
        <v>196</v>
      </c>
      <c r="AU624" s="228" t="s">
        <v>90</v>
      </c>
      <c r="AV624" s="12" t="s">
        <v>90</v>
      </c>
      <c r="AW624" s="12" t="s">
        <v>45</v>
      </c>
      <c r="AX624" s="12" t="s">
        <v>82</v>
      </c>
      <c r="AY624" s="228" t="s">
        <v>183</v>
      </c>
    </row>
    <row r="625" spans="2:51" s="12" customFormat="1" ht="27">
      <c r="B625" s="217"/>
      <c r="C625" s="218"/>
      <c r="D625" s="219" t="s">
        <v>196</v>
      </c>
      <c r="E625" s="220" t="s">
        <v>38</v>
      </c>
      <c r="F625" s="221" t="s">
        <v>460</v>
      </c>
      <c r="G625" s="218"/>
      <c r="H625" s="222">
        <v>342.27</v>
      </c>
      <c r="I625" s="223"/>
      <c r="J625" s="218"/>
      <c r="K625" s="218"/>
      <c r="L625" s="224"/>
      <c r="M625" s="225"/>
      <c r="N625" s="226"/>
      <c r="O625" s="226"/>
      <c r="P625" s="226"/>
      <c r="Q625" s="226"/>
      <c r="R625" s="226"/>
      <c r="S625" s="226"/>
      <c r="T625" s="227"/>
      <c r="AT625" s="228" t="s">
        <v>196</v>
      </c>
      <c r="AU625" s="228" t="s">
        <v>90</v>
      </c>
      <c r="AV625" s="12" t="s">
        <v>90</v>
      </c>
      <c r="AW625" s="12" t="s">
        <v>45</v>
      </c>
      <c r="AX625" s="12" t="s">
        <v>82</v>
      </c>
      <c r="AY625" s="228" t="s">
        <v>183</v>
      </c>
    </row>
    <row r="626" spans="2:51" s="13" customFormat="1" ht="13.5">
      <c r="B626" s="229"/>
      <c r="C626" s="230"/>
      <c r="D626" s="219" t="s">
        <v>196</v>
      </c>
      <c r="E626" s="231" t="s">
        <v>38</v>
      </c>
      <c r="F626" s="232" t="s">
        <v>198</v>
      </c>
      <c r="G626" s="230"/>
      <c r="H626" s="233">
        <v>346.12</v>
      </c>
      <c r="I626" s="234"/>
      <c r="J626" s="230"/>
      <c r="K626" s="230"/>
      <c r="L626" s="235"/>
      <c r="M626" s="236"/>
      <c r="N626" s="237"/>
      <c r="O626" s="237"/>
      <c r="P626" s="237"/>
      <c r="Q626" s="237"/>
      <c r="R626" s="237"/>
      <c r="S626" s="237"/>
      <c r="T626" s="238"/>
      <c r="AT626" s="239" t="s">
        <v>196</v>
      </c>
      <c r="AU626" s="239" t="s">
        <v>90</v>
      </c>
      <c r="AV626" s="13" t="s">
        <v>190</v>
      </c>
      <c r="AW626" s="13" t="s">
        <v>45</v>
      </c>
      <c r="AX626" s="13" t="s">
        <v>25</v>
      </c>
      <c r="AY626" s="239" t="s">
        <v>183</v>
      </c>
    </row>
    <row r="627" spans="2:65" s="1" customFormat="1" ht="25.5" customHeight="1">
      <c r="B627" s="43"/>
      <c r="C627" s="252" t="s">
        <v>920</v>
      </c>
      <c r="D627" s="252" t="s">
        <v>272</v>
      </c>
      <c r="E627" s="253" t="s">
        <v>921</v>
      </c>
      <c r="F627" s="254" t="s">
        <v>922</v>
      </c>
      <c r="G627" s="255" t="s">
        <v>215</v>
      </c>
      <c r="H627" s="256">
        <v>380.732</v>
      </c>
      <c r="I627" s="257"/>
      <c r="J627" s="258">
        <f>ROUND(I627*H627,2)</f>
        <v>0</v>
      </c>
      <c r="K627" s="254" t="s">
        <v>189</v>
      </c>
      <c r="L627" s="259"/>
      <c r="M627" s="260" t="s">
        <v>38</v>
      </c>
      <c r="N627" s="261" t="s">
        <v>53</v>
      </c>
      <c r="O627" s="44"/>
      <c r="P627" s="214">
        <f>O627*H627</f>
        <v>0</v>
      </c>
      <c r="Q627" s="214">
        <v>0.00011</v>
      </c>
      <c r="R627" s="214">
        <f>Q627*H627</f>
        <v>0.041880520000000004</v>
      </c>
      <c r="S627" s="214">
        <v>0</v>
      </c>
      <c r="T627" s="215">
        <f>S627*H627</f>
        <v>0</v>
      </c>
      <c r="AR627" s="25" t="s">
        <v>385</v>
      </c>
      <c r="AT627" s="25" t="s">
        <v>272</v>
      </c>
      <c r="AU627" s="25" t="s">
        <v>90</v>
      </c>
      <c r="AY627" s="25" t="s">
        <v>183</v>
      </c>
      <c r="BE627" s="216">
        <f>IF(N627="základní",J627,0)</f>
        <v>0</v>
      </c>
      <c r="BF627" s="216">
        <f>IF(N627="snížená",J627,0)</f>
        <v>0</v>
      </c>
      <c r="BG627" s="216">
        <f>IF(N627="zákl. přenesená",J627,0)</f>
        <v>0</v>
      </c>
      <c r="BH627" s="216">
        <f>IF(N627="sníž. přenesená",J627,0)</f>
        <v>0</v>
      </c>
      <c r="BI627" s="216">
        <f>IF(N627="nulová",J627,0)</f>
        <v>0</v>
      </c>
      <c r="BJ627" s="25" t="s">
        <v>25</v>
      </c>
      <c r="BK627" s="216">
        <f>ROUND(I627*H627,2)</f>
        <v>0</v>
      </c>
      <c r="BL627" s="25" t="s">
        <v>279</v>
      </c>
      <c r="BM627" s="25" t="s">
        <v>923</v>
      </c>
    </row>
    <row r="628" spans="2:47" s="1" customFormat="1" ht="27">
      <c r="B628" s="43"/>
      <c r="C628" s="65"/>
      <c r="D628" s="219" t="s">
        <v>276</v>
      </c>
      <c r="E628" s="65"/>
      <c r="F628" s="250" t="s">
        <v>924</v>
      </c>
      <c r="G628" s="65"/>
      <c r="H628" s="65"/>
      <c r="I628" s="174"/>
      <c r="J628" s="65"/>
      <c r="K628" s="65"/>
      <c r="L628" s="63"/>
      <c r="M628" s="251"/>
      <c r="N628" s="44"/>
      <c r="O628" s="44"/>
      <c r="P628" s="44"/>
      <c r="Q628" s="44"/>
      <c r="R628" s="44"/>
      <c r="S628" s="44"/>
      <c r="T628" s="80"/>
      <c r="AT628" s="25" t="s">
        <v>276</v>
      </c>
      <c r="AU628" s="25" t="s">
        <v>90</v>
      </c>
    </row>
    <row r="629" spans="2:51" s="12" customFormat="1" ht="13.5">
      <c r="B629" s="217"/>
      <c r="C629" s="218"/>
      <c r="D629" s="219" t="s">
        <v>196</v>
      </c>
      <c r="E629" s="220" t="s">
        <v>38</v>
      </c>
      <c r="F629" s="221" t="s">
        <v>925</v>
      </c>
      <c r="G629" s="218"/>
      <c r="H629" s="222">
        <v>380.732</v>
      </c>
      <c r="I629" s="223"/>
      <c r="J629" s="218"/>
      <c r="K629" s="218"/>
      <c r="L629" s="224"/>
      <c r="M629" s="225"/>
      <c r="N629" s="226"/>
      <c r="O629" s="226"/>
      <c r="P629" s="226"/>
      <c r="Q629" s="226"/>
      <c r="R629" s="226"/>
      <c r="S629" s="226"/>
      <c r="T629" s="227"/>
      <c r="AT629" s="228" t="s">
        <v>196</v>
      </c>
      <c r="AU629" s="228" t="s">
        <v>90</v>
      </c>
      <c r="AV629" s="12" t="s">
        <v>90</v>
      </c>
      <c r="AW629" s="12" t="s">
        <v>45</v>
      </c>
      <c r="AX629" s="12" t="s">
        <v>25</v>
      </c>
      <c r="AY629" s="228" t="s">
        <v>183</v>
      </c>
    </row>
    <row r="630" spans="2:65" s="1" customFormat="1" ht="38.25" customHeight="1">
      <c r="B630" s="43"/>
      <c r="C630" s="205" t="s">
        <v>926</v>
      </c>
      <c r="D630" s="205" t="s">
        <v>185</v>
      </c>
      <c r="E630" s="206" t="s">
        <v>927</v>
      </c>
      <c r="F630" s="207" t="s">
        <v>928</v>
      </c>
      <c r="G630" s="208" t="s">
        <v>911</v>
      </c>
      <c r="H630" s="273"/>
      <c r="I630" s="210"/>
      <c r="J630" s="211">
        <f>ROUND(I630*H630,2)</f>
        <v>0</v>
      </c>
      <c r="K630" s="207" t="s">
        <v>189</v>
      </c>
      <c r="L630" s="63"/>
      <c r="M630" s="212" t="s">
        <v>38</v>
      </c>
      <c r="N630" s="213" t="s">
        <v>53</v>
      </c>
      <c r="O630" s="44"/>
      <c r="P630" s="214">
        <f>O630*H630</f>
        <v>0</v>
      </c>
      <c r="Q630" s="214">
        <v>0</v>
      </c>
      <c r="R630" s="214">
        <f>Q630*H630</f>
        <v>0</v>
      </c>
      <c r="S630" s="214">
        <v>0</v>
      </c>
      <c r="T630" s="215">
        <f>S630*H630</f>
        <v>0</v>
      </c>
      <c r="AR630" s="25" t="s">
        <v>279</v>
      </c>
      <c r="AT630" s="25" t="s">
        <v>185</v>
      </c>
      <c r="AU630" s="25" t="s">
        <v>90</v>
      </c>
      <c r="AY630" s="25" t="s">
        <v>183</v>
      </c>
      <c r="BE630" s="216">
        <f>IF(N630="základní",J630,0)</f>
        <v>0</v>
      </c>
      <c r="BF630" s="216">
        <f>IF(N630="snížená",J630,0)</f>
        <v>0</v>
      </c>
      <c r="BG630" s="216">
        <f>IF(N630="zákl. přenesená",J630,0)</f>
        <v>0</v>
      </c>
      <c r="BH630" s="216">
        <f>IF(N630="sníž. přenesená",J630,0)</f>
        <v>0</v>
      </c>
      <c r="BI630" s="216">
        <f>IF(N630="nulová",J630,0)</f>
        <v>0</v>
      </c>
      <c r="BJ630" s="25" t="s">
        <v>25</v>
      </c>
      <c r="BK630" s="216">
        <f>ROUND(I630*H630,2)</f>
        <v>0</v>
      </c>
      <c r="BL630" s="25" t="s">
        <v>279</v>
      </c>
      <c r="BM630" s="25" t="s">
        <v>929</v>
      </c>
    </row>
    <row r="631" spans="2:47" s="1" customFormat="1" ht="121.5">
      <c r="B631" s="43"/>
      <c r="C631" s="65"/>
      <c r="D631" s="219" t="s">
        <v>217</v>
      </c>
      <c r="E631" s="65"/>
      <c r="F631" s="250" t="s">
        <v>930</v>
      </c>
      <c r="G631" s="65"/>
      <c r="H631" s="65"/>
      <c r="I631" s="174"/>
      <c r="J631" s="65"/>
      <c r="K631" s="65"/>
      <c r="L631" s="63"/>
      <c r="M631" s="251"/>
      <c r="N631" s="44"/>
      <c r="O631" s="44"/>
      <c r="P631" s="44"/>
      <c r="Q631" s="44"/>
      <c r="R631" s="44"/>
      <c r="S631" s="44"/>
      <c r="T631" s="80"/>
      <c r="AT631" s="25" t="s">
        <v>217</v>
      </c>
      <c r="AU631" s="25" t="s">
        <v>90</v>
      </c>
    </row>
    <row r="632" spans="2:63" s="11" customFormat="1" ht="29.85" customHeight="1">
      <c r="B632" s="189"/>
      <c r="C632" s="190"/>
      <c r="D632" s="191" t="s">
        <v>81</v>
      </c>
      <c r="E632" s="203" t="s">
        <v>931</v>
      </c>
      <c r="F632" s="203" t="s">
        <v>932</v>
      </c>
      <c r="G632" s="190"/>
      <c r="H632" s="190"/>
      <c r="I632" s="193"/>
      <c r="J632" s="204">
        <f>BK632</f>
        <v>0</v>
      </c>
      <c r="K632" s="190"/>
      <c r="L632" s="195"/>
      <c r="M632" s="196"/>
      <c r="N632" s="197"/>
      <c r="O632" s="197"/>
      <c r="P632" s="198">
        <f>SUM(P633:P639)</f>
        <v>0</v>
      </c>
      <c r="Q632" s="197"/>
      <c r="R632" s="198">
        <f>SUM(R633:R639)</f>
        <v>0.00663</v>
      </c>
      <c r="S632" s="197"/>
      <c r="T632" s="199">
        <f>SUM(T633:T639)</f>
        <v>0</v>
      </c>
      <c r="AR632" s="200" t="s">
        <v>90</v>
      </c>
      <c r="AT632" s="201" t="s">
        <v>81</v>
      </c>
      <c r="AU632" s="201" t="s">
        <v>25</v>
      </c>
      <c r="AY632" s="200" t="s">
        <v>183</v>
      </c>
      <c r="BK632" s="202">
        <f>SUM(BK633:BK639)</f>
        <v>0</v>
      </c>
    </row>
    <row r="633" spans="2:65" s="1" customFormat="1" ht="25.5" customHeight="1">
      <c r="B633" s="43"/>
      <c r="C633" s="205" t="s">
        <v>933</v>
      </c>
      <c r="D633" s="205" t="s">
        <v>185</v>
      </c>
      <c r="E633" s="206" t="s">
        <v>934</v>
      </c>
      <c r="F633" s="207" t="s">
        <v>935</v>
      </c>
      <c r="G633" s="208" t="s">
        <v>936</v>
      </c>
      <c r="H633" s="209">
        <v>2</v>
      </c>
      <c r="I633" s="210"/>
      <c r="J633" s="211">
        <f aca="true" t="shared" si="0" ref="J633:J638">ROUND(I633*H633,2)</f>
        <v>0</v>
      </c>
      <c r="K633" s="207" t="s">
        <v>189</v>
      </c>
      <c r="L633" s="63"/>
      <c r="M633" s="212" t="s">
        <v>38</v>
      </c>
      <c r="N633" s="213" t="s">
        <v>53</v>
      </c>
      <c r="O633" s="44"/>
      <c r="P633" s="214">
        <f aca="true" t="shared" si="1" ref="P633:P638">O633*H633</f>
        <v>0</v>
      </c>
      <c r="Q633" s="214">
        <v>0.00052</v>
      </c>
      <c r="R633" s="214">
        <f aca="true" t="shared" si="2" ref="R633:R638">Q633*H633</f>
        <v>0.00104</v>
      </c>
      <c r="S633" s="214">
        <v>0</v>
      </c>
      <c r="T633" s="215">
        <f aca="true" t="shared" si="3" ref="T633:T638">S633*H633</f>
        <v>0</v>
      </c>
      <c r="AR633" s="25" t="s">
        <v>279</v>
      </c>
      <c r="AT633" s="25" t="s">
        <v>185</v>
      </c>
      <c r="AU633" s="25" t="s">
        <v>90</v>
      </c>
      <c r="AY633" s="25" t="s">
        <v>183</v>
      </c>
      <c r="BE633" s="216">
        <f aca="true" t="shared" si="4" ref="BE633:BE638">IF(N633="základní",J633,0)</f>
        <v>0</v>
      </c>
      <c r="BF633" s="216">
        <f aca="true" t="shared" si="5" ref="BF633:BF638">IF(N633="snížená",J633,0)</f>
        <v>0</v>
      </c>
      <c r="BG633" s="216">
        <f aca="true" t="shared" si="6" ref="BG633:BG638">IF(N633="zákl. přenesená",J633,0)</f>
        <v>0</v>
      </c>
      <c r="BH633" s="216">
        <f aca="true" t="shared" si="7" ref="BH633:BH638">IF(N633="sníž. přenesená",J633,0)</f>
        <v>0</v>
      </c>
      <c r="BI633" s="216">
        <f aca="true" t="shared" si="8" ref="BI633:BI638">IF(N633="nulová",J633,0)</f>
        <v>0</v>
      </c>
      <c r="BJ633" s="25" t="s">
        <v>25</v>
      </c>
      <c r="BK633" s="216">
        <f aca="true" t="shared" si="9" ref="BK633:BK638">ROUND(I633*H633,2)</f>
        <v>0</v>
      </c>
      <c r="BL633" s="25" t="s">
        <v>279</v>
      </c>
      <c r="BM633" s="25" t="s">
        <v>937</v>
      </c>
    </row>
    <row r="634" spans="2:65" s="1" customFormat="1" ht="16.5" customHeight="1">
      <c r="B634" s="43"/>
      <c r="C634" s="205" t="s">
        <v>938</v>
      </c>
      <c r="D634" s="205" t="s">
        <v>185</v>
      </c>
      <c r="E634" s="206" t="s">
        <v>939</v>
      </c>
      <c r="F634" s="207" t="s">
        <v>940</v>
      </c>
      <c r="G634" s="208" t="s">
        <v>936</v>
      </c>
      <c r="H634" s="209">
        <v>2</v>
      </c>
      <c r="I634" s="210"/>
      <c r="J634" s="211">
        <f t="shared" si="0"/>
        <v>0</v>
      </c>
      <c r="K634" s="207" t="s">
        <v>189</v>
      </c>
      <c r="L634" s="63"/>
      <c r="M634" s="212" t="s">
        <v>38</v>
      </c>
      <c r="N634" s="213" t="s">
        <v>53</v>
      </c>
      <c r="O634" s="44"/>
      <c r="P634" s="214">
        <f t="shared" si="1"/>
        <v>0</v>
      </c>
      <c r="Q634" s="214">
        <v>0.00052</v>
      </c>
      <c r="R634" s="214">
        <f t="shared" si="2"/>
        <v>0.00104</v>
      </c>
      <c r="S634" s="214">
        <v>0</v>
      </c>
      <c r="T634" s="215">
        <f t="shared" si="3"/>
        <v>0</v>
      </c>
      <c r="AR634" s="25" t="s">
        <v>279</v>
      </c>
      <c r="AT634" s="25" t="s">
        <v>185</v>
      </c>
      <c r="AU634" s="25" t="s">
        <v>90</v>
      </c>
      <c r="AY634" s="25" t="s">
        <v>183</v>
      </c>
      <c r="BE634" s="216">
        <f t="shared" si="4"/>
        <v>0</v>
      </c>
      <c r="BF634" s="216">
        <f t="shared" si="5"/>
        <v>0</v>
      </c>
      <c r="BG634" s="216">
        <f t="shared" si="6"/>
        <v>0</v>
      </c>
      <c r="BH634" s="216">
        <f t="shared" si="7"/>
        <v>0</v>
      </c>
      <c r="BI634" s="216">
        <f t="shared" si="8"/>
        <v>0</v>
      </c>
      <c r="BJ634" s="25" t="s">
        <v>25</v>
      </c>
      <c r="BK634" s="216">
        <f t="shared" si="9"/>
        <v>0</v>
      </c>
      <c r="BL634" s="25" t="s">
        <v>279</v>
      </c>
      <c r="BM634" s="25" t="s">
        <v>941</v>
      </c>
    </row>
    <row r="635" spans="2:65" s="1" customFormat="1" ht="25.5" customHeight="1">
      <c r="B635" s="43"/>
      <c r="C635" s="205" t="s">
        <v>942</v>
      </c>
      <c r="D635" s="205" t="s">
        <v>185</v>
      </c>
      <c r="E635" s="206" t="s">
        <v>943</v>
      </c>
      <c r="F635" s="207" t="s">
        <v>944</v>
      </c>
      <c r="G635" s="208" t="s">
        <v>936</v>
      </c>
      <c r="H635" s="209">
        <v>1</v>
      </c>
      <c r="I635" s="210"/>
      <c r="J635" s="211">
        <f t="shared" si="0"/>
        <v>0</v>
      </c>
      <c r="K635" s="207" t="s">
        <v>189</v>
      </c>
      <c r="L635" s="63"/>
      <c r="M635" s="212" t="s">
        <v>38</v>
      </c>
      <c r="N635" s="213" t="s">
        <v>53</v>
      </c>
      <c r="O635" s="44"/>
      <c r="P635" s="214">
        <f t="shared" si="1"/>
        <v>0</v>
      </c>
      <c r="Q635" s="214">
        <v>0.0011</v>
      </c>
      <c r="R635" s="214">
        <f t="shared" si="2"/>
        <v>0.0011</v>
      </c>
      <c r="S635" s="214">
        <v>0</v>
      </c>
      <c r="T635" s="215">
        <f t="shared" si="3"/>
        <v>0</v>
      </c>
      <c r="AR635" s="25" t="s">
        <v>279</v>
      </c>
      <c r="AT635" s="25" t="s">
        <v>185</v>
      </c>
      <c r="AU635" s="25" t="s">
        <v>90</v>
      </c>
      <c r="AY635" s="25" t="s">
        <v>183</v>
      </c>
      <c r="BE635" s="216">
        <f t="shared" si="4"/>
        <v>0</v>
      </c>
      <c r="BF635" s="216">
        <f t="shared" si="5"/>
        <v>0</v>
      </c>
      <c r="BG635" s="216">
        <f t="shared" si="6"/>
        <v>0</v>
      </c>
      <c r="BH635" s="216">
        <f t="shared" si="7"/>
        <v>0</v>
      </c>
      <c r="BI635" s="216">
        <f t="shared" si="8"/>
        <v>0</v>
      </c>
      <c r="BJ635" s="25" t="s">
        <v>25</v>
      </c>
      <c r="BK635" s="216">
        <f t="shared" si="9"/>
        <v>0</v>
      </c>
      <c r="BL635" s="25" t="s">
        <v>279</v>
      </c>
      <c r="BM635" s="25" t="s">
        <v>945</v>
      </c>
    </row>
    <row r="636" spans="2:65" s="1" customFormat="1" ht="16.5" customHeight="1">
      <c r="B636" s="43"/>
      <c r="C636" s="205" t="s">
        <v>946</v>
      </c>
      <c r="D636" s="205" t="s">
        <v>185</v>
      </c>
      <c r="E636" s="206" t="s">
        <v>947</v>
      </c>
      <c r="F636" s="207" t="s">
        <v>948</v>
      </c>
      <c r="G636" s="208" t="s">
        <v>936</v>
      </c>
      <c r="H636" s="209">
        <v>2</v>
      </c>
      <c r="I636" s="210"/>
      <c r="J636" s="211">
        <f t="shared" si="0"/>
        <v>0</v>
      </c>
      <c r="K636" s="207" t="s">
        <v>189</v>
      </c>
      <c r="L636" s="63"/>
      <c r="M636" s="212" t="s">
        <v>38</v>
      </c>
      <c r="N636" s="213" t="s">
        <v>53</v>
      </c>
      <c r="O636" s="44"/>
      <c r="P636" s="214">
        <f t="shared" si="1"/>
        <v>0</v>
      </c>
      <c r="Q636" s="214">
        <v>0.0013</v>
      </c>
      <c r="R636" s="214">
        <f t="shared" si="2"/>
        <v>0.0026</v>
      </c>
      <c r="S636" s="214">
        <v>0</v>
      </c>
      <c r="T636" s="215">
        <f t="shared" si="3"/>
        <v>0</v>
      </c>
      <c r="AR636" s="25" t="s">
        <v>279</v>
      </c>
      <c r="AT636" s="25" t="s">
        <v>185</v>
      </c>
      <c r="AU636" s="25" t="s">
        <v>90</v>
      </c>
      <c r="AY636" s="25" t="s">
        <v>183</v>
      </c>
      <c r="BE636" s="216">
        <f t="shared" si="4"/>
        <v>0</v>
      </c>
      <c r="BF636" s="216">
        <f t="shared" si="5"/>
        <v>0</v>
      </c>
      <c r="BG636" s="216">
        <f t="shared" si="6"/>
        <v>0</v>
      </c>
      <c r="BH636" s="216">
        <f t="shared" si="7"/>
        <v>0</v>
      </c>
      <c r="BI636" s="216">
        <f t="shared" si="8"/>
        <v>0</v>
      </c>
      <c r="BJ636" s="25" t="s">
        <v>25</v>
      </c>
      <c r="BK636" s="216">
        <f t="shared" si="9"/>
        <v>0</v>
      </c>
      <c r="BL636" s="25" t="s">
        <v>279</v>
      </c>
      <c r="BM636" s="25" t="s">
        <v>949</v>
      </c>
    </row>
    <row r="637" spans="2:65" s="1" customFormat="1" ht="25.5" customHeight="1">
      <c r="B637" s="43"/>
      <c r="C637" s="205" t="s">
        <v>950</v>
      </c>
      <c r="D637" s="205" t="s">
        <v>185</v>
      </c>
      <c r="E637" s="206" t="s">
        <v>951</v>
      </c>
      <c r="F637" s="207" t="s">
        <v>952</v>
      </c>
      <c r="G637" s="208" t="s">
        <v>936</v>
      </c>
      <c r="H637" s="209">
        <v>1</v>
      </c>
      <c r="I637" s="210"/>
      <c r="J637" s="211">
        <f t="shared" si="0"/>
        <v>0</v>
      </c>
      <c r="K637" s="207" t="s">
        <v>189</v>
      </c>
      <c r="L637" s="63"/>
      <c r="M637" s="212" t="s">
        <v>38</v>
      </c>
      <c r="N637" s="213" t="s">
        <v>53</v>
      </c>
      <c r="O637" s="44"/>
      <c r="P637" s="214">
        <f t="shared" si="1"/>
        <v>0</v>
      </c>
      <c r="Q637" s="214">
        <v>0.00085</v>
      </c>
      <c r="R637" s="214">
        <f t="shared" si="2"/>
        <v>0.00085</v>
      </c>
      <c r="S637" s="214">
        <v>0</v>
      </c>
      <c r="T637" s="215">
        <f t="shared" si="3"/>
        <v>0</v>
      </c>
      <c r="AR637" s="25" t="s">
        <v>279</v>
      </c>
      <c r="AT637" s="25" t="s">
        <v>185</v>
      </c>
      <c r="AU637" s="25" t="s">
        <v>90</v>
      </c>
      <c r="AY637" s="25" t="s">
        <v>183</v>
      </c>
      <c r="BE637" s="216">
        <f t="shared" si="4"/>
        <v>0</v>
      </c>
      <c r="BF637" s="216">
        <f t="shared" si="5"/>
        <v>0</v>
      </c>
      <c r="BG637" s="216">
        <f t="shared" si="6"/>
        <v>0</v>
      </c>
      <c r="BH637" s="216">
        <f t="shared" si="7"/>
        <v>0</v>
      </c>
      <c r="BI637" s="216">
        <f t="shared" si="8"/>
        <v>0</v>
      </c>
      <c r="BJ637" s="25" t="s">
        <v>25</v>
      </c>
      <c r="BK637" s="216">
        <f t="shared" si="9"/>
        <v>0</v>
      </c>
      <c r="BL637" s="25" t="s">
        <v>279</v>
      </c>
      <c r="BM637" s="25" t="s">
        <v>953</v>
      </c>
    </row>
    <row r="638" spans="2:65" s="1" customFormat="1" ht="38.25" customHeight="1">
      <c r="B638" s="43"/>
      <c r="C638" s="205" t="s">
        <v>954</v>
      </c>
      <c r="D638" s="205" t="s">
        <v>185</v>
      </c>
      <c r="E638" s="206" t="s">
        <v>955</v>
      </c>
      <c r="F638" s="207" t="s">
        <v>956</v>
      </c>
      <c r="G638" s="208" t="s">
        <v>911</v>
      </c>
      <c r="H638" s="273"/>
      <c r="I638" s="210"/>
      <c r="J638" s="211">
        <f t="shared" si="0"/>
        <v>0</v>
      </c>
      <c r="K638" s="207" t="s">
        <v>189</v>
      </c>
      <c r="L638" s="63"/>
      <c r="M638" s="212" t="s">
        <v>38</v>
      </c>
      <c r="N638" s="213" t="s">
        <v>53</v>
      </c>
      <c r="O638" s="44"/>
      <c r="P638" s="214">
        <f t="shared" si="1"/>
        <v>0</v>
      </c>
      <c r="Q638" s="214">
        <v>0</v>
      </c>
      <c r="R638" s="214">
        <f t="shared" si="2"/>
        <v>0</v>
      </c>
      <c r="S638" s="214">
        <v>0</v>
      </c>
      <c r="T638" s="215">
        <f t="shared" si="3"/>
        <v>0</v>
      </c>
      <c r="AR638" s="25" t="s">
        <v>279</v>
      </c>
      <c r="AT638" s="25" t="s">
        <v>185</v>
      </c>
      <c r="AU638" s="25" t="s">
        <v>90</v>
      </c>
      <c r="AY638" s="25" t="s">
        <v>183</v>
      </c>
      <c r="BE638" s="216">
        <f t="shared" si="4"/>
        <v>0</v>
      </c>
      <c r="BF638" s="216">
        <f t="shared" si="5"/>
        <v>0</v>
      </c>
      <c r="BG638" s="216">
        <f t="shared" si="6"/>
        <v>0</v>
      </c>
      <c r="BH638" s="216">
        <f t="shared" si="7"/>
        <v>0</v>
      </c>
      <c r="BI638" s="216">
        <f t="shared" si="8"/>
        <v>0</v>
      </c>
      <c r="BJ638" s="25" t="s">
        <v>25</v>
      </c>
      <c r="BK638" s="216">
        <f t="shared" si="9"/>
        <v>0</v>
      </c>
      <c r="BL638" s="25" t="s">
        <v>279</v>
      </c>
      <c r="BM638" s="25" t="s">
        <v>957</v>
      </c>
    </row>
    <row r="639" spans="2:47" s="1" customFormat="1" ht="121.5">
      <c r="B639" s="43"/>
      <c r="C639" s="65"/>
      <c r="D639" s="219" t="s">
        <v>217</v>
      </c>
      <c r="E639" s="65"/>
      <c r="F639" s="250" t="s">
        <v>958</v>
      </c>
      <c r="G639" s="65"/>
      <c r="H639" s="65"/>
      <c r="I639" s="174"/>
      <c r="J639" s="65"/>
      <c r="K639" s="65"/>
      <c r="L639" s="63"/>
      <c r="M639" s="251"/>
      <c r="N639" s="44"/>
      <c r="O639" s="44"/>
      <c r="P639" s="44"/>
      <c r="Q639" s="44"/>
      <c r="R639" s="44"/>
      <c r="S639" s="44"/>
      <c r="T639" s="80"/>
      <c r="AT639" s="25" t="s">
        <v>217</v>
      </c>
      <c r="AU639" s="25" t="s">
        <v>90</v>
      </c>
    </row>
    <row r="640" spans="2:63" s="11" customFormat="1" ht="29.85" customHeight="1">
      <c r="B640" s="189"/>
      <c r="C640" s="190"/>
      <c r="D640" s="191" t="s">
        <v>81</v>
      </c>
      <c r="E640" s="203" t="s">
        <v>959</v>
      </c>
      <c r="F640" s="203" t="s">
        <v>960</v>
      </c>
      <c r="G640" s="190"/>
      <c r="H640" s="190"/>
      <c r="I640" s="193"/>
      <c r="J640" s="204">
        <f>BK640</f>
        <v>0</v>
      </c>
      <c r="K640" s="190"/>
      <c r="L640" s="195"/>
      <c r="M640" s="196"/>
      <c r="N640" s="197"/>
      <c r="O640" s="197"/>
      <c r="P640" s="198">
        <f>SUM(P641:P668)</f>
        <v>0</v>
      </c>
      <c r="Q640" s="197"/>
      <c r="R640" s="198">
        <f>SUM(R641:R668)</f>
        <v>0.83945245</v>
      </c>
      <c r="S640" s="197"/>
      <c r="T640" s="199">
        <f>SUM(T641:T668)</f>
        <v>0.6083735</v>
      </c>
      <c r="AR640" s="200" t="s">
        <v>90</v>
      </c>
      <c r="AT640" s="201" t="s">
        <v>81</v>
      </c>
      <c r="AU640" s="201" t="s">
        <v>25</v>
      </c>
      <c r="AY640" s="200" t="s">
        <v>183</v>
      </c>
      <c r="BK640" s="202">
        <f>SUM(BK641:BK668)</f>
        <v>0</v>
      </c>
    </row>
    <row r="641" spans="2:65" s="1" customFormat="1" ht="38.25" customHeight="1">
      <c r="B641" s="43"/>
      <c r="C641" s="205" t="s">
        <v>961</v>
      </c>
      <c r="D641" s="205" t="s">
        <v>185</v>
      </c>
      <c r="E641" s="206" t="s">
        <v>962</v>
      </c>
      <c r="F641" s="207" t="s">
        <v>963</v>
      </c>
      <c r="G641" s="208" t="s">
        <v>215</v>
      </c>
      <c r="H641" s="209">
        <v>5.45</v>
      </c>
      <c r="I641" s="210"/>
      <c r="J641" s="211">
        <f>ROUND(I641*H641,2)</f>
        <v>0</v>
      </c>
      <c r="K641" s="207" t="s">
        <v>189</v>
      </c>
      <c r="L641" s="63"/>
      <c r="M641" s="212" t="s">
        <v>38</v>
      </c>
      <c r="N641" s="213" t="s">
        <v>53</v>
      </c>
      <c r="O641" s="44"/>
      <c r="P641" s="214">
        <f>O641*H641</f>
        <v>0</v>
      </c>
      <c r="Q641" s="214">
        <v>0.01254</v>
      </c>
      <c r="R641" s="214">
        <f>Q641*H641</f>
        <v>0.068343</v>
      </c>
      <c r="S641" s="214">
        <v>0</v>
      </c>
      <c r="T641" s="215">
        <f>S641*H641</f>
        <v>0</v>
      </c>
      <c r="AR641" s="25" t="s">
        <v>279</v>
      </c>
      <c r="AT641" s="25" t="s">
        <v>185</v>
      </c>
      <c r="AU641" s="25" t="s">
        <v>90</v>
      </c>
      <c r="AY641" s="25" t="s">
        <v>183</v>
      </c>
      <c r="BE641" s="216">
        <f>IF(N641="základní",J641,0)</f>
        <v>0</v>
      </c>
      <c r="BF641" s="216">
        <f>IF(N641="snížená",J641,0)</f>
        <v>0</v>
      </c>
      <c r="BG641" s="216">
        <f>IF(N641="zákl. přenesená",J641,0)</f>
        <v>0</v>
      </c>
      <c r="BH641" s="216">
        <f>IF(N641="sníž. přenesená",J641,0)</f>
        <v>0</v>
      </c>
      <c r="BI641" s="216">
        <f>IF(N641="nulová",J641,0)</f>
        <v>0</v>
      </c>
      <c r="BJ641" s="25" t="s">
        <v>25</v>
      </c>
      <c r="BK641" s="216">
        <f>ROUND(I641*H641,2)</f>
        <v>0</v>
      </c>
      <c r="BL641" s="25" t="s">
        <v>279</v>
      </c>
      <c r="BM641" s="25" t="s">
        <v>964</v>
      </c>
    </row>
    <row r="642" spans="2:47" s="1" customFormat="1" ht="135">
      <c r="B642" s="43"/>
      <c r="C642" s="65"/>
      <c r="D642" s="219" t="s">
        <v>217</v>
      </c>
      <c r="E642" s="65"/>
      <c r="F642" s="250" t="s">
        <v>965</v>
      </c>
      <c r="G642" s="65"/>
      <c r="H642" s="65"/>
      <c r="I642" s="174"/>
      <c r="J642" s="65"/>
      <c r="K642" s="65"/>
      <c r="L642" s="63"/>
      <c r="M642" s="251"/>
      <c r="N642" s="44"/>
      <c r="O642" s="44"/>
      <c r="P642" s="44"/>
      <c r="Q642" s="44"/>
      <c r="R642" s="44"/>
      <c r="S642" s="44"/>
      <c r="T642" s="80"/>
      <c r="AT642" s="25" t="s">
        <v>217</v>
      </c>
      <c r="AU642" s="25" t="s">
        <v>90</v>
      </c>
    </row>
    <row r="643" spans="2:51" s="12" customFormat="1" ht="13.5">
      <c r="B643" s="217"/>
      <c r="C643" s="218"/>
      <c r="D643" s="219" t="s">
        <v>196</v>
      </c>
      <c r="E643" s="220" t="s">
        <v>38</v>
      </c>
      <c r="F643" s="221" t="s">
        <v>966</v>
      </c>
      <c r="G643" s="218"/>
      <c r="H643" s="222">
        <v>5.45</v>
      </c>
      <c r="I643" s="223"/>
      <c r="J643" s="218"/>
      <c r="K643" s="218"/>
      <c r="L643" s="224"/>
      <c r="M643" s="225"/>
      <c r="N643" s="226"/>
      <c r="O643" s="226"/>
      <c r="P643" s="226"/>
      <c r="Q643" s="226"/>
      <c r="R643" s="226"/>
      <c r="S643" s="226"/>
      <c r="T643" s="227"/>
      <c r="AT643" s="228" t="s">
        <v>196</v>
      </c>
      <c r="AU643" s="228" t="s">
        <v>90</v>
      </c>
      <c r="AV643" s="12" t="s">
        <v>90</v>
      </c>
      <c r="AW643" s="12" t="s">
        <v>45</v>
      </c>
      <c r="AX643" s="12" t="s">
        <v>82</v>
      </c>
      <c r="AY643" s="228" t="s">
        <v>183</v>
      </c>
    </row>
    <row r="644" spans="2:51" s="13" customFormat="1" ht="13.5">
      <c r="B644" s="229"/>
      <c r="C644" s="230"/>
      <c r="D644" s="219" t="s">
        <v>196</v>
      </c>
      <c r="E644" s="231" t="s">
        <v>38</v>
      </c>
      <c r="F644" s="232" t="s">
        <v>198</v>
      </c>
      <c r="G644" s="230"/>
      <c r="H644" s="233">
        <v>5.45</v>
      </c>
      <c r="I644" s="234"/>
      <c r="J644" s="230"/>
      <c r="K644" s="230"/>
      <c r="L644" s="235"/>
      <c r="M644" s="236"/>
      <c r="N644" s="237"/>
      <c r="O644" s="237"/>
      <c r="P644" s="237"/>
      <c r="Q644" s="237"/>
      <c r="R644" s="237"/>
      <c r="S644" s="237"/>
      <c r="T644" s="238"/>
      <c r="AT644" s="239" t="s">
        <v>196</v>
      </c>
      <c r="AU644" s="239" t="s">
        <v>90</v>
      </c>
      <c r="AV644" s="13" t="s">
        <v>190</v>
      </c>
      <c r="AW644" s="13" t="s">
        <v>45</v>
      </c>
      <c r="AX644" s="13" t="s">
        <v>25</v>
      </c>
      <c r="AY644" s="239" t="s">
        <v>183</v>
      </c>
    </row>
    <row r="645" spans="2:65" s="1" customFormat="1" ht="38.25" customHeight="1">
      <c r="B645" s="43"/>
      <c r="C645" s="205" t="s">
        <v>967</v>
      </c>
      <c r="D645" s="205" t="s">
        <v>185</v>
      </c>
      <c r="E645" s="206" t="s">
        <v>968</v>
      </c>
      <c r="F645" s="207" t="s">
        <v>969</v>
      </c>
      <c r="G645" s="208" t="s">
        <v>313</v>
      </c>
      <c r="H645" s="209">
        <v>13.8</v>
      </c>
      <c r="I645" s="210"/>
      <c r="J645" s="211">
        <f>ROUND(I645*H645,2)</f>
        <v>0</v>
      </c>
      <c r="K645" s="207" t="s">
        <v>189</v>
      </c>
      <c r="L645" s="63"/>
      <c r="M645" s="212" t="s">
        <v>38</v>
      </c>
      <c r="N645" s="213" t="s">
        <v>53</v>
      </c>
      <c r="O645" s="44"/>
      <c r="P645" s="214">
        <f>O645*H645</f>
        <v>0</v>
      </c>
      <c r="Q645" s="214">
        <v>0.00026</v>
      </c>
      <c r="R645" s="214">
        <f>Q645*H645</f>
        <v>0.003588</v>
      </c>
      <c r="S645" s="214">
        <v>0</v>
      </c>
      <c r="T645" s="215">
        <f>S645*H645</f>
        <v>0</v>
      </c>
      <c r="AR645" s="25" t="s">
        <v>279</v>
      </c>
      <c r="AT645" s="25" t="s">
        <v>185</v>
      </c>
      <c r="AU645" s="25" t="s">
        <v>90</v>
      </c>
      <c r="AY645" s="25" t="s">
        <v>183</v>
      </c>
      <c r="BE645" s="216">
        <f>IF(N645="základní",J645,0)</f>
        <v>0</v>
      </c>
      <c r="BF645" s="216">
        <f>IF(N645="snížená",J645,0)</f>
        <v>0</v>
      </c>
      <c r="BG645" s="216">
        <f>IF(N645="zákl. přenesená",J645,0)</f>
        <v>0</v>
      </c>
      <c r="BH645" s="216">
        <f>IF(N645="sníž. přenesená",J645,0)</f>
        <v>0</v>
      </c>
      <c r="BI645" s="216">
        <f>IF(N645="nulová",J645,0)</f>
        <v>0</v>
      </c>
      <c r="BJ645" s="25" t="s">
        <v>25</v>
      </c>
      <c r="BK645" s="216">
        <f>ROUND(I645*H645,2)</f>
        <v>0</v>
      </c>
      <c r="BL645" s="25" t="s">
        <v>279</v>
      </c>
      <c r="BM645" s="25" t="s">
        <v>970</v>
      </c>
    </row>
    <row r="646" spans="2:47" s="1" customFormat="1" ht="135">
      <c r="B646" s="43"/>
      <c r="C646" s="65"/>
      <c r="D646" s="219" t="s">
        <v>217</v>
      </c>
      <c r="E646" s="65"/>
      <c r="F646" s="250" t="s">
        <v>965</v>
      </c>
      <c r="G646" s="65"/>
      <c r="H646" s="65"/>
      <c r="I646" s="174"/>
      <c r="J646" s="65"/>
      <c r="K646" s="65"/>
      <c r="L646" s="63"/>
      <c r="M646" s="251"/>
      <c r="N646" s="44"/>
      <c r="O646" s="44"/>
      <c r="P646" s="44"/>
      <c r="Q646" s="44"/>
      <c r="R646" s="44"/>
      <c r="S646" s="44"/>
      <c r="T646" s="80"/>
      <c r="AT646" s="25" t="s">
        <v>217</v>
      </c>
      <c r="AU646" s="25" t="s">
        <v>90</v>
      </c>
    </row>
    <row r="647" spans="2:51" s="12" customFormat="1" ht="13.5">
      <c r="B647" s="217"/>
      <c r="C647" s="218"/>
      <c r="D647" s="219" t="s">
        <v>196</v>
      </c>
      <c r="E647" s="220" t="s">
        <v>38</v>
      </c>
      <c r="F647" s="221" t="s">
        <v>971</v>
      </c>
      <c r="G647" s="218"/>
      <c r="H647" s="222">
        <v>13.8</v>
      </c>
      <c r="I647" s="223"/>
      <c r="J647" s="218"/>
      <c r="K647" s="218"/>
      <c r="L647" s="224"/>
      <c r="M647" s="225"/>
      <c r="N647" s="226"/>
      <c r="O647" s="226"/>
      <c r="P647" s="226"/>
      <c r="Q647" s="226"/>
      <c r="R647" s="226"/>
      <c r="S647" s="226"/>
      <c r="T647" s="227"/>
      <c r="AT647" s="228" t="s">
        <v>196</v>
      </c>
      <c r="AU647" s="228" t="s">
        <v>90</v>
      </c>
      <c r="AV647" s="12" t="s">
        <v>90</v>
      </c>
      <c r="AW647" s="12" t="s">
        <v>45</v>
      </c>
      <c r="AX647" s="12" t="s">
        <v>82</v>
      </c>
      <c r="AY647" s="228" t="s">
        <v>183</v>
      </c>
    </row>
    <row r="648" spans="2:51" s="13" customFormat="1" ht="13.5">
      <c r="B648" s="229"/>
      <c r="C648" s="230"/>
      <c r="D648" s="219" t="s">
        <v>196</v>
      </c>
      <c r="E648" s="231" t="s">
        <v>38</v>
      </c>
      <c r="F648" s="232" t="s">
        <v>198</v>
      </c>
      <c r="G648" s="230"/>
      <c r="H648" s="233">
        <v>13.8</v>
      </c>
      <c r="I648" s="234"/>
      <c r="J648" s="230"/>
      <c r="K648" s="230"/>
      <c r="L648" s="235"/>
      <c r="M648" s="236"/>
      <c r="N648" s="237"/>
      <c r="O648" s="237"/>
      <c r="P648" s="237"/>
      <c r="Q648" s="237"/>
      <c r="R648" s="237"/>
      <c r="S648" s="237"/>
      <c r="T648" s="238"/>
      <c r="AT648" s="239" t="s">
        <v>196</v>
      </c>
      <c r="AU648" s="239" t="s">
        <v>90</v>
      </c>
      <c r="AV648" s="13" t="s">
        <v>190</v>
      </c>
      <c r="AW648" s="13" t="s">
        <v>45</v>
      </c>
      <c r="AX648" s="13" t="s">
        <v>25</v>
      </c>
      <c r="AY648" s="239" t="s">
        <v>183</v>
      </c>
    </row>
    <row r="649" spans="2:65" s="1" customFormat="1" ht="25.5" customHeight="1">
      <c r="B649" s="43"/>
      <c r="C649" s="205" t="s">
        <v>972</v>
      </c>
      <c r="D649" s="205" t="s">
        <v>185</v>
      </c>
      <c r="E649" s="206" t="s">
        <v>973</v>
      </c>
      <c r="F649" s="207" t="s">
        <v>974</v>
      </c>
      <c r="G649" s="208" t="s">
        <v>215</v>
      </c>
      <c r="H649" s="209">
        <v>5.45</v>
      </c>
      <c r="I649" s="210"/>
      <c r="J649" s="211">
        <f>ROUND(I649*H649,2)</f>
        <v>0</v>
      </c>
      <c r="K649" s="207" t="s">
        <v>189</v>
      </c>
      <c r="L649" s="63"/>
      <c r="M649" s="212" t="s">
        <v>38</v>
      </c>
      <c r="N649" s="213" t="s">
        <v>53</v>
      </c>
      <c r="O649" s="44"/>
      <c r="P649" s="214">
        <f>O649*H649</f>
        <v>0</v>
      </c>
      <c r="Q649" s="214">
        <v>0.0001</v>
      </c>
      <c r="R649" s="214">
        <f>Q649*H649</f>
        <v>0.000545</v>
      </c>
      <c r="S649" s="214">
        <v>0</v>
      </c>
      <c r="T649" s="215">
        <f>S649*H649</f>
        <v>0</v>
      </c>
      <c r="AR649" s="25" t="s">
        <v>279</v>
      </c>
      <c r="AT649" s="25" t="s">
        <v>185</v>
      </c>
      <c r="AU649" s="25" t="s">
        <v>90</v>
      </c>
      <c r="AY649" s="25" t="s">
        <v>183</v>
      </c>
      <c r="BE649" s="216">
        <f>IF(N649="základní",J649,0)</f>
        <v>0</v>
      </c>
      <c r="BF649" s="216">
        <f>IF(N649="snížená",J649,0)</f>
        <v>0</v>
      </c>
      <c r="BG649" s="216">
        <f>IF(N649="zákl. přenesená",J649,0)</f>
        <v>0</v>
      </c>
      <c r="BH649" s="216">
        <f>IF(N649="sníž. přenesená",J649,0)</f>
        <v>0</v>
      </c>
      <c r="BI649" s="216">
        <f>IF(N649="nulová",J649,0)</f>
        <v>0</v>
      </c>
      <c r="BJ649" s="25" t="s">
        <v>25</v>
      </c>
      <c r="BK649" s="216">
        <f>ROUND(I649*H649,2)</f>
        <v>0</v>
      </c>
      <c r="BL649" s="25" t="s">
        <v>279</v>
      </c>
      <c r="BM649" s="25" t="s">
        <v>975</v>
      </c>
    </row>
    <row r="650" spans="2:47" s="1" customFormat="1" ht="135">
      <c r="B650" s="43"/>
      <c r="C650" s="65"/>
      <c r="D650" s="219" t="s">
        <v>217</v>
      </c>
      <c r="E650" s="65"/>
      <c r="F650" s="250" t="s">
        <v>965</v>
      </c>
      <c r="G650" s="65"/>
      <c r="H650" s="65"/>
      <c r="I650" s="174"/>
      <c r="J650" s="65"/>
      <c r="K650" s="65"/>
      <c r="L650" s="63"/>
      <c r="M650" s="251"/>
      <c r="N650" s="44"/>
      <c r="O650" s="44"/>
      <c r="P650" s="44"/>
      <c r="Q650" s="44"/>
      <c r="R650" s="44"/>
      <c r="S650" s="44"/>
      <c r="T650" s="80"/>
      <c r="AT650" s="25" t="s">
        <v>217</v>
      </c>
      <c r="AU650" s="25" t="s">
        <v>90</v>
      </c>
    </row>
    <row r="651" spans="2:51" s="12" customFormat="1" ht="13.5">
      <c r="B651" s="217"/>
      <c r="C651" s="218"/>
      <c r="D651" s="219" t="s">
        <v>196</v>
      </c>
      <c r="E651" s="220" t="s">
        <v>38</v>
      </c>
      <c r="F651" s="221" t="s">
        <v>976</v>
      </c>
      <c r="G651" s="218"/>
      <c r="H651" s="222">
        <v>5.45</v>
      </c>
      <c r="I651" s="223"/>
      <c r="J651" s="218"/>
      <c r="K651" s="218"/>
      <c r="L651" s="224"/>
      <c r="M651" s="225"/>
      <c r="N651" s="226"/>
      <c r="O651" s="226"/>
      <c r="P651" s="226"/>
      <c r="Q651" s="226"/>
      <c r="R651" s="226"/>
      <c r="S651" s="226"/>
      <c r="T651" s="227"/>
      <c r="AT651" s="228" t="s">
        <v>196</v>
      </c>
      <c r="AU651" s="228" t="s">
        <v>90</v>
      </c>
      <c r="AV651" s="12" t="s">
        <v>90</v>
      </c>
      <c r="AW651" s="12" t="s">
        <v>45</v>
      </c>
      <c r="AX651" s="12" t="s">
        <v>82</v>
      </c>
      <c r="AY651" s="228" t="s">
        <v>183</v>
      </c>
    </row>
    <row r="652" spans="2:51" s="13" customFormat="1" ht="13.5">
      <c r="B652" s="229"/>
      <c r="C652" s="230"/>
      <c r="D652" s="219" t="s">
        <v>196</v>
      </c>
      <c r="E652" s="231" t="s">
        <v>38</v>
      </c>
      <c r="F652" s="232" t="s">
        <v>198</v>
      </c>
      <c r="G652" s="230"/>
      <c r="H652" s="233">
        <v>5.45</v>
      </c>
      <c r="I652" s="234"/>
      <c r="J652" s="230"/>
      <c r="K652" s="230"/>
      <c r="L652" s="235"/>
      <c r="M652" s="236"/>
      <c r="N652" s="237"/>
      <c r="O652" s="237"/>
      <c r="P652" s="237"/>
      <c r="Q652" s="237"/>
      <c r="R652" s="237"/>
      <c r="S652" s="237"/>
      <c r="T652" s="238"/>
      <c r="AT652" s="239" t="s">
        <v>196</v>
      </c>
      <c r="AU652" s="239" t="s">
        <v>90</v>
      </c>
      <c r="AV652" s="13" t="s">
        <v>190</v>
      </c>
      <c r="AW652" s="13" t="s">
        <v>45</v>
      </c>
      <c r="AX652" s="13" t="s">
        <v>25</v>
      </c>
      <c r="AY652" s="239" t="s">
        <v>183</v>
      </c>
    </row>
    <row r="653" spans="2:65" s="1" customFormat="1" ht="25.5" customHeight="1">
      <c r="B653" s="43"/>
      <c r="C653" s="205" t="s">
        <v>977</v>
      </c>
      <c r="D653" s="205" t="s">
        <v>185</v>
      </c>
      <c r="E653" s="206" t="s">
        <v>978</v>
      </c>
      <c r="F653" s="207" t="s">
        <v>979</v>
      </c>
      <c r="G653" s="208" t="s">
        <v>215</v>
      </c>
      <c r="H653" s="209">
        <v>5.45</v>
      </c>
      <c r="I653" s="210"/>
      <c r="J653" s="211">
        <f>ROUND(I653*H653,2)</f>
        <v>0</v>
      </c>
      <c r="K653" s="207" t="s">
        <v>189</v>
      </c>
      <c r="L653" s="63"/>
      <c r="M653" s="212" t="s">
        <v>38</v>
      </c>
      <c r="N653" s="213" t="s">
        <v>53</v>
      </c>
      <c r="O653" s="44"/>
      <c r="P653" s="214">
        <f>O653*H653</f>
        <v>0</v>
      </c>
      <c r="Q653" s="214">
        <v>0</v>
      </c>
      <c r="R653" s="214">
        <f>Q653*H653</f>
        <v>0</v>
      </c>
      <c r="S653" s="214">
        <v>0</v>
      </c>
      <c r="T653" s="215">
        <f>S653*H653</f>
        <v>0</v>
      </c>
      <c r="AR653" s="25" t="s">
        <v>279</v>
      </c>
      <c r="AT653" s="25" t="s">
        <v>185</v>
      </c>
      <c r="AU653" s="25" t="s">
        <v>90</v>
      </c>
      <c r="AY653" s="25" t="s">
        <v>183</v>
      </c>
      <c r="BE653" s="216">
        <f>IF(N653="základní",J653,0)</f>
        <v>0</v>
      </c>
      <c r="BF653" s="216">
        <f>IF(N653="snížená",J653,0)</f>
        <v>0</v>
      </c>
      <c r="BG653" s="216">
        <f>IF(N653="zákl. přenesená",J653,0)</f>
        <v>0</v>
      </c>
      <c r="BH653" s="216">
        <f>IF(N653="sníž. přenesená",J653,0)</f>
        <v>0</v>
      </c>
      <c r="BI653" s="216">
        <f>IF(N653="nulová",J653,0)</f>
        <v>0</v>
      </c>
      <c r="BJ653" s="25" t="s">
        <v>25</v>
      </c>
      <c r="BK653" s="216">
        <f>ROUND(I653*H653,2)</f>
        <v>0</v>
      </c>
      <c r="BL653" s="25" t="s">
        <v>279</v>
      </c>
      <c r="BM653" s="25" t="s">
        <v>980</v>
      </c>
    </row>
    <row r="654" spans="2:47" s="1" customFormat="1" ht="135">
      <c r="B654" s="43"/>
      <c r="C654" s="65"/>
      <c r="D654" s="219" t="s">
        <v>217</v>
      </c>
      <c r="E654" s="65"/>
      <c r="F654" s="250" t="s">
        <v>965</v>
      </c>
      <c r="G654" s="65"/>
      <c r="H654" s="65"/>
      <c r="I654" s="174"/>
      <c r="J654" s="65"/>
      <c r="K654" s="65"/>
      <c r="L654" s="63"/>
      <c r="M654" s="251"/>
      <c r="N654" s="44"/>
      <c r="O654" s="44"/>
      <c r="P654" s="44"/>
      <c r="Q654" s="44"/>
      <c r="R654" s="44"/>
      <c r="S654" s="44"/>
      <c r="T654" s="80"/>
      <c r="AT654" s="25" t="s">
        <v>217</v>
      </c>
      <c r="AU654" s="25" t="s">
        <v>90</v>
      </c>
    </row>
    <row r="655" spans="2:65" s="1" customFormat="1" ht="25.5" customHeight="1">
      <c r="B655" s="43"/>
      <c r="C655" s="205" t="s">
        <v>981</v>
      </c>
      <c r="D655" s="205" t="s">
        <v>185</v>
      </c>
      <c r="E655" s="206" t="s">
        <v>982</v>
      </c>
      <c r="F655" s="207" t="s">
        <v>983</v>
      </c>
      <c r="G655" s="208" t="s">
        <v>215</v>
      </c>
      <c r="H655" s="209">
        <v>5.45</v>
      </c>
      <c r="I655" s="210"/>
      <c r="J655" s="211">
        <f>ROUND(I655*H655,2)</f>
        <v>0</v>
      </c>
      <c r="K655" s="207" t="s">
        <v>189</v>
      </c>
      <c r="L655" s="63"/>
      <c r="M655" s="212" t="s">
        <v>38</v>
      </c>
      <c r="N655" s="213" t="s">
        <v>53</v>
      </c>
      <c r="O655" s="44"/>
      <c r="P655" s="214">
        <f>O655*H655</f>
        <v>0</v>
      </c>
      <c r="Q655" s="214">
        <v>0.0001</v>
      </c>
      <c r="R655" s="214">
        <f>Q655*H655</f>
        <v>0.000545</v>
      </c>
      <c r="S655" s="214">
        <v>0</v>
      </c>
      <c r="T655" s="215">
        <f>S655*H655</f>
        <v>0</v>
      </c>
      <c r="AR655" s="25" t="s">
        <v>279</v>
      </c>
      <c r="AT655" s="25" t="s">
        <v>185</v>
      </c>
      <c r="AU655" s="25" t="s">
        <v>90</v>
      </c>
      <c r="AY655" s="25" t="s">
        <v>183</v>
      </c>
      <c r="BE655" s="216">
        <f>IF(N655="základní",J655,0)</f>
        <v>0</v>
      </c>
      <c r="BF655" s="216">
        <f>IF(N655="snížená",J655,0)</f>
        <v>0</v>
      </c>
      <c r="BG655" s="216">
        <f>IF(N655="zákl. přenesená",J655,0)</f>
        <v>0</v>
      </c>
      <c r="BH655" s="216">
        <f>IF(N655="sníž. přenesená",J655,0)</f>
        <v>0</v>
      </c>
      <c r="BI655" s="216">
        <f>IF(N655="nulová",J655,0)</f>
        <v>0</v>
      </c>
      <c r="BJ655" s="25" t="s">
        <v>25</v>
      </c>
      <c r="BK655" s="216">
        <f>ROUND(I655*H655,2)</f>
        <v>0</v>
      </c>
      <c r="BL655" s="25" t="s">
        <v>279</v>
      </c>
      <c r="BM655" s="25" t="s">
        <v>984</v>
      </c>
    </row>
    <row r="656" spans="2:47" s="1" customFormat="1" ht="135">
      <c r="B656" s="43"/>
      <c r="C656" s="65"/>
      <c r="D656" s="219" t="s">
        <v>217</v>
      </c>
      <c r="E656" s="65"/>
      <c r="F656" s="250" t="s">
        <v>965</v>
      </c>
      <c r="G656" s="65"/>
      <c r="H656" s="65"/>
      <c r="I656" s="174"/>
      <c r="J656" s="65"/>
      <c r="K656" s="65"/>
      <c r="L656" s="63"/>
      <c r="M656" s="251"/>
      <c r="N656" s="44"/>
      <c r="O656" s="44"/>
      <c r="P656" s="44"/>
      <c r="Q656" s="44"/>
      <c r="R656" s="44"/>
      <c r="S656" s="44"/>
      <c r="T656" s="80"/>
      <c r="AT656" s="25" t="s">
        <v>217</v>
      </c>
      <c r="AU656" s="25" t="s">
        <v>90</v>
      </c>
    </row>
    <row r="657" spans="2:65" s="1" customFormat="1" ht="38.25" customHeight="1">
      <c r="B657" s="43"/>
      <c r="C657" s="205" t="s">
        <v>985</v>
      </c>
      <c r="D657" s="205" t="s">
        <v>185</v>
      </c>
      <c r="E657" s="206" t="s">
        <v>986</v>
      </c>
      <c r="F657" s="207" t="s">
        <v>987</v>
      </c>
      <c r="G657" s="208" t="s">
        <v>215</v>
      </c>
      <c r="H657" s="209">
        <v>35.35</v>
      </c>
      <c r="I657" s="210"/>
      <c r="J657" s="211">
        <f>ROUND(I657*H657,2)</f>
        <v>0</v>
      </c>
      <c r="K657" s="207" t="s">
        <v>189</v>
      </c>
      <c r="L657" s="63"/>
      <c r="M657" s="212" t="s">
        <v>38</v>
      </c>
      <c r="N657" s="213" t="s">
        <v>53</v>
      </c>
      <c r="O657" s="44"/>
      <c r="P657" s="214">
        <f>O657*H657</f>
        <v>0</v>
      </c>
      <c r="Q657" s="214">
        <v>0</v>
      </c>
      <c r="R657" s="214">
        <f>Q657*H657</f>
        <v>0</v>
      </c>
      <c r="S657" s="214">
        <v>0.01721</v>
      </c>
      <c r="T657" s="215">
        <f>S657*H657</f>
        <v>0.6083735</v>
      </c>
      <c r="AR657" s="25" t="s">
        <v>279</v>
      </c>
      <c r="AT657" s="25" t="s">
        <v>185</v>
      </c>
      <c r="AU657" s="25" t="s">
        <v>90</v>
      </c>
      <c r="AY657" s="25" t="s">
        <v>183</v>
      </c>
      <c r="BE657" s="216">
        <f>IF(N657="základní",J657,0)</f>
        <v>0</v>
      </c>
      <c r="BF657" s="216">
        <f>IF(N657="snížená",J657,0)</f>
        <v>0</v>
      </c>
      <c r="BG657" s="216">
        <f>IF(N657="zákl. přenesená",J657,0)</f>
        <v>0</v>
      </c>
      <c r="BH657" s="216">
        <f>IF(N657="sníž. přenesená",J657,0)</f>
        <v>0</v>
      </c>
      <c r="BI657" s="216">
        <f>IF(N657="nulová",J657,0)</f>
        <v>0</v>
      </c>
      <c r="BJ657" s="25" t="s">
        <v>25</v>
      </c>
      <c r="BK657" s="216">
        <f>ROUND(I657*H657,2)</f>
        <v>0</v>
      </c>
      <c r="BL657" s="25" t="s">
        <v>279</v>
      </c>
      <c r="BM657" s="25" t="s">
        <v>988</v>
      </c>
    </row>
    <row r="658" spans="2:47" s="1" customFormat="1" ht="54">
      <c r="B658" s="43"/>
      <c r="C658" s="65"/>
      <c r="D658" s="219" t="s">
        <v>217</v>
      </c>
      <c r="E658" s="65"/>
      <c r="F658" s="250" t="s">
        <v>989</v>
      </c>
      <c r="G658" s="65"/>
      <c r="H658" s="65"/>
      <c r="I658" s="174"/>
      <c r="J658" s="65"/>
      <c r="K658" s="65"/>
      <c r="L658" s="63"/>
      <c r="M658" s="251"/>
      <c r="N658" s="44"/>
      <c r="O658" s="44"/>
      <c r="P658" s="44"/>
      <c r="Q658" s="44"/>
      <c r="R658" s="44"/>
      <c r="S658" s="44"/>
      <c r="T658" s="80"/>
      <c r="AT658" s="25" t="s">
        <v>217</v>
      </c>
      <c r="AU658" s="25" t="s">
        <v>90</v>
      </c>
    </row>
    <row r="659" spans="2:51" s="12" customFormat="1" ht="13.5">
      <c r="B659" s="217"/>
      <c r="C659" s="218"/>
      <c r="D659" s="219" t="s">
        <v>196</v>
      </c>
      <c r="E659" s="220" t="s">
        <v>38</v>
      </c>
      <c r="F659" s="221" t="s">
        <v>990</v>
      </c>
      <c r="G659" s="218"/>
      <c r="H659" s="222">
        <v>35.35</v>
      </c>
      <c r="I659" s="223"/>
      <c r="J659" s="218"/>
      <c r="K659" s="218"/>
      <c r="L659" s="224"/>
      <c r="M659" s="225"/>
      <c r="N659" s="226"/>
      <c r="O659" s="226"/>
      <c r="P659" s="226"/>
      <c r="Q659" s="226"/>
      <c r="R659" s="226"/>
      <c r="S659" s="226"/>
      <c r="T659" s="227"/>
      <c r="AT659" s="228" t="s">
        <v>196</v>
      </c>
      <c r="AU659" s="228" t="s">
        <v>90</v>
      </c>
      <c r="AV659" s="12" t="s">
        <v>90</v>
      </c>
      <c r="AW659" s="12" t="s">
        <v>45</v>
      </c>
      <c r="AX659" s="12" t="s">
        <v>82</v>
      </c>
      <c r="AY659" s="228" t="s">
        <v>183</v>
      </c>
    </row>
    <row r="660" spans="2:51" s="13" customFormat="1" ht="13.5">
      <c r="B660" s="229"/>
      <c r="C660" s="230"/>
      <c r="D660" s="219" t="s">
        <v>196</v>
      </c>
      <c r="E660" s="231" t="s">
        <v>38</v>
      </c>
      <c r="F660" s="232" t="s">
        <v>198</v>
      </c>
      <c r="G660" s="230"/>
      <c r="H660" s="233">
        <v>35.35</v>
      </c>
      <c r="I660" s="234"/>
      <c r="J660" s="230"/>
      <c r="K660" s="230"/>
      <c r="L660" s="235"/>
      <c r="M660" s="236"/>
      <c r="N660" s="237"/>
      <c r="O660" s="237"/>
      <c r="P660" s="237"/>
      <c r="Q660" s="237"/>
      <c r="R660" s="237"/>
      <c r="S660" s="237"/>
      <c r="T660" s="238"/>
      <c r="AT660" s="239" t="s">
        <v>196</v>
      </c>
      <c r="AU660" s="239" t="s">
        <v>90</v>
      </c>
      <c r="AV660" s="13" t="s">
        <v>190</v>
      </c>
      <c r="AW660" s="13" t="s">
        <v>45</v>
      </c>
      <c r="AX660" s="13" t="s">
        <v>25</v>
      </c>
      <c r="AY660" s="239" t="s">
        <v>183</v>
      </c>
    </row>
    <row r="661" spans="2:65" s="1" customFormat="1" ht="25.5" customHeight="1">
      <c r="B661" s="43"/>
      <c r="C661" s="205" t="s">
        <v>991</v>
      </c>
      <c r="D661" s="205" t="s">
        <v>185</v>
      </c>
      <c r="E661" s="206" t="s">
        <v>992</v>
      </c>
      <c r="F661" s="207" t="s">
        <v>993</v>
      </c>
      <c r="G661" s="208" t="s">
        <v>215</v>
      </c>
      <c r="H661" s="209">
        <v>323.73</v>
      </c>
      <c r="I661" s="210"/>
      <c r="J661" s="211">
        <f>ROUND(I661*H661,2)</f>
        <v>0</v>
      </c>
      <c r="K661" s="207" t="s">
        <v>189</v>
      </c>
      <c r="L661" s="63"/>
      <c r="M661" s="212" t="s">
        <v>38</v>
      </c>
      <c r="N661" s="213" t="s">
        <v>53</v>
      </c>
      <c r="O661" s="44"/>
      <c r="P661" s="214">
        <f>O661*H661</f>
        <v>0</v>
      </c>
      <c r="Q661" s="214">
        <v>0.00095</v>
      </c>
      <c r="R661" s="214">
        <f>Q661*H661</f>
        <v>0.3075435</v>
      </c>
      <c r="S661" s="214">
        <v>0</v>
      </c>
      <c r="T661" s="215">
        <f>S661*H661</f>
        <v>0</v>
      </c>
      <c r="AR661" s="25" t="s">
        <v>279</v>
      </c>
      <c r="AT661" s="25" t="s">
        <v>185</v>
      </c>
      <c r="AU661" s="25" t="s">
        <v>90</v>
      </c>
      <c r="AY661" s="25" t="s">
        <v>183</v>
      </c>
      <c r="BE661" s="216">
        <f>IF(N661="základní",J661,0)</f>
        <v>0</v>
      </c>
      <c r="BF661" s="216">
        <f>IF(N661="snížená",J661,0)</f>
        <v>0</v>
      </c>
      <c r="BG661" s="216">
        <f>IF(N661="zákl. přenesená",J661,0)</f>
        <v>0</v>
      </c>
      <c r="BH661" s="216">
        <f>IF(N661="sníž. přenesená",J661,0)</f>
        <v>0</v>
      </c>
      <c r="BI661" s="216">
        <f>IF(N661="nulová",J661,0)</f>
        <v>0</v>
      </c>
      <c r="BJ661" s="25" t="s">
        <v>25</v>
      </c>
      <c r="BK661" s="216">
        <f>ROUND(I661*H661,2)</f>
        <v>0</v>
      </c>
      <c r="BL661" s="25" t="s">
        <v>279</v>
      </c>
      <c r="BM661" s="25" t="s">
        <v>994</v>
      </c>
    </row>
    <row r="662" spans="2:47" s="1" customFormat="1" ht="67.5">
      <c r="B662" s="43"/>
      <c r="C662" s="65"/>
      <c r="D662" s="219" t="s">
        <v>217</v>
      </c>
      <c r="E662" s="65"/>
      <c r="F662" s="250" t="s">
        <v>995</v>
      </c>
      <c r="G662" s="65"/>
      <c r="H662" s="65"/>
      <c r="I662" s="174"/>
      <c r="J662" s="65"/>
      <c r="K662" s="65"/>
      <c r="L662" s="63"/>
      <c r="M662" s="251"/>
      <c r="N662" s="44"/>
      <c r="O662" s="44"/>
      <c r="P662" s="44"/>
      <c r="Q662" s="44"/>
      <c r="R662" s="44"/>
      <c r="S662" s="44"/>
      <c r="T662" s="80"/>
      <c r="AT662" s="25" t="s">
        <v>217</v>
      </c>
      <c r="AU662" s="25" t="s">
        <v>90</v>
      </c>
    </row>
    <row r="663" spans="2:51" s="12" customFormat="1" ht="13.5">
      <c r="B663" s="217"/>
      <c r="C663" s="218"/>
      <c r="D663" s="219" t="s">
        <v>196</v>
      </c>
      <c r="E663" s="220" t="s">
        <v>38</v>
      </c>
      <c r="F663" s="221" t="s">
        <v>996</v>
      </c>
      <c r="G663" s="218"/>
      <c r="H663" s="222">
        <v>323.73</v>
      </c>
      <c r="I663" s="223"/>
      <c r="J663" s="218"/>
      <c r="K663" s="218"/>
      <c r="L663" s="224"/>
      <c r="M663" s="225"/>
      <c r="N663" s="226"/>
      <c r="O663" s="226"/>
      <c r="P663" s="226"/>
      <c r="Q663" s="226"/>
      <c r="R663" s="226"/>
      <c r="S663" s="226"/>
      <c r="T663" s="227"/>
      <c r="AT663" s="228" t="s">
        <v>196</v>
      </c>
      <c r="AU663" s="228" t="s">
        <v>90</v>
      </c>
      <c r="AV663" s="12" t="s">
        <v>90</v>
      </c>
      <c r="AW663" s="12" t="s">
        <v>45</v>
      </c>
      <c r="AX663" s="12" t="s">
        <v>82</v>
      </c>
      <c r="AY663" s="228" t="s">
        <v>183</v>
      </c>
    </row>
    <row r="664" spans="2:51" s="13" customFormat="1" ht="13.5">
      <c r="B664" s="229"/>
      <c r="C664" s="230"/>
      <c r="D664" s="219" t="s">
        <v>196</v>
      </c>
      <c r="E664" s="231" t="s">
        <v>38</v>
      </c>
      <c r="F664" s="232" t="s">
        <v>198</v>
      </c>
      <c r="G664" s="230"/>
      <c r="H664" s="233">
        <v>323.73</v>
      </c>
      <c r="I664" s="234"/>
      <c r="J664" s="230"/>
      <c r="K664" s="230"/>
      <c r="L664" s="235"/>
      <c r="M664" s="236"/>
      <c r="N664" s="237"/>
      <c r="O664" s="237"/>
      <c r="P664" s="237"/>
      <c r="Q664" s="237"/>
      <c r="R664" s="237"/>
      <c r="S664" s="237"/>
      <c r="T664" s="238"/>
      <c r="AT664" s="239" t="s">
        <v>196</v>
      </c>
      <c r="AU664" s="239" t="s">
        <v>90</v>
      </c>
      <c r="AV664" s="13" t="s">
        <v>190</v>
      </c>
      <c r="AW664" s="13" t="s">
        <v>45</v>
      </c>
      <c r="AX664" s="13" t="s">
        <v>25</v>
      </c>
      <c r="AY664" s="239" t="s">
        <v>183</v>
      </c>
    </row>
    <row r="665" spans="2:65" s="1" customFormat="1" ht="16.5" customHeight="1">
      <c r="B665" s="43"/>
      <c r="C665" s="252" t="s">
        <v>997</v>
      </c>
      <c r="D665" s="252" t="s">
        <v>272</v>
      </c>
      <c r="E665" s="253" t="s">
        <v>998</v>
      </c>
      <c r="F665" s="254" t="s">
        <v>999</v>
      </c>
      <c r="G665" s="255" t="s">
        <v>215</v>
      </c>
      <c r="H665" s="256">
        <v>339.917</v>
      </c>
      <c r="I665" s="257"/>
      <c r="J665" s="258">
        <f>ROUND(I665*H665,2)</f>
        <v>0</v>
      </c>
      <c r="K665" s="254" t="s">
        <v>38</v>
      </c>
      <c r="L665" s="259"/>
      <c r="M665" s="260" t="s">
        <v>38</v>
      </c>
      <c r="N665" s="261" t="s">
        <v>53</v>
      </c>
      <c r="O665" s="44"/>
      <c r="P665" s="214">
        <f>O665*H665</f>
        <v>0</v>
      </c>
      <c r="Q665" s="214">
        <v>0.00135</v>
      </c>
      <c r="R665" s="214">
        <f>Q665*H665</f>
        <v>0.45888795</v>
      </c>
      <c r="S665" s="214">
        <v>0</v>
      </c>
      <c r="T665" s="215">
        <f>S665*H665</f>
        <v>0</v>
      </c>
      <c r="AR665" s="25" t="s">
        <v>385</v>
      </c>
      <c r="AT665" s="25" t="s">
        <v>272</v>
      </c>
      <c r="AU665" s="25" t="s">
        <v>90</v>
      </c>
      <c r="AY665" s="25" t="s">
        <v>183</v>
      </c>
      <c r="BE665" s="216">
        <f>IF(N665="základní",J665,0)</f>
        <v>0</v>
      </c>
      <c r="BF665" s="216">
        <f>IF(N665="snížená",J665,0)</f>
        <v>0</v>
      </c>
      <c r="BG665" s="216">
        <f>IF(N665="zákl. přenesená",J665,0)</f>
        <v>0</v>
      </c>
      <c r="BH665" s="216">
        <f>IF(N665="sníž. přenesená",J665,0)</f>
        <v>0</v>
      </c>
      <c r="BI665" s="216">
        <f>IF(N665="nulová",J665,0)</f>
        <v>0</v>
      </c>
      <c r="BJ665" s="25" t="s">
        <v>25</v>
      </c>
      <c r="BK665" s="216">
        <f>ROUND(I665*H665,2)</f>
        <v>0</v>
      </c>
      <c r="BL665" s="25" t="s">
        <v>279</v>
      </c>
      <c r="BM665" s="25" t="s">
        <v>1000</v>
      </c>
    </row>
    <row r="666" spans="2:51" s="12" customFormat="1" ht="13.5">
      <c r="B666" s="217"/>
      <c r="C666" s="218"/>
      <c r="D666" s="219" t="s">
        <v>196</v>
      </c>
      <c r="E666" s="220" t="s">
        <v>38</v>
      </c>
      <c r="F666" s="221" t="s">
        <v>1001</v>
      </c>
      <c r="G666" s="218"/>
      <c r="H666" s="222">
        <v>339.917</v>
      </c>
      <c r="I666" s="223"/>
      <c r="J666" s="218"/>
      <c r="K666" s="218"/>
      <c r="L666" s="224"/>
      <c r="M666" s="225"/>
      <c r="N666" s="226"/>
      <c r="O666" s="226"/>
      <c r="P666" s="226"/>
      <c r="Q666" s="226"/>
      <c r="R666" s="226"/>
      <c r="S666" s="226"/>
      <c r="T666" s="227"/>
      <c r="AT666" s="228" t="s">
        <v>196</v>
      </c>
      <c r="AU666" s="228" t="s">
        <v>90</v>
      </c>
      <c r="AV666" s="12" t="s">
        <v>90</v>
      </c>
      <c r="AW666" s="12" t="s">
        <v>45</v>
      </c>
      <c r="AX666" s="12" t="s">
        <v>25</v>
      </c>
      <c r="AY666" s="228" t="s">
        <v>183</v>
      </c>
    </row>
    <row r="667" spans="2:65" s="1" customFormat="1" ht="38.25" customHeight="1">
      <c r="B667" s="43"/>
      <c r="C667" s="205" t="s">
        <v>1002</v>
      </c>
      <c r="D667" s="205" t="s">
        <v>185</v>
      </c>
      <c r="E667" s="206" t="s">
        <v>1003</v>
      </c>
      <c r="F667" s="207" t="s">
        <v>1004</v>
      </c>
      <c r="G667" s="208" t="s">
        <v>911</v>
      </c>
      <c r="H667" s="273"/>
      <c r="I667" s="210"/>
      <c r="J667" s="211">
        <f>ROUND(I667*H667,2)</f>
        <v>0</v>
      </c>
      <c r="K667" s="207" t="s">
        <v>189</v>
      </c>
      <c r="L667" s="63"/>
      <c r="M667" s="212" t="s">
        <v>38</v>
      </c>
      <c r="N667" s="213" t="s">
        <v>53</v>
      </c>
      <c r="O667" s="44"/>
      <c r="P667" s="214">
        <f>O667*H667</f>
        <v>0</v>
      </c>
      <c r="Q667" s="214">
        <v>0</v>
      </c>
      <c r="R667" s="214">
        <f>Q667*H667</f>
        <v>0</v>
      </c>
      <c r="S667" s="214">
        <v>0</v>
      </c>
      <c r="T667" s="215">
        <f>S667*H667</f>
        <v>0</v>
      </c>
      <c r="AR667" s="25" t="s">
        <v>279</v>
      </c>
      <c r="AT667" s="25" t="s">
        <v>185</v>
      </c>
      <c r="AU667" s="25" t="s">
        <v>90</v>
      </c>
      <c r="AY667" s="25" t="s">
        <v>183</v>
      </c>
      <c r="BE667" s="216">
        <f>IF(N667="základní",J667,0)</f>
        <v>0</v>
      </c>
      <c r="BF667" s="216">
        <f>IF(N667="snížená",J667,0)</f>
        <v>0</v>
      </c>
      <c r="BG667" s="216">
        <f>IF(N667="zákl. přenesená",J667,0)</f>
        <v>0</v>
      </c>
      <c r="BH667" s="216">
        <f>IF(N667="sníž. přenesená",J667,0)</f>
        <v>0</v>
      </c>
      <c r="BI667" s="216">
        <f>IF(N667="nulová",J667,0)</f>
        <v>0</v>
      </c>
      <c r="BJ667" s="25" t="s">
        <v>25</v>
      </c>
      <c r="BK667" s="216">
        <f>ROUND(I667*H667,2)</f>
        <v>0</v>
      </c>
      <c r="BL667" s="25" t="s">
        <v>279</v>
      </c>
      <c r="BM667" s="25" t="s">
        <v>1005</v>
      </c>
    </row>
    <row r="668" spans="2:47" s="1" customFormat="1" ht="121.5">
      <c r="B668" s="43"/>
      <c r="C668" s="65"/>
      <c r="D668" s="219" t="s">
        <v>217</v>
      </c>
      <c r="E668" s="65"/>
      <c r="F668" s="250" t="s">
        <v>1006</v>
      </c>
      <c r="G668" s="65"/>
      <c r="H668" s="65"/>
      <c r="I668" s="174"/>
      <c r="J668" s="65"/>
      <c r="K668" s="65"/>
      <c r="L668" s="63"/>
      <c r="M668" s="251"/>
      <c r="N668" s="44"/>
      <c r="O668" s="44"/>
      <c r="P668" s="44"/>
      <c r="Q668" s="44"/>
      <c r="R668" s="44"/>
      <c r="S668" s="44"/>
      <c r="T668" s="80"/>
      <c r="AT668" s="25" t="s">
        <v>217</v>
      </c>
      <c r="AU668" s="25" t="s">
        <v>90</v>
      </c>
    </row>
    <row r="669" spans="2:63" s="11" customFormat="1" ht="29.85" customHeight="1">
      <c r="B669" s="189"/>
      <c r="C669" s="190"/>
      <c r="D669" s="191" t="s">
        <v>81</v>
      </c>
      <c r="E669" s="203" t="s">
        <v>1007</v>
      </c>
      <c r="F669" s="203" t="s">
        <v>1008</v>
      </c>
      <c r="G669" s="190"/>
      <c r="H669" s="190"/>
      <c r="I669" s="193"/>
      <c r="J669" s="204">
        <f>BK669</f>
        <v>0</v>
      </c>
      <c r="K669" s="190"/>
      <c r="L669" s="195"/>
      <c r="M669" s="196"/>
      <c r="N669" s="197"/>
      <c r="O669" s="197"/>
      <c r="P669" s="198">
        <f>SUM(P670:P678)</f>
        <v>0</v>
      </c>
      <c r="Q669" s="197"/>
      <c r="R669" s="198">
        <f>SUM(R670:R678)</f>
        <v>0.015371999999999999</v>
      </c>
      <c r="S669" s="197"/>
      <c r="T669" s="199">
        <f>SUM(T670:T678)</f>
        <v>0.0647626</v>
      </c>
      <c r="AR669" s="200" t="s">
        <v>90</v>
      </c>
      <c r="AT669" s="201" t="s">
        <v>81</v>
      </c>
      <c r="AU669" s="201" t="s">
        <v>25</v>
      </c>
      <c r="AY669" s="200" t="s">
        <v>183</v>
      </c>
      <c r="BK669" s="202">
        <f>SUM(BK670:BK678)</f>
        <v>0</v>
      </c>
    </row>
    <row r="670" spans="2:65" s="1" customFormat="1" ht="16.5" customHeight="1">
      <c r="B670" s="43"/>
      <c r="C670" s="205" t="s">
        <v>1009</v>
      </c>
      <c r="D670" s="205" t="s">
        <v>185</v>
      </c>
      <c r="E670" s="206" t="s">
        <v>1010</v>
      </c>
      <c r="F670" s="207" t="s">
        <v>1011</v>
      </c>
      <c r="G670" s="208" t="s">
        <v>313</v>
      </c>
      <c r="H670" s="209">
        <v>38.78</v>
      </c>
      <c r="I670" s="210"/>
      <c r="J670" s="211">
        <f>ROUND(I670*H670,2)</f>
        <v>0</v>
      </c>
      <c r="K670" s="207" t="s">
        <v>189</v>
      </c>
      <c r="L670" s="63"/>
      <c r="M670" s="212" t="s">
        <v>38</v>
      </c>
      <c r="N670" s="213" t="s">
        <v>53</v>
      </c>
      <c r="O670" s="44"/>
      <c r="P670" s="214">
        <f>O670*H670</f>
        <v>0</v>
      </c>
      <c r="Q670" s="214">
        <v>0</v>
      </c>
      <c r="R670" s="214">
        <f>Q670*H670</f>
        <v>0</v>
      </c>
      <c r="S670" s="214">
        <v>0.00167</v>
      </c>
      <c r="T670" s="215">
        <f>S670*H670</f>
        <v>0.0647626</v>
      </c>
      <c r="AR670" s="25" t="s">
        <v>279</v>
      </c>
      <c r="AT670" s="25" t="s">
        <v>185</v>
      </c>
      <c r="AU670" s="25" t="s">
        <v>90</v>
      </c>
      <c r="AY670" s="25" t="s">
        <v>183</v>
      </c>
      <c r="BE670" s="216">
        <f>IF(N670="základní",J670,0)</f>
        <v>0</v>
      </c>
      <c r="BF670" s="216">
        <f>IF(N670="snížená",J670,0)</f>
        <v>0</v>
      </c>
      <c r="BG670" s="216">
        <f>IF(N670="zákl. přenesená",J670,0)</f>
        <v>0</v>
      </c>
      <c r="BH670" s="216">
        <f>IF(N670="sníž. přenesená",J670,0)</f>
        <v>0</v>
      </c>
      <c r="BI670" s="216">
        <f>IF(N670="nulová",J670,0)</f>
        <v>0</v>
      </c>
      <c r="BJ670" s="25" t="s">
        <v>25</v>
      </c>
      <c r="BK670" s="216">
        <f>ROUND(I670*H670,2)</f>
        <v>0</v>
      </c>
      <c r="BL670" s="25" t="s">
        <v>279</v>
      </c>
      <c r="BM670" s="25" t="s">
        <v>1012</v>
      </c>
    </row>
    <row r="671" spans="2:51" s="12" customFormat="1" ht="13.5">
      <c r="B671" s="217"/>
      <c r="C671" s="218"/>
      <c r="D671" s="219" t="s">
        <v>196</v>
      </c>
      <c r="E671" s="220" t="s">
        <v>38</v>
      </c>
      <c r="F671" s="221" t="s">
        <v>1013</v>
      </c>
      <c r="G671" s="218"/>
      <c r="H671" s="222">
        <v>35.77</v>
      </c>
      <c r="I671" s="223"/>
      <c r="J671" s="218"/>
      <c r="K671" s="218"/>
      <c r="L671" s="224"/>
      <c r="M671" s="225"/>
      <c r="N671" s="226"/>
      <c r="O671" s="226"/>
      <c r="P671" s="226"/>
      <c r="Q671" s="226"/>
      <c r="R671" s="226"/>
      <c r="S671" s="226"/>
      <c r="T671" s="227"/>
      <c r="AT671" s="228" t="s">
        <v>196</v>
      </c>
      <c r="AU671" s="228" t="s">
        <v>90</v>
      </c>
      <c r="AV671" s="12" t="s">
        <v>90</v>
      </c>
      <c r="AW671" s="12" t="s">
        <v>45</v>
      </c>
      <c r="AX671" s="12" t="s">
        <v>82</v>
      </c>
      <c r="AY671" s="228" t="s">
        <v>183</v>
      </c>
    </row>
    <row r="672" spans="2:51" s="12" customFormat="1" ht="13.5">
      <c r="B672" s="217"/>
      <c r="C672" s="218"/>
      <c r="D672" s="219" t="s">
        <v>196</v>
      </c>
      <c r="E672" s="220" t="s">
        <v>38</v>
      </c>
      <c r="F672" s="221" t="s">
        <v>1014</v>
      </c>
      <c r="G672" s="218"/>
      <c r="H672" s="222">
        <v>3.01</v>
      </c>
      <c r="I672" s="223"/>
      <c r="J672" s="218"/>
      <c r="K672" s="218"/>
      <c r="L672" s="224"/>
      <c r="M672" s="225"/>
      <c r="N672" s="226"/>
      <c r="O672" s="226"/>
      <c r="P672" s="226"/>
      <c r="Q672" s="226"/>
      <c r="R672" s="226"/>
      <c r="S672" s="226"/>
      <c r="T672" s="227"/>
      <c r="AT672" s="228" t="s">
        <v>196</v>
      </c>
      <c r="AU672" s="228" t="s">
        <v>90</v>
      </c>
      <c r="AV672" s="12" t="s">
        <v>90</v>
      </c>
      <c r="AW672" s="12" t="s">
        <v>45</v>
      </c>
      <c r="AX672" s="12" t="s">
        <v>82</v>
      </c>
      <c r="AY672" s="228" t="s">
        <v>183</v>
      </c>
    </row>
    <row r="673" spans="2:51" s="13" customFormat="1" ht="13.5">
      <c r="B673" s="229"/>
      <c r="C673" s="230"/>
      <c r="D673" s="219" t="s">
        <v>196</v>
      </c>
      <c r="E673" s="231" t="s">
        <v>38</v>
      </c>
      <c r="F673" s="232" t="s">
        <v>198</v>
      </c>
      <c r="G673" s="230"/>
      <c r="H673" s="233">
        <v>38.78</v>
      </c>
      <c r="I673" s="234"/>
      <c r="J673" s="230"/>
      <c r="K673" s="230"/>
      <c r="L673" s="235"/>
      <c r="M673" s="236"/>
      <c r="N673" s="237"/>
      <c r="O673" s="237"/>
      <c r="P673" s="237"/>
      <c r="Q673" s="237"/>
      <c r="R673" s="237"/>
      <c r="S673" s="237"/>
      <c r="T673" s="238"/>
      <c r="AT673" s="239" t="s">
        <v>196</v>
      </c>
      <c r="AU673" s="239" t="s">
        <v>90</v>
      </c>
      <c r="AV673" s="13" t="s">
        <v>190</v>
      </c>
      <c r="AW673" s="13" t="s">
        <v>45</v>
      </c>
      <c r="AX673" s="13" t="s">
        <v>25</v>
      </c>
      <c r="AY673" s="239" t="s">
        <v>183</v>
      </c>
    </row>
    <row r="674" spans="2:65" s="1" customFormat="1" ht="25.5" customHeight="1">
      <c r="B674" s="43"/>
      <c r="C674" s="205" t="s">
        <v>1015</v>
      </c>
      <c r="D674" s="205" t="s">
        <v>185</v>
      </c>
      <c r="E674" s="206" t="s">
        <v>1016</v>
      </c>
      <c r="F674" s="207" t="s">
        <v>1017</v>
      </c>
      <c r="G674" s="208" t="s">
        <v>313</v>
      </c>
      <c r="H674" s="209">
        <v>12.6</v>
      </c>
      <c r="I674" s="210"/>
      <c r="J674" s="211">
        <f>ROUND(I674*H674,2)</f>
        <v>0</v>
      </c>
      <c r="K674" s="207" t="s">
        <v>189</v>
      </c>
      <c r="L674" s="63"/>
      <c r="M674" s="212" t="s">
        <v>38</v>
      </c>
      <c r="N674" s="213" t="s">
        <v>53</v>
      </c>
      <c r="O674" s="44"/>
      <c r="P674" s="214">
        <f>O674*H674</f>
        <v>0</v>
      </c>
      <c r="Q674" s="214">
        <v>0.00122</v>
      </c>
      <c r="R674" s="214">
        <f>Q674*H674</f>
        <v>0.015371999999999999</v>
      </c>
      <c r="S674" s="214">
        <v>0</v>
      </c>
      <c r="T674" s="215">
        <f>S674*H674</f>
        <v>0</v>
      </c>
      <c r="AR674" s="25" t="s">
        <v>279</v>
      </c>
      <c r="AT674" s="25" t="s">
        <v>185</v>
      </c>
      <c r="AU674" s="25" t="s">
        <v>90</v>
      </c>
      <c r="AY674" s="25" t="s">
        <v>183</v>
      </c>
      <c r="BE674" s="216">
        <f>IF(N674="základní",J674,0)</f>
        <v>0</v>
      </c>
      <c r="BF674" s="216">
        <f>IF(N674="snížená",J674,0)</f>
        <v>0</v>
      </c>
      <c r="BG674" s="216">
        <f>IF(N674="zákl. přenesená",J674,0)</f>
        <v>0</v>
      </c>
      <c r="BH674" s="216">
        <f>IF(N674="sníž. přenesená",J674,0)</f>
        <v>0</v>
      </c>
      <c r="BI674" s="216">
        <f>IF(N674="nulová",J674,0)</f>
        <v>0</v>
      </c>
      <c r="BJ674" s="25" t="s">
        <v>25</v>
      </c>
      <c r="BK674" s="216">
        <f>ROUND(I674*H674,2)</f>
        <v>0</v>
      </c>
      <c r="BL674" s="25" t="s">
        <v>279</v>
      </c>
      <c r="BM674" s="25" t="s">
        <v>1018</v>
      </c>
    </row>
    <row r="675" spans="2:51" s="12" customFormat="1" ht="13.5">
      <c r="B675" s="217"/>
      <c r="C675" s="218"/>
      <c r="D675" s="219" t="s">
        <v>196</v>
      </c>
      <c r="E675" s="220" t="s">
        <v>38</v>
      </c>
      <c r="F675" s="221" t="s">
        <v>1019</v>
      </c>
      <c r="G675" s="218"/>
      <c r="H675" s="222">
        <v>12.6</v>
      </c>
      <c r="I675" s="223"/>
      <c r="J675" s="218"/>
      <c r="K675" s="218"/>
      <c r="L675" s="224"/>
      <c r="M675" s="225"/>
      <c r="N675" s="226"/>
      <c r="O675" s="226"/>
      <c r="P675" s="226"/>
      <c r="Q675" s="226"/>
      <c r="R675" s="226"/>
      <c r="S675" s="226"/>
      <c r="T675" s="227"/>
      <c r="AT675" s="228" t="s">
        <v>196</v>
      </c>
      <c r="AU675" s="228" t="s">
        <v>90</v>
      </c>
      <c r="AV675" s="12" t="s">
        <v>90</v>
      </c>
      <c r="AW675" s="12" t="s">
        <v>45</v>
      </c>
      <c r="AX675" s="12" t="s">
        <v>82</v>
      </c>
      <c r="AY675" s="228" t="s">
        <v>183</v>
      </c>
    </row>
    <row r="676" spans="2:51" s="13" customFormat="1" ht="13.5">
      <c r="B676" s="229"/>
      <c r="C676" s="230"/>
      <c r="D676" s="219" t="s">
        <v>196</v>
      </c>
      <c r="E676" s="231" t="s">
        <v>38</v>
      </c>
      <c r="F676" s="232" t="s">
        <v>198</v>
      </c>
      <c r="G676" s="230"/>
      <c r="H676" s="233">
        <v>12.6</v>
      </c>
      <c r="I676" s="234"/>
      <c r="J676" s="230"/>
      <c r="K676" s="230"/>
      <c r="L676" s="235"/>
      <c r="M676" s="236"/>
      <c r="N676" s="237"/>
      <c r="O676" s="237"/>
      <c r="P676" s="237"/>
      <c r="Q676" s="237"/>
      <c r="R676" s="237"/>
      <c r="S676" s="237"/>
      <c r="T676" s="238"/>
      <c r="AT676" s="239" t="s">
        <v>196</v>
      </c>
      <c r="AU676" s="239" t="s">
        <v>90</v>
      </c>
      <c r="AV676" s="13" t="s">
        <v>190</v>
      </c>
      <c r="AW676" s="13" t="s">
        <v>45</v>
      </c>
      <c r="AX676" s="13" t="s">
        <v>25</v>
      </c>
      <c r="AY676" s="239" t="s">
        <v>183</v>
      </c>
    </row>
    <row r="677" spans="2:65" s="1" customFormat="1" ht="38.25" customHeight="1">
      <c r="B677" s="43"/>
      <c r="C677" s="205" t="s">
        <v>1020</v>
      </c>
      <c r="D677" s="205" t="s">
        <v>185</v>
      </c>
      <c r="E677" s="206" t="s">
        <v>1021</v>
      </c>
      <c r="F677" s="207" t="s">
        <v>1022</v>
      </c>
      <c r="G677" s="208" t="s">
        <v>911</v>
      </c>
      <c r="H677" s="273"/>
      <c r="I677" s="210"/>
      <c r="J677" s="211">
        <f>ROUND(I677*H677,2)</f>
        <v>0</v>
      </c>
      <c r="K677" s="207" t="s">
        <v>189</v>
      </c>
      <c r="L677" s="63"/>
      <c r="M677" s="212" t="s">
        <v>38</v>
      </c>
      <c r="N677" s="213" t="s">
        <v>53</v>
      </c>
      <c r="O677" s="44"/>
      <c r="P677" s="214">
        <f>O677*H677</f>
        <v>0</v>
      </c>
      <c r="Q677" s="214">
        <v>0</v>
      </c>
      <c r="R677" s="214">
        <f>Q677*H677</f>
        <v>0</v>
      </c>
      <c r="S677" s="214">
        <v>0</v>
      </c>
      <c r="T677" s="215">
        <f>S677*H677</f>
        <v>0</v>
      </c>
      <c r="AR677" s="25" t="s">
        <v>279</v>
      </c>
      <c r="AT677" s="25" t="s">
        <v>185</v>
      </c>
      <c r="AU677" s="25" t="s">
        <v>90</v>
      </c>
      <c r="AY677" s="25" t="s">
        <v>183</v>
      </c>
      <c r="BE677" s="216">
        <f>IF(N677="základní",J677,0)</f>
        <v>0</v>
      </c>
      <c r="BF677" s="216">
        <f>IF(N677="snížená",J677,0)</f>
        <v>0</v>
      </c>
      <c r="BG677" s="216">
        <f>IF(N677="zákl. přenesená",J677,0)</f>
        <v>0</v>
      </c>
      <c r="BH677" s="216">
        <f>IF(N677="sníž. přenesená",J677,0)</f>
        <v>0</v>
      </c>
      <c r="BI677" s="216">
        <f>IF(N677="nulová",J677,0)</f>
        <v>0</v>
      </c>
      <c r="BJ677" s="25" t="s">
        <v>25</v>
      </c>
      <c r="BK677" s="216">
        <f>ROUND(I677*H677,2)</f>
        <v>0</v>
      </c>
      <c r="BL677" s="25" t="s">
        <v>279</v>
      </c>
      <c r="BM677" s="25" t="s">
        <v>1023</v>
      </c>
    </row>
    <row r="678" spans="2:47" s="1" customFormat="1" ht="121.5">
      <c r="B678" s="43"/>
      <c r="C678" s="65"/>
      <c r="D678" s="219" t="s">
        <v>217</v>
      </c>
      <c r="E678" s="65"/>
      <c r="F678" s="250" t="s">
        <v>1024</v>
      </c>
      <c r="G678" s="65"/>
      <c r="H678" s="65"/>
      <c r="I678" s="174"/>
      <c r="J678" s="65"/>
      <c r="K678" s="65"/>
      <c r="L678" s="63"/>
      <c r="M678" s="251"/>
      <c r="N678" s="44"/>
      <c r="O678" s="44"/>
      <c r="P678" s="44"/>
      <c r="Q678" s="44"/>
      <c r="R678" s="44"/>
      <c r="S678" s="44"/>
      <c r="T678" s="80"/>
      <c r="AT678" s="25" t="s">
        <v>217</v>
      </c>
      <c r="AU678" s="25" t="s">
        <v>90</v>
      </c>
    </row>
    <row r="679" spans="2:63" s="11" customFormat="1" ht="29.85" customHeight="1">
      <c r="B679" s="189"/>
      <c r="C679" s="190"/>
      <c r="D679" s="191" t="s">
        <v>81</v>
      </c>
      <c r="E679" s="203" t="s">
        <v>1025</v>
      </c>
      <c r="F679" s="203" t="s">
        <v>1026</v>
      </c>
      <c r="G679" s="190"/>
      <c r="H679" s="190"/>
      <c r="I679" s="193"/>
      <c r="J679" s="204">
        <f>BK679</f>
        <v>0</v>
      </c>
      <c r="K679" s="190"/>
      <c r="L679" s="195"/>
      <c r="M679" s="196"/>
      <c r="N679" s="197"/>
      <c r="O679" s="197"/>
      <c r="P679" s="198">
        <f>SUM(P680:P796)</f>
        <v>0</v>
      </c>
      <c r="Q679" s="197"/>
      <c r="R679" s="198">
        <f>SUM(R680:R796)</f>
        <v>0.5083125000000002</v>
      </c>
      <c r="S679" s="197"/>
      <c r="T679" s="199">
        <f>SUM(T680:T796)</f>
        <v>3.06155613</v>
      </c>
      <c r="AR679" s="200" t="s">
        <v>90</v>
      </c>
      <c r="AT679" s="201" t="s">
        <v>81</v>
      </c>
      <c r="AU679" s="201" t="s">
        <v>25</v>
      </c>
      <c r="AY679" s="200" t="s">
        <v>183</v>
      </c>
      <c r="BK679" s="202">
        <f>SUM(BK680:BK796)</f>
        <v>0</v>
      </c>
    </row>
    <row r="680" spans="2:65" s="1" customFormat="1" ht="16.5" customHeight="1">
      <c r="B680" s="43"/>
      <c r="C680" s="205" t="s">
        <v>1027</v>
      </c>
      <c r="D680" s="205" t="s">
        <v>185</v>
      </c>
      <c r="E680" s="206" t="s">
        <v>1028</v>
      </c>
      <c r="F680" s="207" t="s">
        <v>1029</v>
      </c>
      <c r="G680" s="208" t="s">
        <v>215</v>
      </c>
      <c r="H680" s="209">
        <v>18.563</v>
      </c>
      <c r="I680" s="210"/>
      <c r="J680" s="211">
        <f>ROUND(I680*H680,2)</f>
        <v>0</v>
      </c>
      <c r="K680" s="207" t="s">
        <v>189</v>
      </c>
      <c r="L680" s="63"/>
      <c r="M680" s="212" t="s">
        <v>38</v>
      </c>
      <c r="N680" s="213" t="s">
        <v>53</v>
      </c>
      <c r="O680" s="44"/>
      <c r="P680" s="214">
        <f>O680*H680</f>
        <v>0</v>
      </c>
      <c r="Q680" s="214">
        <v>0</v>
      </c>
      <c r="R680" s="214">
        <f>Q680*H680</f>
        <v>0</v>
      </c>
      <c r="S680" s="214">
        <v>0.01695</v>
      </c>
      <c r="T680" s="215">
        <f>S680*H680</f>
        <v>0.31464285</v>
      </c>
      <c r="AR680" s="25" t="s">
        <v>279</v>
      </c>
      <c r="AT680" s="25" t="s">
        <v>185</v>
      </c>
      <c r="AU680" s="25" t="s">
        <v>90</v>
      </c>
      <c r="AY680" s="25" t="s">
        <v>183</v>
      </c>
      <c r="BE680" s="216">
        <f>IF(N680="základní",J680,0)</f>
        <v>0</v>
      </c>
      <c r="BF680" s="216">
        <f>IF(N680="snížená",J680,0)</f>
        <v>0</v>
      </c>
      <c r="BG680" s="216">
        <f>IF(N680="zákl. přenesená",J680,0)</f>
        <v>0</v>
      </c>
      <c r="BH680" s="216">
        <f>IF(N680="sníž. přenesená",J680,0)</f>
        <v>0</v>
      </c>
      <c r="BI680" s="216">
        <f>IF(N680="nulová",J680,0)</f>
        <v>0</v>
      </c>
      <c r="BJ680" s="25" t="s">
        <v>25</v>
      </c>
      <c r="BK680" s="216">
        <f>ROUND(I680*H680,2)</f>
        <v>0</v>
      </c>
      <c r="BL680" s="25" t="s">
        <v>279</v>
      </c>
      <c r="BM680" s="25" t="s">
        <v>1030</v>
      </c>
    </row>
    <row r="681" spans="2:47" s="1" customFormat="1" ht="40.5">
      <c r="B681" s="43"/>
      <c r="C681" s="65"/>
      <c r="D681" s="219" t="s">
        <v>217</v>
      </c>
      <c r="E681" s="65"/>
      <c r="F681" s="250" t="s">
        <v>1031</v>
      </c>
      <c r="G681" s="65"/>
      <c r="H681" s="65"/>
      <c r="I681" s="174"/>
      <c r="J681" s="65"/>
      <c r="K681" s="65"/>
      <c r="L681" s="63"/>
      <c r="M681" s="251"/>
      <c r="N681" s="44"/>
      <c r="O681" s="44"/>
      <c r="P681" s="44"/>
      <c r="Q681" s="44"/>
      <c r="R681" s="44"/>
      <c r="S681" s="44"/>
      <c r="T681" s="80"/>
      <c r="AT681" s="25" t="s">
        <v>217</v>
      </c>
      <c r="AU681" s="25" t="s">
        <v>90</v>
      </c>
    </row>
    <row r="682" spans="2:51" s="12" customFormat="1" ht="13.5">
      <c r="B682" s="217"/>
      <c r="C682" s="218"/>
      <c r="D682" s="219" t="s">
        <v>196</v>
      </c>
      <c r="E682" s="220" t="s">
        <v>38</v>
      </c>
      <c r="F682" s="221" t="s">
        <v>1032</v>
      </c>
      <c r="G682" s="218"/>
      <c r="H682" s="222">
        <v>18.563</v>
      </c>
      <c r="I682" s="223"/>
      <c r="J682" s="218"/>
      <c r="K682" s="218"/>
      <c r="L682" s="224"/>
      <c r="M682" s="225"/>
      <c r="N682" s="226"/>
      <c r="O682" s="226"/>
      <c r="P682" s="226"/>
      <c r="Q682" s="226"/>
      <c r="R682" s="226"/>
      <c r="S682" s="226"/>
      <c r="T682" s="227"/>
      <c r="AT682" s="228" t="s">
        <v>196</v>
      </c>
      <c r="AU682" s="228" t="s">
        <v>90</v>
      </c>
      <c r="AV682" s="12" t="s">
        <v>90</v>
      </c>
      <c r="AW682" s="12" t="s">
        <v>45</v>
      </c>
      <c r="AX682" s="12" t="s">
        <v>82</v>
      </c>
      <c r="AY682" s="228" t="s">
        <v>183</v>
      </c>
    </row>
    <row r="683" spans="2:51" s="13" customFormat="1" ht="13.5">
      <c r="B683" s="229"/>
      <c r="C683" s="230"/>
      <c r="D683" s="219" t="s">
        <v>196</v>
      </c>
      <c r="E683" s="231" t="s">
        <v>38</v>
      </c>
      <c r="F683" s="232" t="s">
        <v>198</v>
      </c>
      <c r="G683" s="230"/>
      <c r="H683" s="233">
        <v>18.563</v>
      </c>
      <c r="I683" s="234"/>
      <c r="J683" s="230"/>
      <c r="K683" s="230"/>
      <c r="L683" s="235"/>
      <c r="M683" s="236"/>
      <c r="N683" s="237"/>
      <c r="O683" s="237"/>
      <c r="P683" s="237"/>
      <c r="Q683" s="237"/>
      <c r="R683" s="237"/>
      <c r="S683" s="237"/>
      <c r="T683" s="238"/>
      <c r="AT683" s="239" t="s">
        <v>196</v>
      </c>
      <c r="AU683" s="239" t="s">
        <v>90</v>
      </c>
      <c r="AV683" s="13" t="s">
        <v>190</v>
      </c>
      <c r="AW683" s="13" t="s">
        <v>45</v>
      </c>
      <c r="AX683" s="13" t="s">
        <v>25</v>
      </c>
      <c r="AY683" s="239" t="s">
        <v>183</v>
      </c>
    </row>
    <row r="684" spans="2:65" s="1" customFormat="1" ht="16.5" customHeight="1">
      <c r="B684" s="43"/>
      <c r="C684" s="205" t="s">
        <v>1033</v>
      </c>
      <c r="D684" s="205" t="s">
        <v>185</v>
      </c>
      <c r="E684" s="206" t="s">
        <v>1034</v>
      </c>
      <c r="F684" s="207" t="s">
        <v>1035</v>
      </c>
      <c r="G684" s="208" t="s">
        <v>313</v>
      </c>
      <c r="H684" s="209">
        <v>0.8</v>
      </c>
      <c r="I684" s="210"/>
      <c r="J684" s="211">
        <f>ROUND(I684*H684,2)</f>
        <v>0</v>
      </c>
      <c r="K684" s="207" t="s">
        <v>189</v>
      </c>
      <c r="L684" s="63"/>
      <c r="M684" s="212" t="s">
        <v>38</v>
      </c>
      <c r="N684" s="213" t="s">
        <v>53</v>
      </c>
      <c r="O684" s="44"/>
      <c r="P684" s="214">
        <f>O684*H684</f>
        <v>0</v>
      </c>
      <c r="Q684" s="214">
        <v>0</v>
      </c>
      <c r="R684" s="214">
        <f>Q684*H684</f>
        <v>0</v>
      </c>
      <c r="S684" s="214">
        <v>0</v>
      </c>
      <c r="T684" s="215">
        <f>S684*H684</f>
        <v>0</v>
      </c>
      <c r="AR684" s="25" t="s">
        <v>279</v>
      </c>
      <c r="AT684" s="25" t="s">
        <v>185</v>
      </c>
      <c r="AU684" s="25" t="s">
        <v>90</v>
      </c>
      <c r="AY684" s="25" t="s">
        <v>183</v>
      </c>
      <c r="BE684" s="216">
        <f>IF(N684="základní",J684,0)</f>
        <v>0</v>
      </c>
      <c r="BF684" s="216">
        <f>IF(N684="snížená",J684,0)</f>
        <v>0</v>
      </c>
      <c r="BG684" s="216">
        <f>IF(N684="zákl. přenesená",J684,0)</f>
        <v>0</v>
      </c>
      <c r="BH684" s="216">
        <f>IF(N684="sníž. přenesená",J684,0)</f>
        <v>0</v>
      </c>
      <c r="BI684" s="216">
        <f>IF(N684="nulová",J684,0)</f>
        <v>0</v>
      </c>
      <c r="BJ684" s="25" t="s">
        <v>25</v>
      </c>
      <c r="BK684" s="216">
        <f>ROUND(I684*H684,2)</f>
        <v>0</v>
      </c>
      <c r="BL684" s="25" t="s">
        <v>279</v>
      </c>
      <c r="BM684" s="25" t="s">
        <v>1036</v>
      </c>
    </row>
    <row r="685" spans="2:47" s="1" customFormat="1" ht="40.5">
      <c r="B685" s="43"/>
      <c r="C685" s="65"/>
      <c r="D685" s="219" t="s">
        <v>217</v>
      </c>
      <c r="E685" s="65"/>
      <c r="F685" s="250" t="s">
        <v>1037</v>
      </c>
      <c r="G685" s="65"/>
      <c r="H685" s="65"/>
      <c r="I685" s="174"/>
      <c r="J685" s="65"/>
      <c r="K685" s="65"/>
      <c r="L685" s="63"/>
      <c r="M685" s="251"/>
      <c r="N685" s="44"/>
      <c r="O685" s="44"/>
      <c r="P685" s="44"/>
      <c r="Q685" s="44"/>
      <c r="R685" s="44"/>
      <c r="S685" s="44"/>
      <c r="T685" s="80"/>
      <c r="AT685" s="25" t="s">
        <v>217</v>
      </c>
      <c r="AU685" s="25" t="s">
        <v>90</v>
      </c>
    </row>
    <row r="686" spans="2:65" s="1" customFormat="1" ht="38.25" customHeight="1">
      <c r="B686" s="43"/>
      <c r="C686" s="252" t="s">
        <v>1038</v>
      </c>
      <c r="D686" s="252" t="s">
        <v>272</v>
      </c>
      <c r="E686" s="253" t="s">
        <v>1039</v>
      </c>
      <c r="F686" s="254" t="s">
        <v>1040</v>
      </c>
      <c r="G686" s="255" t="s">
        <v>490</v>
      </c>
      <c r="H686" s="256">
        <v>1</v>
      </c>
      <c r="I686" s="257"/>
      <c r="J686" s="258">
        <f>ROUND(I686*H686,2)</f>
        <v>0</v>
      </c>
      <c r="K686" s="254" t="s">
        <v>38</v>
      </c>
      <c r="L686" s="259"/>
      <c r="M686" s="260" t="s">
        <v>38</v>
      </c>
      <c r="N686" s="261" t="s">
        <v>53</v>
      </c>
      <c r="O686" s="44"/>
      <c r="P686" s="214">
        <f>O686*H686</f>
        <v>0</v>
      </c>
      <c r="Q686" s="214">
        <v>0</v>
      </c>
      <c r="R686" s="214">
        <f>Q686*H686</f>
        <v>0</v>
      </c>
      <c r="S686" s="214">
        <v>0</v>
      </c>
      <c r="T686" s="215">
        <f>S686*H686</f>
        <v>0</v>
      </c>
      <c r="AR686" s="25" t="s">
        <v>385</v>
      </c>
      <c r="AT686" s="25" t="s">
        <v>272</v>
      </c>
      <c r="AU686" s="25" t="s">
        <v>90</v>
      </c>
      <c r="AY686" s="25" t="s">
        <v>183</v>
      </c>
      <c r="BE686" s="216">
        <f>IF(N686="základní",J686,0)</f>
        <v>0</v>
      </c>
      <c r="BF686" s="216">
        <f>IF(N686="snížená",J686,0)</f>
        <v>0</v>
      </c>
      <c r="BG686" s="216">
        <f>IF(N686="zákl. přenesená",J686,0)</f>
        <v>0</v>
      </c>
      <c r="BH686" s="216">
        <f>IF(N686="sníž. přenesená",J686,0)</f>
        <v>0</v>
      </c>
      <c r="BI686" s="216">
        <f>IF(N686="nulová",J686,0)</f>
        <v>0</v>
      </c>
      <c r="BJ686" s="25" t="s">
        <v>25</v>
      </c>
      <c r="BK686" s="216">
        <f>ROUND(I686*H686,2)</f>
        <v>0</v>
      </c>
      <c r="BL686" s="25" t="s">
        <v>279</v>
      </c>
      <c r="BM686" s="25" t="s">
        <v>1041</v>
      </c>
    </row>
    <row r="687" spans="2:65" s="1" customFormat="1" ht="25.5" customHeight="1">
      <c r="B687" s="43"/>
      <c r="C687" s="205" t="s">
        <v>1042</v>
      </c>
      <c r="D687" s="205" t="s">
        <v>185</v>
      </c>
      <c r="E687" s="206" t="s">
        <v>1043</v>
      </c>
      <c r="F687" s="207" t="s">
        <v>1044</v>
      </c>
      <c r="G687" s="208" t="s">
        <v>188</v>
      </c>
      <c r="H687" s="209">
        <v>2</v>
      </c>
      <c r="I687" s="210"/>
      <c r="J687" s="211">
        <f>ROUND(I687*H687,2)</f>
        <v>0</v>
      </c>
      <c r="K687" s="207" t="s">
        <v>189</v>
      </c>
      <c r="L687" s="63"/>
      <c r="M687" s="212" t="s">
        <v>38</v>
      </c>
      <c r="N687" s="213" t="s">
        <v>53</v>
      </c>
      <c r="O687" s="44"/>
      <c r="P687" s="214">
        <f>O687*H687</f>
        <v>0</v>
      </c>
      <c r="Q687" s="214">
        <v>0</v>
      </c>
      <c r="R687" s="214">
        <f>Q687*H687</f>
        <v>0</v>
      </c>
      <c r="S687" s="214">
        <v>0</v>
      </c>
      <c r="T687" s="215">
        <f>S687*H687</f>
        <v>0</v>
      </c>
      <c r="AR687" s="25" t="s">
        <v>279</v>
      </c>
      <c r="AT687" s="25" t="s">
        <v>185</v>
      </c>
      <c r="AU687" s="25" t="s">
        <v>90</v>
      </c>
      <c r="AY687" s="25" t="s">
        <v>183</v>
      </c>
      <c r="BE687" s="216">
        <f>IF(N687="základní",J687,0)</f>
        <v>0</v>
      </c>
      <c r="BF687" s="216">
        <f>IF(N687="snížená",J687,0)</f>
        <v>0</v>
      </c>
      <c r="BG687" s="216">
        <f>IF(N687="zákl. přenesená",J687,0)</f>
        <v>0</v>
      </c>
      <c r="BH687" s="216">
        <f>IF(N687="sníž. přenesená",J687,0)</f>
        <v>0</v>
      </c>
      <c r="BI687" s="216">
        <f>IF(N687="nulová",J687,0)</f>
        <v>0</v>
      </c>
      <c r="BJ687" s="25" t="s">
        <v>25</v>
      </c>
      <c r="BK687" s="216">
        <f>ROUND(I687*H687,2)</f>
        <v>0</v>
      </c>
      <c r="BL687" s="25" t="s">
        <v>279</v>
      </c>
      <c r="BM687" s="25" t="s">
        <v>1045</v>
      </c>
    </row>
    <row r="688" spans="2:47" s="1" customFormat="1" ht="148.5">
      <c r="B688" s="43"/>
      <c r="C688" s="65"/>
      <c r="D688" s="219" t="s">
        <v>217</v>
      </c>
      <c r="E688" s="65"/>
      <c r="F688" s="250" t="s">
        <v>1046</v>
      </c>
      <c r="G688" s="65"/>
      <c r="H688" s="65"/>
      <c r="I688" s="174"/>
      <c r="J688" s="65"/>
      <c r="K688" s="65"/>
      <c r="L688" s="63"/>
      <c r="M688" s="251"/>
      <c r="N688" s="44"/>
      <c r="O688" s="44"/>
      <c r="P688" s="44"/>
      <c r="Q688" s="44"/>
      <c r="R688" s="44"/>
      <c r="S688" s="44"/>
      <c r="T688" s="80"/>
      <c r="AT688" s="25" t="s">
        <v>217</v>
      </c>
      <c r="AU688" s="25" t="s">
        <v>90</v>
      </c>
    </row>
    <row r="689" spans="2:65" s="1" customFormat="1" ht="16.5" customHeight="1">
      <c r="B689" s="43"/>
      <c r="C689" s="205" t="s">
        <v>1047</v>
      </c>
      <c r="D689" s="205" t="s">
        <v>185</v>
      </c>
      <c r="E689" s="206" t="s">
        <v>1048</v>
      </c>
      <c r="F689" s="207" t="s">
        <v>1049</v>
      </c>
      <c r="G689" s="208" t="s">
        <v>215</v>
      </c>
      <c r="H689" s="209">
        <v>13.536</v>
      </c>
      <c r="I689" s="210"/>
      <c r="J689" s="211">
        <f>ROUND(I689*H689,2)</f>
        <v>0</v>
      </c>
      <c r="K689" s="207" t="s">
        <v>189</v>
      </c>
      <c r="L689" s="63"/>
      <c r="M689" s="212" t="s">
        <v>38</v>
      </c>
      <c r="N689" s="213" t="s">
        <v>53</v>
      </c>
      <c r="O689" s="44"/>
      <c r="P689" s="214">
        <f>O689*H689</f>
        <v>0</v>
      </c>
      <c r="Q689" s="214">
        <v>0</v>
      </c>
      <c r="R689" s="214">
        <f>Q689*H689</f>
        <v>0</v>
      </c>
      <c r="S689" s="214">
        <v>0.01098</v>
      </c>
      <c r="T689" s="215">
        <f>S689*H689</f>
        <v>0.14862528</v>
      </c>
      <c r="AR689" s="25" t="s">
        <v>279</v>
      </c>
      <c r="AT689" s="25" t="s">
        <v>185</v>
      </c>
      <c r="AU689" s="25" t="s">
        <v>90</v>
      </c>
      <c r="AY689" s="25" t="s">
        <v>183</v>
      </c>
      <c r="BE689" s="216">
        <f>IF(N689="základní",J689,0)</f>
        <v>0</v>
      </c>
      <c r="BF689" s="216">
        <f>IF(N689="snížená",J689,0)</f>
        <v>0</v>
      </c>
      <c r="BG689" s="216">
        <f>IF(N689="zákl. přenesená",J689,0)</f>
        <v>0</v>
      </c>
      <c r="BH689" s="216">
        <f>IF(N689="sníž. přenesená",J689,0)</f>
        <v>0</v>
      </c>
      <c r="BI689" s="216">
        <f>IF(N689="nulová",J689,0)</f>
        <v>0</v>
      </c>
      <c r="BJ689" s="25" t="s">
        <v>25</v>
      </c>
      <c r="BK689" s="216">
        <f>ROUND(I689*H689,2)</f>
        <v>0</v>
      </c>
      <c r="BL689" s="25" t="s">
        <v>279</v>
      </c>
      <c r="BM689" s="25" t="s">
        <v>1050</v>
      </c>
    </row>
    <row r="690" spans="2:47" s="1" customFormat="1" ht="40.5">
      <c r="B690" s="43"/>
      <c r="C690" s="65"/>
      <c r="D690" s="219" t="s">
        <v>217</v>
      </c>
      <c r="E690" s="65"/>
      <c r="F690" s="250" t="s">
        <v>1051</v>
      </c>
      <c r="G690" s="65"/>
      <c r="H690" s="65"/>
      <c r="I690" s="174"/>
      <c r="J690" s="65"/>
      <c r="K690" s="65"/>
      <c r="L690" s="63"/>
      <c r="M690" s="251"/>
      <c r="N690" s="44"/>
      <c r="O690" s="44"/>
      <c r="P690" s="44"/>
      <c r="Q690" s="44"/>
      <c r="R690" s="44"/>
      <c r="S690" s="44"/>
      <c r="T690" s="80"/>
      <c r="AT690" s="25" t="s">
        <v>217</v>
      </c>
      <c r="AU690" s="25" t="s">
        <v>90</v>
      </c>
    </row>
    <row r="691" spans="2:51" s="12" customFormat="1" ht="13.5">
      <c r="B691" s="217"/>
      <c r="C691" s="218"/>
      <c r="D691" s="219" t="s">
        <v>196</v>
      </c>
      <c r="E691" s="220" t="s">
        <v>38</v>
      </c>
      <c r="F691" s="221" t="s">
        <v>1052</v>
      </c>
      <c r="G691" s="218"/>
      <c r="H691" s="222">
        <v>13.536</v>
      </c>
      <c r="I691" s="223"/>
      <c r="J691" s="218"/>
      <c r="K691" s="218"/>
      <c r="L691" s="224"/>
      <c r="M691" s="225"/>
      <c r="N691" s="226"/>
      <c r="O691" s="226"/>
      <c r="P691" s="226"/>
      <c r="Q691" s="226"/>
      <c r="R691" s="226"/>
      <c r="S691" s="226"/>
      <c r="T691" s="227"/>
      <c r="AT691" s="228" t="s">
        <v>196</v>
      </c>
      <c r="AU691" s="228" t="s">
        <v>90</v>
      </c>
      <c r="AV691" s="12" t="s">
        <v>90</v>
      </c>
      <c r="AW691" s="12" t="s">
        <v>45</v>
      </c>
      <c r="AX691" s="12" t="s">
        <v>82</v>
      </c>
      <c r="AY691" s="228" t="s">
        <v>183</v>
      </c>
    </row>
    <row r="692" spans="2:51" s="13" customFormat="1" ht="13.5">
      <c r="B692" s="229"/>
      <c r="C692" s="230"/>
      <c r="D692" s="219" t="s">
        <v>196</v>
      </c>
      <c r="E692" s="231" t="s">
        <v>38</v>
      </c>
      <c r="F692" s="232" t="s">
        <v>198</v>
      </c>
      <c r="G692" s="230"/>
      <c r="H692" s="233">
        <v>13.536</v>
      </c>
      <c r="I692" s="234"/>
      <c r="J692" s="230"/>
      <c r="K692" s="230"/>
      <c r="L692" s="235"/>
      <c r="M692" s="236"/>
      <c r="N692" s="237"/>
      <c r="O692" s="237"/>
      <c r="P692" s="237"/>
      <c r="Q692" s="237"/>
      <c r="R692" s="237"/>
      <c r="S692" s="237"/>
      <c r="T692" s="238"/>
      <c r="AT692" s="239" t="s">
        <v>196</v>
      </c>
      <c r="AU692" s="239" t="s">
        <v>90</v>
      </c>
      <c r="AV692" s="13" t="s">
        <v>190</v>
      </c>
      <c r="AW692" s="13" t="s">
        <v>45</v>
      </c>
      <c r="AX692" s="13" t="s">
        <v>25</v>
      </c>
      <c r="AY692" s="239" t="s">
        <v>183</v>
      </c>
    </row>
    <row r="693" spans="2:65" s="1" customFormat="1" ht="16.5" customHeight="1">
      <c r="B693" s="43"/>
      <c r="C693" s="205" t="s">
        <v>1053</v>
      </c>
      <c r="D693" s="205" t="s">
        <v>185</v>
      </c>
      <c r="E693" s="206" t="s">
        <v>1054</v>
      </c>
      <c r="F693" s="207" t="s">
        <v>1055</v>
      </c>
      <c r="G693" s="208" t="s">
        <v>215</v>
      </c>
      <c r="H693" s="209">
        <v>13.536</v>
      </c>
      <c r="I693" s="210"/>
      <c r="J693" s="211">
        <f>ROUND(I693*H693,2)</f>
        <v>0</v>
      </c>
      <c r="K693" s="207" t="s">
        <v>189</v>
      </c>
      <c r="L693" s="63"/>
      <c r="M693" s="212" t="s">
        <v>38</v>
      </c>
      <c r="N693" s="213" t="s">
        <v>53</v>
      </c>
      <c r="O693" s="44"/>
      <c r="P693" s="214">
        <f>O693*H693</f>
        <v>0</v>
      </c>
      <c r="Q693" s="214">
        <v>0</v>
      </c>
      <c r="R693" s="214">
        <f>Q693*H693</f>
        <v>0</v>
      </c>
      <c r="S693" s="214">
        <v>0.008</v>
      </c>
      <c r="T693" s="215">
        <f>S693*H693</f>
        <v>0.108288</v>
      </c>
      <c r="AR693" s="25" t="s">
        <v>279</v>
      </c>
      <c r="AT693" s="25" t="s">
        <v>185</v>
      </c>
      <c r="AU693" s="25" t="s">
        <v>90</v>
      </c>
      <c r="AY693" s="25" t="s">
        <v>183</v>
      </c>
      <c r="BE693" s="216">
        <f>IF(N693="základní",J693,0)</f>
        <v>0</v>
      </c>
      <c r="BF693" s="216">
        <f>IF(N693="snížená",J693,0)</f>
        <v>0</v>
      </c>
      <c r="BG693" s="216">
        <f>IF(N693="zákl. přenesená",J693,0)</f>
        <v>0</v>
      </c>
      <c r="BH693" s="216">
        <f>IF(N693="sníž. přenesená",J693,0)</f>
        <v>0</v>
      </c>
      <c r="BI693" s="216">
        <f>IF(N693="nulová",J693,0)</f>
        <v>0</v>
      </c>
      <c r="BJ693" s="25" t="s">
        <v>25</v>
      </c>
      <c r="BK693" s="216">
        <f>ROUND(I693*H693,2)</f>
        <v>0</v>
      </c>
      <c r="BL693" s="25" t="s">
        <v>279</v>
      </c>
      <c r="BM693" s="25" t="s">
        <v>1056</v>
      </c>
    </row>
    <row r="694" spans="2:47" s="1" customFormat="1" ht="40.5">
      <c r="B694" s="43"/>
      <c r="C694" s="65"/>
      <c r="D694" s="219" t="s">
        <v>217</v>
      </c>
      <c r="E694" s="65"/>
      <c r="F694" s="250" t="s">
        <v>1051</v>
      </c>
      <c r="G694" s="65"/>
      <c r="H694" s="65"/>
      <c r="I694" s="174"/>
      <c r="J694" s="65"/>
      <c r="K694" s="65"/>
      <c r="L694" s="63"/>
      <c r="M694" s="251"/>
      <c r="N694" s="44"/>
      <c r="O694" s="44"/>
      <c r="P694" s="44"/>
      <c r="Q694" s="44"/>
      <c r="R694" s="44"/>
      <c r="S694" s="44"/>
      <c r="T694" s="80"/>
      <c r="AT694" s="25" t="s">
        <v>217</v>
      </c>
      <c r="AU694" s="25" t="s">
        <v>90</v>
      </c>
    </row>
    <row r="695" spans="2:51" s="12" customFormat="1" ht="13.5">
      <c r="B695" s="217"/>
      <c r="C695" s="218"/>
      <c r="D695" s="219" t="s">
        <v>196</v>
      </c>
      <c r="E695" s="220" t="s">
        <v>38</v>
      </c>
      <c r="F695" s="221" t="s">
        <v>1052</v>
      </c>
      <c r="G695" s="218"/>
      <c r="H695" s="222">
        <v>13.536</v>
      </c>
      <c r="I695" s="223"/>
      <c r="J695" s="218"/>
      <c r="K695" s="218"/>
      <c r="L695" s="224"/>
      <c r="M695" s="225"/>
      <c r="N695" s="226"/>
      <c r="O695" s="226"/>
      <c r="P695" s="226"/>
      <c r="Q695" s="226"/>
      <c r="R695" s="226"/>
      <c r="S695" s="226"/>
      <c r="T695" s="227"/>
      <c r="AT695" s="228" t="s">
        <v>196</v>
      </c>
      <c r="AU695" s="228" t="s">
        <v>90</v>
      </c>
      <c r="AV695" s="12" t="s">
        <v>90</v>
      </c>
      <c r="AW695" s="12" t="s">
        <v>45</v>
      </c>
      <c r="AX695" s="12" t="s">
        <v>82</v>
      </c>
      <c r="AY695" s="228" t="s">
        <v>183</v>
      </c>
    </row>
    <row r="696" spans="2:51" s="13" customFormat="1" ht="13.5">
      <c r="B696" s="229"/>
      <c r="C696" s="230"/>
      <c r="D696" s="219" t="s">
        <v>196</v>
      </c>
      <c r="E696" s="231" t="s">
        <v>38</v>
      </c>
      <c r="F696" s="232" t="s">
        <v>198</v>
      </c>
      <c r="G696" s="230"/>
      <c r="H696" s="233">
        <v>13.536</v>
      </c>
      <c r="I696" s="234"/>
      <c r="J696" s="230"/>
      <c r="K696" s="230"/>
      <c r="L696" s="235"/>
      <c r="M696" s="236"/>
      <c r="N696" s="237"/>
      <c r="O696" s="237"/>
      <c r="P696" s="237"/>
      <c r="Q696" s="237"/>
      <c r="R696" s="237"/>
      <c r="S696" s="237"/>
      <c r="T696" s="238"/>
      <c r="AT696" s="239" t="s">
        <v>196</v>
      </c>
      <c r="AU696" s="239" t="s">
        <v>90</v>
      </c>
      <c r="AV696" s="13" t="s">
        <v>190</v>
      </c>
      <c r="AW696" s="13" t="s">
        <v>45</v>
      </c>
      <c r="AX696" s="13" t="s">
        <v>25</v>
      </c>
      <c r="AY696" s="239" t="s">
        <v>183</v>
      </c>
    </row>
    <row r="697" spans="2:65" s="1" customFormat="1" ht="25.5" customHeight="1">
      <c r="B697" s="43"/>
      <c r="C697" s="205" t="s">
        <v>1057</v>
      </c>
      <c r="D697" s="205" t="s">
        <v>185</v>
      </c>
      <c r="E697" s="206" t="s">
        <v>1058</v>
      </c>
      <c r="F697" s="207" t="s">
        <v>1059</v>
      </c>
      <c r="G697" s="208" t="s">
        <v>188</v>
      </c>
      <c r="H697" s="209">
        <v>20</v>
      </c>
      <c r="I697" s="210"/>
      <c r="J697" s="211">
        <f>ROUND(I697*H697,2)</f>
        <v>0</v>
      </c>
      <c r="K697" s="207" t="s">
        <v>189</v>
      </c>
      <c r="L697" s="63"/>
      <c r="M697" s="212" t="s">
        <v>38</v>
      </c>
      <c r="N697" s="213" t="s">
        <v>53</v>
      </c>
      <c r="O697" s="44"/>
      <c r="P697" s="214">
        <f>O697*H697</f>
        <v>0</v>
      </c>
      <c r="Q697" s="214">
        <v>0</v>
      </c>
      <c r="R697" s="214">
        <f>Q697*H697</f>
        <v>0</v>
      </c>
      <c r="S697" s="214">
        <v>0.005</v>
      </c>
      <c r="T697" s="215">
        <f>S697*H697</f>
        <v>0.1</v>
      </c>
      <c r="AR697" s="25" t="s">
        <v>279</v>
      </c>
      <c r="AT697" s="25" t="s">
        <v>185</v>
      </c>
      <c r="AU697" s="25" t="s">
        <v>90</v>
      </c>
      <c r="AY697" s="25" t="s">
        <v>183</v>
      </c>
      <c r="BE697" s="216">
        <f>IF(N697="základní",J697,0)</f>
        <v>0</v>
      </c>
      <c r="BF697" s="216">
        <f>IF(N697="snížená",J697,0)</f>
        <v>0</v>
      </c>
      <c r="BG697" s="216">
        <f>IF(N697="zákl. přenesená",J697,0)</f>
        <v>0</v>
      </c>
      <c r="BH697" s="216">
        <f>IF(N697="sníž. přenesená",J697,0)</f>
        <v>0</v>
      </c>
      <c r="BI697" s="216">
        <f>IF(N697="nulová",J697,0)</f>
        <v>0</v>
      </c>
      <c r="BJ697" s="25" t="s">
        <v>25</v>
      </c>
      <c r="BK697" s="216">
        <f>ROUND(I697*H697,2)</f>
        <v>0</v>
      </c>
      <c r="BL697" s="25" t="s">
        <v>279</v>
      </c>
      <c r="BM697" s="25" t="s">
        <v>1060</v>
      </c>
    </row>
    <row r="698" spans="2:51" s="12" customFormat="1" ht="13.5">
      <c r="B698" s="217"/>
      <c r="C698" s="218"/>
      <c r="D698" s="219" t="s">
        <v>196</v>
      </c>
      <c r="E698" s="220" t="s">
        <v>38</v>
      </c>
      <c r="F698" s="221" t="s">
        <v>304</v>
      </c>
      <c r="G698" s="218"/>
      <c r="H698" s="222">
        <v>20</v>
      </c>
      <c r="I698" s="223"/>
      <c r="J698" s="218"/>
      <c r="K698" s="218"/>
      <c r="L698" s="224"/>
      <c r="M698" s="225"/>
      <c r="N698" s="226"/>
      <c r="O698" s="226"/>
      <c r="P698" s="226"/>
      <c r="Q698" s="226"/>
      <c r="R698" s="226"/>
      <c r="S698" s="226"/>
      <c r="T698" s="227"/>
      <c r="AT698" s="228" t="s">
        <v>196</v>
      </c>
      <c r="AU698" s="228" t="s">
        <v>90</v>
      </c>
      <c r="AV698" s="12" t="s">
        <v>90</v>
      </c>
      <c r="AW698" s="12" t="s">
        <v>45</v>
      </c>
      <c r="AX698" s="12" t="s">
        <v>82</v>
      </c>
      <c r="AY698" s="228" t="s">
        <v>183</v>
      </c>
    </row>
    <row r="699" spans="2:51" s="13" customFormat="1" ht="13.5">
      <c r="B699" s="229"/>
      <c r="C699" s="230"/>
      <c r="D699" s="219" t="s">
        <v>196</v>
      </c>
      <c r="E699" s="231" t="s">
        <v>38</v>
      </c>
      <c r="F699" s="232" t="s">
        <v>198</v>
      </c>
      <c r="G699" s="230"/>
      <c r="H699" s="233">
        <v>20</v>
      </c>
      <c r="I699" s="234"/>
      <c r="J699" s="230"/>
      <c r="K699" s="230"/>
      <c r="L699" s="235"/>
      <c r="M699" s="236"/>
      <c r="N699" s="237"/>
      <c r="O699" s="237"/>
      <c r="P699" s="237"/>
      <c r="Q699" s="237"/>
      <c r="R699" s="237"/>
      <c r="S699" s="237"/>
      <c r="T699" s="238"/>
      <c r="AT699" s="239" t="s">
        <v>196</v>
      </c>
      <c r="AU699" s="239" t="s">
        <v>90</v>
      </c>
      <c r="AV699" s="13" t="s">
        <v>190</v>
      </c>
      <c r="AW699" s="13" t="s">
        <v>45</v>
      </c>
      <c r="AX699" s="13" t="s">
        <v>25</v>
      </c>
      <c r="AY699" s="239" t="s">
        <v>183</v>
      </c>
    </row>
    <row r="700" spans="2:65" s="1" customFormat="1" ht="25.5" customHeight="1">
      <c r="B700" s="43"/>
      <c r="C700" s="205" t="s">
        <v>1061</v>
      </c>
      <c r="D700" s="205" t="s">
        <v>185</v>
      </c>
      <c r="E700" s="206" t="s">
        <v>1062</v>
      </c>
      <c r="F700" s="207" t="s">
        <v>1063</v>
      </c>
      <c r="G700" s="208" t="s">
        <v>215</v>
      </c>
      <c r="H700" s="209">
        <v>17.01</v>
      </c>
      <c r="I700" s="210"/>
      <c r="J700" s="211">
        <f>ROUND(I700*H700,2)</f>
        <v>0</v>
      </c>
      <c r="K700" s="207" t="s">
        <v>189</v>
      </c>
      <c r="L700" s="63"/>
      <c r="M700" s="212" t="s">
        <v>38</v>
      </c>
      <c r="N700" s="213" t="s">
        <v>53</v>
      </c>
      <c r="O700" s="44"/>
      <c r="P700" s="214">
        <f>O700*H700</f>
        <v>0</v>
      </c>
      <c r="Q700" s="214">
        <v>0.00025</v>
      </c>
      <c r="R700" s="214">
        <f>Q700*H700</f>
        <v>0.0042525</v>
      </c>
      <c r="S700" s="214">
        <v>0</v>
      </c>
      <c r="T700" s="215">
        <f>S700*H700</f>
        <v>0</v>
      </c>
      <c r="AR700" s="25" t="s">
        <v>279</v>
      </c>
      <c r="AT700" s="25" t="s">
        <v>185</v>
      </c>
      <c r="AU700" s="25" t="s">
        <v>90</v>
      </c>
      <c r="AY700" s="25" t="s">
        <v>183</v>
      </c>
      <c r="BE700" s="216">
        <f>IF(N700="základní",J700,0)</f>
        <v>0</v>
      </c>
      <c r="BF700" s="216">
        <f>IF(N700="snížená",J700,0)</f>
        <v>0</v>
      </c>
      <c r="BG700" s="216">
        <f>IF(N700="zákl. přenesená",J700,0)</f>
        <v>0</v>
      </c>
      <c r="BH700" s="216">
        <f>IF(N700="sníž. přenesená",J700,0)</f>
        <v>0</v>
      </c>
      <c r="BI700" s="216">
        <f>IF(N700="nulová",J700,0)</f>
        <v>0</v>
      </c>
      <c r="BJ700" s="25" t="s">
        <v>25</v>
      </c>
      <c r="BK700" s="216">
        <f>ROUND(I700*H700,2)</f>
        <v>0</v>
      </c>
      <c r="BL700" s="25" t="s">
        <v>279</v>
      </c>
      <c r="BM700" s="25" t="s">
        <v>1064</v>
      </c>
    </row>
    <row r="701" spans="2:47" s="1" customFormat="1" ht="94.5">
      <c r="B701" s="43"/>
      <c r="C701" s="65"/>
      <c r="D701" s="219" t="s">
        <v>217</v>
      </c>
      <c r="E701" s="65"/>
      <c r="F701" s="250" t="s">
        <v>1065</v>
      </c>
      <c r="G701" s="65"/>
      <c r="H701" s="65"/>
      <c r="I701" s="174"/>
      <c r="J701" s="65"/>
      <c r="K701" s="65"/>
      <c r="L701" s="63"/>
      <c r="M701" s="251"/>
      <c r="N701" s="44"/>
      <c r="O701" s="44"/>
      <c r="P701" s="44"/>
      <c r="Q701" s="44"/>
      <c r="R701" s="44"/>
      <c r="S701" s="44"/>
      <c r="T701" s="80"/>
      <c r="AT701" s="25" t="s">
        <v>217</v>
      </c>
      <c r="AU701" s="25" t="s">
        <v>90</v>
      </c>
    </row>
    <row r="702" spans="2:51" s="12" customFormat="1" ht="13.5">
      <c r="B702" s="217"/>
      <c r="C702" s="218"/>
      <c r="D702" s="219" t="s">
        <v>196</v>
      </c>
      <c r="E702" s="220" t="s">
        <v>38</v>
      </c>
      <c r="F702" s="221" t="s">
        <v>1066</v>
      </c>
      <c r="G702" s="218"/>
      <c r="H702" s="222">
        <v>15.75</v>
      </c>
      <c r="I702" s="223"/>
      <c r="J702" s="218"/>
      <c r="K702" s="218"/>
      <c r="L702" s="224"/>
      <c r="M702" s="225"/>
      <c r="N702" s="226"/>
      <c r="O702" s="226"/>
      <c r="P702" s="226"/>
      <c r="Q702" s="226"/>
      <c r="R702" s="226"/>
      <c r="S702" s="226"/>
      <c r="T702" s="227"/>
      <c r="AT702" s="228" t="s">
        <v>196</v>
      </c>
      <c r="AU702" s="228" t="s">
        <v>90</v>
      </c>
      <c r="AV702" s="12" t="s">
        <v>90</v>
      </c>
      <c r="AW702" s="12" t="s">
        <v>45</v>
      </c>
      <c r="AX702" s="12" t="s">
        <v>82</v>
      </c>
      <c r="AY702" s="228" t="s">
        <v>183</v>
      </c>
    </row>
    <row r="703" spans="2:51" s="12" customFormat="1" ht="13.5">
      <c r="B703" s="217"/>
      <c r="C703" s="218"/>
      <c r="D703" s="219" t="s">
        <v>196</v>
      </c>
      <c r="E703" s="220" t="s">
        <v>38</v>
      </c>
      <c r="F703" s="221" t="s">
        <v>1067</v>
      </c>
      <c r="G703" s="218"/>
      <c r="H703" s="222">
        <v>1.26</v>
      </c>
      <c r="I703" s="223"/>
      <c r="J703" s="218"/>
      <c r="K703" s="218"/>
      <c r="L703" s="224"/>
      <c r="M703" s="225"/>
      <c r="N703" s="226"/>
      <c r="O703" s="226"/>
      <c r="P703" s="226"/>
      <c r="Q703" s="226"/>
      <c r="R703" s="226"/>
      <c r="S703" s="226"/>
      <c r="T703" s="227"/>
      <c r="AT703" s="228" t="s">
        <v>196</v>
      </c>
      <c r="AU703" s="228" t="s">
        <v>90</v>
      </c>
      <c r="AV703" s="12" t="s">
        <v>90</v>
      </c>
      <c r="AW703" s="12" t="s">
        <v>45</v>
      </c>
      <c r="AX703" s="12" t="s">
        <v>82</v>
      </c>
      <c r="AY703" s="228" t="s">
        <v>183</v>
      </c>
    </row>
    <row r="704" spans="2:51" s="13" customFormat="1" ht="13.5">
      <c r="B704" s="229"/>
      <c r="C704" s="230"/>
      <c r="D704" s="219" t="s">
        <v>196</v>
      </c>
      <c r="E704" s="231" t="s">
        <v>38</v>
      </c>
      <c r="F704" s="232" t="s">
        <v>198</v>
      </c>
      <c r="G704" s="230"/>
      <c r="H704" s="233">
        <v>17.01</v>
      </c>
      <c r="I704" s="234"/>
      <c r="J704" s="230"/>
      <c r="K704" s="230"/>
      <c r="L704" s="235"/>
      <c r="M704" s="236"/>
      <c r="N704" s="237"/>
      <c r="O704" s="237"/>
      <c r="P704" s="237"/>
      <c r="Q704" s="237"/>
      <c r="R704" s="237"/>
      <c r="S704" s="237"/>
      <c r="T704" s="238"/>
      <c r="AT704" s="239" t="s">
        <v>196</v>
      </c>
      <c r="AU704" s="239" t="s">
        <v>90</v>
      </c>
      <c r="AV704" s="13" t="s">
        <v>190</v>
      </c>
      <c r="AW704" s="13" t="s">
        <v>45</v>
      </c>
      <c r="AX704" s="13" t="s">
        <v>25</v>
      </c>
      <c r="AY704" s="239" t="s">
        <v>183</v>
      </c>
    </row>
    <row r="705" spans="2:65" s="1" customFormat="1" ht="25.5" customHeight="1">
      <c r="B705" s="43"/>
      <c r="C705" s="252" t="s">
        <v>1068</v>
      </c>
      <c r="D705" s="252" t="s">
        <v>272</v>
      </c>
      <c r="E705" s="253" t="s">
        <v>1069</v>
      </c>
      <c r="F705" s="254" t="s">
        <v>1070</v>
      </c>
      <c r="G705" s="255" t="s">
        <v>490</v>
      </c>
      <c r="H705" s="256">
        <v>5</v>
      </c>
      <c r="I705" s="257"/>
      <c r="J705" s="258">
        <f>ROUND(I705*H705,2)</f>
        <v>0</v>
      </c>
      <c r="K705" s="254" t="s">
        <v>38</v>
      </c>
      <c r="L705" s="259"/>
      <c r="M705" s="260" t="s">
        <v>38</v>
      </c>
      <c r="N705" s="261" t="s">
        <v>53</v>
      </c>
      <c r="O705" s="44"/>
      <c r="P705" s="214">
        <f>O705*H705</f>
        <v>0</v>
      </c>
      <c r="Q705" s="214">
        <v>0</v>
      </c>
      <c r="R705" s="214">
        <f>Q705*H705</f>
        <v>0</v>
      </c>
      <c r="S705" s="214">
        <v>0</v>
      </c>
      <c r="T705" s="215">
        <f>S705*H705</f>
        <v>0</v>
      </c>
      <c r="AR705" s="25" t="s">
        <v>385</v>
      </c>
      <c r="AT705" s="25" t="s">
        <v>272</v>
      </c>
      <c r="AU705" s="25" t="s">
        <v>90</v>
      </c>
      <c r="AY705" s="25" t="s">
        <v>183</v>
      </c>
      <c r="BE705" s="216">
        <f>IF(N705="základní",J705,0)</f>
        <v>0</v>
      </c>
      <c r="BF705" s="216">
        <f>IF(N705="snížená",J705,0)</f>
        <v>0</v>
      </c>
      <c r="BG705" s="216">
        <f>IF(N705="zákl. přenesená",J705,0)</f>
        <v>0</v>
      </c>
      <c r="BH705" s="216">
        <f>IF(N705="sníž. přenesená",J705,0)</f>
        <v>0</v>
      </c>
      <c r="BI705" s="216">
        <f>IF(N705="nulová",J705,0)</f>
        <v>0</v>
      </c>
      <c r="BJ705" s="25" t="s">
        <v>25</v>
      </c>
      <c r="BK705" s="216">
        <f>ROUND(I705*H705,2)</f>
        <v>0</v>
      </c>
      <c r="BL705" s="25" t="s">
        <v>279</v>
      </c>
      <c r="BM705" s="25" t="s">
        <v>1071</v>
      </c>
    </row>
    <row r="706" spans="2:65" s="1" customFormat="1" ht="25.5" customHeight="1">
      <c r="B706" s="43"/>
      <c r="C706" s="252" t="s">
        <v>1072</v>
      </c>
      <c r="D706" s="252" t="s">
        <v>272</v>
      </c>
      <c r="E706" s="253" t="s">
        <v>1073</v>
      </c>
      <c r="F706" s="254" t="s">
        <v>1074</v>
      </c>
      <c r="G706" s="255" t="s">
        <v>490</v>
      </c>
      <c r="H706" s="256">
        <v>1</v>
      </c>
      <c r="I706" s="257"/>
      <c r="J706" s="258">
        <f>ROUND(I706*H706,2)</f>
        <v>0</v>
      </c>
      <c r="K706" s="254" t="s">
        <v>38</v>
      </c>
      <c r="L706" s="259"/>
      <c r="M706" s="260" t="s">
        <v>38</v>
      </c>
      <c r="N706" s="261" t="s">
        <v>53</v>
      </c>
      <c r="O706" s="44"/>
      <c r="P706" s="214">
        <f>O706*H706</f>
        <v>0</v>
      </c>
      <c r="Q706" s="214">
        <v>0</v>
      </c>
      <c r="R706" s="214">
        <f>Q706*H706</f>
        <v>0</v>
      </c>
      <c r="S706" s="214">
        <v>0</v>
      </c>
      <c r="T706" s="215">
        <f>S706*H706</f>
        <v>0</v>
      </c>
      <c r="AR706" s="25" t="s">
        <v>385</v>
      </c>
      <c r="AT706" s="25" t="s">
        <v>272</v>
      </c>
      <c r="AU706" s="25" t="s">
        <v>90</v>
      </c>
      <c r="AY706" s="25" t="s">
        <v>183</v>
      </c>
      <c r="BE706" s="216">
        <f>IF(N706="základní",J706,0)</f>
        <v>0</v>
      </c>
      <c r="BF706" s="216">
        <f>IF(N706="snížená",J706,0)</f>
        <v>0</v>
      </c>
      <c r="BG706" s="216">
        <f>IF(N706="zákl. přenesená",J706,0)</f>
        <v>0</v>
      </c>
      <c r="BH706" s="216">
        <f>IF(N706="sníž. přenesená",J706,0)</f>
        <v>0</v>
      </c>
      <c r="BI706" s="216">
        <f>IF(N706="nulová",J706,0)</f>
        <v>0</v>
      </c>
      <c r="BJ706" s="25" t="s">
        <v>25</v>
      </c>
      <c r="BK706" s="216">
        <f>ROUND(I706*H706,2)</f>
        <v>0</v>
      </c>
      <c r="BL706" s="25" t="s">
        <v>279</v>
      </c>
      <c r="BM706" s="25" t="s">
        <v>1075</v>
      </c>
    </row>
    <row r="707" spans="2:65" s="1" customFormat="1" ht="25.5" customHeight="1">
      <c r="B707" s="43"/>
      <c r="C707" s="205" t="s">
        <v>1076</v>
      </c>
      <c r="D707" s="205" t="s">
        <v>185</v>
      </c>
      <c r="E707" s="206" t="s">
        <v>1077</v>
      </c>
      <c r="F707" s="207" t="s">
        <v>1078</v>
      </c>
      <c r="G707" s="208" t="s">
        <v>188</v>
      </c>
      <c r="H707" s="209">
        <v>1</v>
      </c>
      <c r="I707" s="210"/>
      <c r="J707" s="211">
        <f>ROUND(I707*H707,2)</f>
        <v>0</v>
      </c>
      <c r="K707" s="207" t="s">
        <v>189</v>
      </c>
      <c r="L707" s="63"/>
      <c r="M707" s="212" t="s">
        <v>38</v>
      </c>
      <c r="N707" s="213" t="s">
        <v>53</v>
      </c>
      <c r="O707" s="44"/>
      <c r="P707" s="214">
        <f>O707*H707</f>
        <v>0</v>
      </c>
      <c r="Q707" s="214">
        <v>0.00087</v>
      </c>
      <c r="R707" s="214">
        <f>Q707*H707</f>
        <v>0.00087</v>
      </c>
      <c r="S707" s="214">
        <v>0</v>
      </c>
      <c r="T707" s="215">
        <f>S707*H707</f>
        <v>0</v>
      </c>
      <c r="AR707" s="25" t="s">
        <v>279</v>
      </c>
      <c r="AT707" s="25" t="s">
        <v>185</v>
      </c>
      <c r="AU707" s="25" t="s">
        <v>90</v>
      </c>
      <c r="AY707" s="25" t="s">
        <v>183</v>
      </c>
      <c r="BE707" s="216">
        <f>IF(N707="základní",J707,0)</f>
        <v>0</v>
      </c>
      <c r="BF707" s="216">
        <f>IF(N707="snížená",J707,0)</f>
        <v>0</v>
      </c>
      <c r="BG707" s="216">
        <f>IF(N707="zákl. přenesená",J707,0)</f>
        <v>0</v>
      </c>
      <c r="BH707" s="216">
        <f>IF(N707="sníž. přenesená",J707,0)</f>
        <v>0</v>
      </c>
      <c r="BI707" s="216">
        <f>IF(N707="nulová",J707,0)</f>
        <v>0</v>
      </c>
      <c r="BJ707" s="25" t="s">
        <v>25</v>
      </c>
      <c r="BK707" s="216">
        <f>ROUND(I707*H707,2)</f>
        <v>0</v>
      </c>
      <c r="BL707" s="25" t="s">
        <v>279</v>
      </c>
      <c r="BM707" s="25" t="s">
        <v>1079</v>
      </c>
    </row>
    <row r="708" spans="2:47" s="1" customFormat="1" ht="148.5">
      <c r="B708" s="43"/>
      <c r="C708" s="65"/>
      <c r="D708" s="219" t="s">
        <v>217</v>
      </c>
      <c r="E708" s="65"/>
      <c r="F708" s="250" t="s">
        <v>1046</v>
      </c>
      <c r="G708" s="65"/>
      <c r="H708" s="65"/>
      <c r="I708" s="174"/>
      <c r="J708" s="65"/>
      <c r="K708" s="65"/>
      <c r="L708" s="63"/>
      <c r="M708" s="251"/>
      <c r="N708" s="44"/>
      <c r="O708" s="44"/>
      <c r="P708" s="44"/>
      <c r="Q708" s="44"/>
      <c r="R708" s="44"/>
      <c r="S708" s="44"/>
      <c r="T708" s="80"/>
      <c r="AT708" s="25" t="s">
        <v>217</v>
      </c>
      <c r="AU708" s="25" t="s">
        <v>90</v>
      </c>
    </row>
    <row r="709" spans="2:65" s="1" customFormat="1" ht="16.5" customHeight="1">
      <c r="B709" s="43"/>
      <c r="C709" s="205" t="s">
        <v>1080</v>
      </c>
      <c r="D709" s="205" t="s">
        <v>185</v>
      </c>
      <c r="E709" s="206" t="s">
        <v>1081</v>
      </c>
      <c r="F709" s="207" t="s">
        <v>1082</v>
      </c>
      <c r="G709" s="208" t="s">
        <v>188</v>
      </c>
      <c r="H709" s="209">
        <v>13</v>
      </c>
      <c r="I709" s="210"/>
      <c r="J709" s="211">
        <f>ROUND(I709*H709,2)</f>
        <v>0</v>
      </c>
      <c r="K709" s="207" t="s">
        <v>189</v>
      </c>
      <c r="L709" s="63"/>
      <c r="M709" s="212" t="s">
        <v>38</v>
      </c>
      <c r="N709" s="213" t="s">
        <v>53</v>
      </c>
      <c r="O709" s="44"/>
      <c r="P709" s="214">
        <f>O709*H709</f>
        <v>0</v>
      </c>
      <c r="Q709" s="214">
        <v>0</v>
      </c>
      <c r="R709" s="214">
        <f>Q709*H709</f>
        <v>0</v>
      </c>
      <c r="S709" s="214">
        <v>0.001</v>
      </c>
      <c r="T709" s="215">
        <f>S709*H709</f>
        <v>0.013000000000000001</v>
      </c>
      <c r="AR709" s="25" t="s">
        <v>279</v>
      </c>
      <c r="AT709" s="25" t="s">
        <v>185</v>
      </c>
      <c r="AU709" s="25" t="s">
        <v>90</v>
      </c>
      <c r="AY709" s="25" t="s">
        <v>183</v>
      </c>
      <c r="BE709" s="216">
        <f>IF(N709="základní",J709,0)</f>
        <v>0</v>
      </c>
      <c r="BF709" s="216">
        <f>IF(N709="snížená",J709,0)</f>
        <v>0</v>
      </c>
      <c r="BG709" s="216">
        <f>IF(N709="zákl. přenesená",J709,0)</f>
        <v>0</v>
      </c>
      <c r="BH709" s="216">
        <f>IF(N709="sníž. přenesená",J709,0)</f>
        <v>0</v>
      </c>
      <c r="BI709" s="216">
        <f>IF(N709="nulová",J709,0)</f>
        <v>0</v>
      </c>
      <c r="BJ709" s="25" t="s">
        <v>25</v>
      </c>
      <c r="BK709" s="216">
        <f>ROUND(I709*H709,2)</f>
        <v>0</v>
      </c>
      <c r="BL709" s="25" t="s">
        <v>279</v>
      </c>
      <c r="BM709" s="25" t="s">
        <v>1083</v>
      </c>
    </row>
    <row r="710" spans="2:47" s="1" customFormat="1" ht="27">
      <c r="B710" s="43"/>
      <c r="C710" s="65"/>
      <c r="D710" s="219" t="s">
        <v>217</v>
      </c>
      <c r="E710" s="65"/>
      <c r="F710" s="250" t="s">
        <v>1084</v>
      </c>
      <c r="G710" s="65"/>
      <c r="H710" s="65"/>
      <c r="I710" s="174"/>
      <c r="J710" s="65"/>
      <c r="K710" s="65"/>
      <c r="L710" s="63"/>
      <c r="M710" s="251"/>
      <c r="N710" s="44"/>
      <c r="O710" s="44"/>
      <c r="P710" s="44"/>
      <c r="Q710" s="44"/>
      <c r="R710" s="44"/>
      <c r="S710" s="44"/>
      <c r="T710" s="80"/>
      <c r="AT710" s="25" t="s">
        <v>217</v>
      </c>
      <c r="AU710" s="25" t="s">
        <v>90</v>
      </c>
    </row>
    <row r="711" spans="2:51" s="12" customFormat="1" ht="13.5">
      <c r="B711" s="217"/>
      <c r="C711" s="218"/>
      <c r="D711" s="219" t="s">
        <v>196</v>
      </c>
      <c r="E711" s="220" t="s">
        <v>38</v>
      </c>
      <c r="F711" s="221" t="s">
        <v>1085</v>
      </c>
      <c r="G711" s="218"/>
      <c r="H711" s="222">
        <v>13</v>
      </c>
      <c r="I711" s="223"/>
      <c r="J711" s="218"/>
      <c r="K711" s="218"/>
      <c r="L711" s="224"/>
      <c r="M711" s="225"/>
      <c r="N711" s="226"/>
      <c r="O711" s="226"/>
      <c r="P711" s="226"/>
      <c r="Q711" s="226"/>
      <c r="R711" s="226"/>
      <c r="S711" s="226"/>
      <c r="T711" s="227"/>
      <c r="AT711" s="228" t="s">
        <v>196</v>
      </c>
      <c r="AU711" s="228" t="s">
        <v>90</v>
      </c>
      <c r="AV711" s="12" t="s">
        <v>90</v>
      </c>
      <c r="AW711" s="12" t="s">
        <v>45</v>
      </c>
      <c r="AX711" s="12" t="s">
        <v>82</v>
      </c>
      <c r="AY711" s="228" t="s">
        <v>183</v>
      </c>
    </row>
    <row r="712" spans="2:51" s="13" customFormat="1" ht="13.5">
      <c r="B712" s="229"/>
      <c r="C712" s="230"/>
      <c r="D712" s="219" t="s">
        <v>196</v>
      </c>
      <c r="E712" s="231" t="s">
        <v>38</v>
      </c>
      <c r="F712" s="232" t="s">
        <v>198</v>
      </c>
      <c r="G712" s="230"/>
      <c r="H712" s="233">
        <v>13</v>
      </c>
      <c r="I712" s="234"/>
      <c r="J712" s="230"/>
      <c r="K712" s="230"/>
      <c r="L712" s="235"/>
      <c r="M712" s="236"/>
      <c r="N712" s="237"/>
      <c r="O712" s="237"/>
      <c r="P712" s="237"/>
      <c r="Q712" s="237"/>
      <c r="R712" s="237"/>
      <c r="S712" s="237"/>
      <c r="T712" s="238"/>
      <c r="AT712" s="239" t="s">
        <v>196</v>
      </c>
      <c r="AU712" s="239" t="s">
        <v>90</v>
      </c>
      <c r="AV712" s="13" t="s">
        <v>190</v>
      </c>
      <c r="AW712" s="13" t="s">
        <v>45</v>
      </c>
      <c r="AX712" s="13" t="s">
        <v>25</v>
      </c>
      <c r="AY712" s="239" t="s">
        <v>183</v>
      </c>
    </row>
    <row r="713" spans="2:65" s="1" customFormat="1" ht="25.5" customHeight="1">
      <c r="B713" s="43"/>
      <c r="C713" s="252" t="s">
        <v>1086</v>
      </c>
      <c r="D713" s="252" t="s">
        <v>272</v>
      </c>
      <c r="E713" s="253" t="s">
        <v>1087</v>
      </c>
      <c r="F713" s="254" t="s">
        <v>1088</v>
      </c>
      <c r="G713" s="255" t="s">
        <v>188</v>
      </c>
      <c r="H713" s="256">
        <v>13</v>
      </c>
      <c r="I713" s="257"/>
      <c r="J713" s="258">
        <f>ROUND(I713*H713,2)</f>
        <v>0</v>
      </c>
      <c r="K713" s="254" t="s">
        <v>189</v>
      </c>
      <c r="L713" s="259"/>
      <c r="M713" s="260" t="s">
        <v>38</v>
      </c>
      <c r="N713" s="261" t="s">
        <v>53</v>
      </c>
      <c r="O713" s="44"/>
      <c r="P713" s="214">
        <f>O713*H713</f>
        <v>0</v>
      </c>
      <c r="Q713" s="214">
        <v>0.00015</v>
      </c>
      <c r="R713" s="214">
        <f>Q713*H713</f>
        <v>0.00195</v>
      </c>
      <c r="S713" s="214">
        <v>0</v>
      </c>
      <c r="T713" s="215">
        <f>S713*H713</f>
        <v>0</v>
      </c>
      <c r="AR713" s="25" t="s">
        <v>385</v>
      </c>
      <c r="AT713" s="25" t="s">
        <v>272</v>
      </c>
      <c r="AU713" s="25" t="s">
        <v>90</v>
      </c>
      <c r="AY713" s="25" t="s">
        <v>183</v>
      </c>
      <c r="BE713" s="216">
        <f>IF(N713="základní",J713,0)</f>
        <v>0</v>
      </c>
      <c r="BF713" s="216">
        <f>IF(N713="snížená",J713,0)</f>
        <v>0</v>
      </c>
      <c r="BG713" s="216">
        <f>IF(N713="zákl. přenesená",J713,0)</f>
        <v>0</v>
      </c>
      <c r="BH713" s="216">
        <f>IF(N713="sníž. přenesená",J713,0)</f>
        <v>0</v>
      </c>
      <c r="BI713" s="216">
        <f>IF(N713="nulová",J713,0)</f>
        <v>0</v>
      </c>
      <c r="BJ713" s="25" t="s">
        <v>25</v>
      </c>
      <c r="BK713" s="216">
        <f>ROUND(I713*H713,2)</f>
        <v>0</v>
      </c>
      <c r="BL713" s="25" t="s">
        <v>279</v>
      </c>
      <c r="BM713" s="25" t="s">
        <v>1089</v>
      </c>
    </row>
    <row r="714" spans="2:65" s="1" customFormat="1" ht="16.5" customHeight="1">
      <c r="B714" s="43"/>
      <c r="C714" s="205" t="s">
        <v>1090</v>
      </c>
      <c r="D714" s="205" t="s">
        <v>185</v>
      </c>
      <c r="E714" s="206" t="s">
        <v>1091</v>
      </c>
      <c r="F714" s="207" t="s">
        <v>1092</v>
      </c>
      <c r="G714" s="208" t="s">
        <v>1093</v>
      </c>
      <c r="H714" s="209">
        <v>13</v>
      </c>
      <c r="I714" s="210"/>
      <c r="J714" s="211">
        <f>ROUND(I714*H714,2)</f>
        <v>0</v>
      </c>
      <c r="K714" s="207" t="s">
        <v>189</v>
      </c>
      <c r="L714" s="63"/>
      <c r="M714" s="212" t="s">
        <v>38</v>
      </c>
      <c r="N714" s="213" t="s">
        <v>53</v>
      </c>
      <c r="O714" s="44"/>
      <c r="P714" s="214">
        <f>O714*H714</f>
        <v>0</v>
      </c>
      <c r="Q714" s="214">
        <v>0</v>
      </c>
      <c r="R714" s="214">
        <f>Q714*H714</f>
        <v>0</v>
      </c>
      <c r="S714" s="214">
        <v>0.001</v>
      </c>
      <c r="T714" s="215">
        <f>S714*H714</f>
        <v>0.013000000000000001</v>
      </c>
      <c r="AR714" s="25" t="s">
        <v>279</v>
      </c>
      <c r="AT714" s="25" t="s">
        <v>185</v>
      </c>
      <c r="AU714" s="25" t="s">
        <v>90</v>
      </c>
      <c r="AY714" s="25" t="s">
        <v>183</v>
      </c>
      <c r="BE714" s="216">
        <f>IF(N714="základní",J714,0)</f>
        <v>0</v>
      </c>
      <c r="BF714" s="216">
        <f>IF(N714="snížená",J714,0)</f>
        <v>0</v>
      </c>
      <c r="BG714" s="216">
        <f>IF(N714="zákl. přenesená",J714,0)</f>
        <v>0</v>
      </c>
      <c r="BH714" s="216">
        <f>IF(N714="sníž. přenesená",J714,0)</f>
        <v>0</v>
      </c>
      <c r="BI714" s="216">
        <f>IF(N714="nulová",J714,0)</f>
        <v>0</v>
      </c>
      <c r="BJ714" s="25" t="s">
        <v>25</v>
      </c>
      <c r="BK714" s="216">
        <f>ROUND(I714*H714,2)</f>
        <v>0</v>
      </c>
      <c r="BL714" s="25" t="s">
        <v>279</v>
      </c>
      <c r="BM714" s="25" t="s">
        <v>1094</v>
      </c>
    </row>
    <row r="715" spans="2:47" s="1" customFormat="1" ht="27">
      <c r="B715" s="43"/>
      <c r="C715" s="65"/>
      <c r="D715" s="219" t="s">
        <v>217</v>
      </c>
      <c r="E715" s="65"/>
      <c r="F715" s="250" t="s">
        <v>1084</v>
      </c>
      <c r="G715" s="65"/>
      <c r="H715" s="65"/>
      <c r="I715" s="174"/>
      <c r="J715" s="65"/>
      <c r="K715" s="65"/>
      <c r="L715" s="63"/>
      <c r="M715" s="251"/>
      <c r="N715" s="44"/>
      <c r="O715" s="44"/>
      <c r="P715" s="44"/>
      <c r="Q715" s="44"/>
      <c r="R715" s="44"/>
      <c r="S715" s="44"/>
      <c r="T715" s="80"/>
      <c r="AT715" s="25" t="s">
        <v>217</v>
      </c>
      <c r="AU715" s="25" t="s">
        <v>90</v>
      </c>
    </row>
    <row r="716" spans="2:65" s="1" customFormat="1" ht="25.5" customHeight="1">
      <c r="B716" s="43"/>
      <c r="C716" s="252" t="s">
        <v>1095</v>
      </c>
      <c r="D716" s="252" t="s">
        <v>272</v>
      </c>
      <c r="E716" s="253" t="s">
        <v>1096</v>
      </c>
      <c r="F716" s="254" t="s">
        <v>1097</v>
      </c>
      <c r="G716" s="255" t="s">
        <v>188</v>
      </c>
      <c r="H716" s="256">
        <v>12</v>
      </c>
      <c r="I716" s="257"/>
      <c r="J716" s="258">
        <f>ROUND(I716*H716,2)</f>
        <v>0</v>
      </c>
      <c r="K716" s="254" t="s">
        <v>38</v>
      </c>
      <c r="L716" s="259"/>
      <c r="M716" s="260" t="s">
        <v>38</v>
      </c>
      <c r="N716" s="261" t="s">
        <v>53</v>
      </c>
      <c r="O716" s="44"/>
      <c r="P716" s="214">
        <f>O716*H716</f>
        <v>0</v>
      </c>
      <c r="Q716" s="214">
        <v>0.0012</v>
      </c>
      <c r="R716" s="214">
        <f>Q716*H716</f>
        <v>0.0144</v>
      </c>
      <c r="S716" s="214">
        <v>0</v>
      </c>
      <c r="T716" s="215">
        <f>S716*H716</f>
        <v>0</v>
      </c>
      <c r="AR716" s="25" t="s">
        <v>385</v>
      </c>
      <c r="AT716" s="25" t="s">
        <v>272</v>
      </c>
      <c r="AU716" s="25" t="s">
        <v>90</v>
      </c>
      <c r="AY716" s="25" t="s">
        <v>183</v>
      </c>
      <c r="BE716" s="216">
        <f>IF(N716="základní",J716,0)</f>
        <v>0</v>
      </c>
      <c r="BF716" s="216">
        <f>IF(N716="snížená",J716,0)</f>
        <v>0</v>
      </c>
      <c r="BG716" s="216">
        <f>IF(N716="zákl. přenesená",J716,0)</f>
        <v>0</v>
      </c>
      <c r="BH716" s="216">
        <f>IF(N716="sníž. přenesená",J716,0)</f>
        <v>0</v>
      </c>
      <c r="BI716" s="216">
        <f>IF(N716="nulová",J716,0)</f>
        <v>0</v>
      </c>
      <c r="BJ716" s="25" t="s">
        <v>25</v>
      </c>
      <c r="BK716" s="216">
        <f>ROUND(I716*H716,2)</f>
        <v>0</v>
      </c>
      <c r="BL716" s="25" t="s">
        <v>279</v>
      </c>
      <c r="BM716" s="25" t="s">
        <v>1098</v>
      </c>
    </row>
    <row r="717" spans="2:47" s="1" customFormat="1" ht="27">
      <c r="B717" s="43"/>
      <c r="C717" s="65"/>
      <c r="D717" s="219" t="s">
        <v>276</v>
      </c>
      <c r="E717" s="65"/>
      <c r="F717" s="250" t="s">
        <v>1099</v>
      </c>
      <c r="G717" s="65"/>
      <c r="H717" s="65"/>
      <c r="I717" s="174"/>
      <c r="J717" s="65"/>
      <c r="K717" s="65"/>
      <c r="L717" s="63"/>
      <c r="M717" s="251"/>
      <c r="N717" s="44"/>
      <c r="O717" s="44"/>
      <c r="P717" s="44"/>
      <c r="Q717" s="44"/>
      <c r="R717" s="44"/>
      <c r="S717" s="44"/>
      <c r="T717" s="80"/>
      <c r="AT717" s="25" t="s">
        <v>276</v>
      </c>
      <c r="AU717" s="25" t="s">
        <v>90</v>
      </c>
    </row>
    <row r="718" spans="2:65" s="1" customFormat="1" ht="38.25" customHeight="1">
      <c r="B718" s="43"/>
      <c r="C718" s="252" t="s">
        <v>1100</v>
      </c>
      <c r="D718" s="252" t="s">
        <v>272</v>
      </c>
      <c r="E718" s="253" t="s">
        <v>1101</v>
      </c>
      <c r="F718" s="254" t="s">
        <v>1102</v>
      </c>
      <c r="G718" s="255" t="s">
        <v>490</v>
      </c>
      <c r="H718" s="256">
        <v>1</v>
      </c>
      <c r="I718" s="257"/>
      <c r="J718" s="258">
        <f>ROUND(I718*H718,2)</f>
        <v>0</v>
      </c>
      <c r="K718" s="254" t="s">
        <v>38</v>
      </c>
      <c r="L718" s="259"/>
      <c r="M718" s="260" t="s">
        <v>38</v>
      </c>
      <c r="N718" s="261" t="s">
        <v>53</v>
      </c>
      <c r="O718" s="44"/>
      <c r="P718" s="214">
        <f>O718*H718</f>
        <v>0</v>
      </c>
      <c r="Q718" s="214">
        <v>0</v>
      </c>
      <c r="R718" s="214">
        <f>Q718*H718</f>
        <v>0</v>
      </c>
      <c r="S718" s="214">
        <v>0</v>
      </c>
      <c r="T718" s="215">
        <f>S718*H718</f>
        <v>0</v>
      </c>
      <c r="AR718" s="25" t="s">
        <v>385</v>
      </c>
      <c r="AT718" s="25" t="s">
        <v>272</v>
      </c>
      <c r="AU718" s="25" t="s">
        <v>90</v>
      </c>
      <c r="AY718" s="25" t="s">
        <v>183</v>
      </c>
      <c r="BE718" s="216">
        <f>IF(N718="základní",J718,0)</f>
        <v>0</v>
      </c>
      <c r="BF718" s="216">
        <f>IF(N718="snížená",J718,0)</f>
        <v>0</v>
      </c>
      <c r="BG718" s="216">
        <f>IF(N718="zákl. přenesená",J718,0)</f>
        <v>0</v>
      </c>
      <c r="BH718" s="216">
        <f>IF(N718="sníž. přenesená",J718,0)</f>
        <v>0</v>
      </c>
      <c r="BI718" s="216">
        <f>IF(N718="nulová",J718,0)</f>
        <v>0</v>
      </c>
      <c r="BJ718" s="25" t="s">
        <v>25</v>
      </c>
      <c r="BK718" s="216">
        <f>ROUND(I718*H718,2)</f>
        <v>0</v>
      </c>
      <c r="BL718" s="25" t="s">
        <v>279</v>
      </c>
      <c r="BM718" s="25" t="s">
        <v>1103</v>
      </c>
    </row>
    <row r="719" spans="2:65" s="1" customFormat="1" ht="25.5" customHeight="1">
      <c r="B719" s="43"/>
      <c r="C719" s="205" t="s">
        <v>1104</v>
      </c>
      <c r="D719" s="205" t="s">
        <v>185</v>
      </c>
      <c r="E719" s="206" t="s">
        <v>1105</v>
      </c>
      <c r="F719" s="207" t="s">
        <v>1106</v>
      </c>
      <c r="G719" s="208" t="s">
        <v>188</v>
      </c>
      <c r="H719" s="209">
        <v>3</v>
      </c>
      <c r="I719" s="210"/>
      <c r="J719" s="211">
        <f>ROUND(I719*H719,2)</f>
        <v>0</v>
      </c>
      <c r="K719" s="207" t="s">
        <v>189</v>
      </c>
      <c r="L719" s="63"/>
      <c r="M719" s="212" t="s">
        <v>38</v>
      </c>
      <c r="N719" s="213" t="s">
        <v>53</v>
      </c>
      <c r="O719" s="44"/>
      <c r="P719" s="214">
        <f>O719*H719</f>
        <v>0</v>
      </c>
      <c r="Q719" s="214">
        <v>0</v>
      </c>
      <c r="R719" s="214">
        <f>Q719*H719</f>
        <v>0</v>
      </c>
      <c r="S719" s="214">
        <v>0</v>
      </c>
      <c r="T719" s="215">
        <f>S719*H719</f>
        <v>0</v>
      </c>
      <c r="AR719" s="25" t="s">
        <v>279</v>
      </c>
      <c r="AT719" s="25" t="s">
        <v>185</v>
      </c>
      <c r="AU719" s="25" t="s">
        <v>90</v>
      </c>
      <c r="AY719" s="25" t="s">
        <v>183</v>
      </c>
      <c r="BE719" s="216">
        <f>IF(N719="základní",J719,0)</f>
        <v>0</v>
      </c>
      <c r="BF719" s="216">
        <f>IF(N719="snížená",J719,0)</f>
        <v>0</v>
      </c>
      <c r="BG719" s="216">
        <f>IF(N719="zákl. přenesená",J719,0)</f>
        <v>0</v>
      </c>
      <c r="BH719" s="216">
        <f>IF(N719="sníž. přenesená",J719,0)</f>
        <v>0</v>
      </c>
      <c r="BI719" s="216">
        <f>IF(N719="nulová",J719,0)</f>
        <v>0</v>
      </c>
      <c r="BJ719" s="25" t="s">
        <v>25</v>
      </c>
      <c r="BK719" s="216">
        <f>ROUND(I719*H719,2)</f>
        <v>0</v>
      </c>
      <c r="BL719" s="25" t="s">
        <v>279</v>
      </c>
      <c r="BM719" s="25" t="s">
        <v>1107</v>
      </c>
    </row>
    <row r="720" spans="2:47" s="1" customFormat="1" ht="148.5">
      <c r="B720" s="43"/>
      <c r="C720" s="65"/>
      <c r="D720" s="219" t="s">
        <v>217</v>
      </c>
      <c r="E720" s="65"/>
      <c r="F720" s="250" t="s">
        <v>1046</v>
      </c>
      <c r="G720" s="65"/>
      <c r="H720" s="65"/>
      <c r="I720" s="174"/>
      <c r="J720" s="65"/>
      <c r="K720" s="65"/>
      <c r="L720" s="63"/>
      <c r="M720" s="251"/>
      <c r="N720" s="44"/>
      <c r="O720" s="44"/>
      <c r="P720" s="44"/>
      <c r="Q720" s="44"/>
      <c r="R720" s="44"/>
      <c r="S720" s="44"/>
      <c r="T720" s="80"/>
      <c r="AT720" s="25" t="s">
        <v>217</v>
      </c>
      <c r="AU720" s="25" t="s">
        <v>90</v>
      </c>
    </row>
    <row r="721" spans="2:65" s="1" customFormat="1" ht="16.5" customHeight="1">
      <c r="B721" s="43"/>
      <c r="C721" s="252" t="s">
        <v>1108</v>
      </c>
      <c r="D721" s="252" t="s">
        <v>272</v>
      </c>
      <c r="E721" s="253" t="s">
        <v>1109</v>
      </c>
      <c r="F721" s="254" t="s">
        <v>1110</v>
      </c>
      <c r="G721" s="255" t="s">
        <v>188</v>
      </c>
      <c r="H721" s="256">
        <v>2</v>
      </c>
      <c r="I721" s="257"/>
      <c r="J721" s="258">
        <f>ROUND(I721*H721,2)</f>
        <v>0</v>
      </c>
      <c r="K721" s="254" t="s">
        <v>189</v>
      </c>
      <c r="L721" s="259"/>
      <c r="M721" s="260" t="s">
        <v>38</v>
      </c>
      <c r="N721" s="261" t="s">
        <v>53</v>
      </c>
      <c r="O721" s="44"/>
      <c r="P721" s="214">
        <f>O721*H721</f>
        <v>0</v>
      </c>
      <c r="Q721" s="214">
        <v>0.0165</v>
      </c>
      <c r="R721" s="214">
        <f>Q721*H721</f>
        <v>0.033</v>
      </c>
      <c r="S721" s="214">
        <v>0</v>
      </c>
      <c r="T721" s="215">
        <f>S721*H721</f>
        <v>0</v>
      </c>
      <c r="AR721" s="25" t="s">
        <v>385</v>
      </c>
      <c r="AT721" s="25" t="s">
        <v>272</v>
      </c>
      <c r="AU721" s="25" t="s">
        <v>90</v>
      </c>
      <c r="AY721" s="25" t="s">
        <v>183</v>
      </c>
      <c r="BE721" s="216">
        <f>IF(N721="základní",J721,0)</f>
        <v>0</v>
      </c>
      <c r="BF721" s="216">
        <f>IF(N721="snížená",J721,0)</f>
        <v>0</v>
      </c>
      <c r="BG721" s="216">
        <f>IF(N721="zákl. přenesená",J721,0)</f>
        <v>0</v>
      </c>
      <c r="BH721" s="216">
        <f>IF(N721="sníž. přenesená",J721,0)</f>
        <v>0</v>
      </c>
      <c r="BI721" s="216">
        <f>IF(N721="nulová",J721,0)</f>
        <v>0</v>
      </c>
      <c r="BJ721" s="25" t="s">
        <v>25</v>
      </c>
      <c r="BK721" s="216">
        <f>ROUND(I721*H721,2)</f>
        <v>0</v>
      </c>
      <c r="BL721" s="25" t="s">
        <v>279</v>
      </c>
      <c r="BM721" s="25" t="s">
        <v>1111</v>
      </c>
    </row>
    <row r="722" spans="2:65" s="1" customFormat="1" ht="25.5" customHeight="1">
      <c r="B722" s="43"/>
      <c r="C722" s="252" t="s">
        <v>1112</v>
      </c>
      <c r="D722" s="252" t="s">
        <v>272</v>
      </c>
      <c r="E722" s="253" t="s">
        <v>1113</v>
      </c>
      <c r="F722" s="254" t="s">
        <v>1114</v>
      </c>
      <c r="G722" s="255" t="s">
        <v>188</v>
      </c>
      <c r="H722" s="256">
        <v>1</v>
      </c>
      <c r="I722" s="257"/>
      <c r="J722" s="258">
        <f>ROUND(I722*H722,2)</f>
        <v>0</v>
      </c>
      <c r="K722" s="254" t="s">
        <v>189</v>
      </c>
      <c r="L722" s="259"/>
      <c r="M722" s="260" t="s">
        <v>38</v>
      </c>
      <c r="N722" s="261" t="s">
        <v>53</v>
      </c>
      <c r="O722" s="44"/>
      <c r="P722" s="214">
        <f>O722*H722</f>
        <v>0</v>
      </c>
      <c r="Q722" s="214">
        <v>0.021</v>
      </c>
      <c r="R722" s="214">
        <f>Q722*H722</f>
        <v>0.021</v>
      </c>
      <c r="S722" s="214">
        <v>0</v>
      </c>
      <c r="T722" s="215">
        <f>S722*H722</f>
        <v>0</v>
      </c>
      <c r="AR722" s="25" t="s">
        <v>385</v>
      </c>
      <c r="AT722" s="25" t="s">
        <v>272</v>
      </c>
      <c r="AU722" s="25" t="s">
        <v>90</v>
      </c>
      <c r="AY722" s="25" t="s">
        <v>183</v>
      </c>
      <c r="BE722" s="216">
        <f>IF(N722="základní",J722,0)</f>
        <v>0</v>
      </c>
      <c r="BF722" s="216">
        <f>IF(N722="snížená",J722,0)</f>
        <v>0</v>
      </c>
      <c r="BG722" s="216">
        <f>IF(N722="zákl. přenesená",J722,0)</f>
        <v>0</v>
      </c>
      <c r="BH722" s="216">
        <f>IF(N722="sníž. přenesená",J722,0)</f>
        <v>0</v>
      </c>
      <c r="BI722" s="216">
        <f>IF(N722="nulová",J722,0)</f>
        <v>0</v>
      </c>
      <c r="BJ722" s="25" t="s">
        <v>25</v>
      </c>
      <c r="BK722" s="216">
        <f>ROUND(I722*H722,2)</f>
        <v>0</v>
      </c>
      <c r="BL722" s="25" t="s">
        <v>279</v>
      </c>
      <c r="BM722" s="25" t="s">
        <v>1115</v>
      </c>
    </row>
    <row r="723" spans="2:65" s="1" customFormat="1" ht="16.5" customHeight="1">
      <c r="B723" s="43"/>
      <c r="C723" s="252" t="s">
        <v>1116</v>
      </c>
      <c r="D723" s="252" t="s">
        <v>272</v>
      </c>
      <c r="E723" s="253" t="s">
        <v>1117</v>
      </c>
      <c r="F723" s="254" t="s">
        <v>1118</v>
      </c>
      <c r="G723" s="255" t="s">
        <v>188</v>
      </c>
      <c r="H723" s="256">
        <v>2</v>
      </c>
      <c r="I723" s="257"/>
      <c r="J723" s="258">
        <f>ROUND(I723*H723,2)</f>
        <v>0</v>
      </c>
      <c r="K723" s="254" t="s">
        <v>189</v>
      </c>
      <c r="L723" s="259"/>
      <c r="M723" s="260" t="s">
        <v>38</v>
      </c>
      <c r="N723" s="261" t="s">
        <v>53</v>
      </c>
      <c r="O723" s="44"/>
      <c r="P723" s="214">
        <f>O723*H723</f>
        <v>0</v>
      </c>
      <c r="Q723" s="214">
        <v>0.0215</v>
      </c>
      <c r="R723" s="214">
        <f>Q723*H723</f>
        <v>0.043</v>
      </c>
      <c r="S723" s="214">
        <v>0</v>
      </c>
      <c r="T723" s="215">
        <f>S723*H723</f>
        <v>0</v>
      </c>
      <c r="AR723" s="25" t="s">
        <v>385</v>
      </c>
      <c r="AT723" s="25" t="s">
        <v>272</v>
      </c>
      <c r="AU723" s="25" t="s">
        <v>90</v>
      </c>
      <c r="AY723" s="25" t="s">
        <v>183</v>
      </c>
      <c r="BE723" s="216">
        <f>IF(N723="základní",J723,0)</f>
        <v>0</v>
      </c>
      <c r="BF723" s="216">
        <f>IF(N723="snížená",J723,0)</f>
        <v>0</v>
      </c>
      <c r="BG723" s="216">
        <f>IF(N723="zákl. přenesená",J723,0)</f>
        <v>0</v>
      </c>
      <c r="BH723" s="216">
        <f>IF(N723="sníž. přenesená",J723,0)</f>
        <v>0</v>
      </c>
      <c r="BI723" s="216">
        <f>IF(N723="nulová",J723,0)</f>
        <v>0</v>
      </c>
      <c r="BJ723" s="25" t="s">
        <v>25</v>
      </c>
      <c r="BK723" s="216">
        <f>ROUND(I723*H723,2)</f>
        <v>0</v>
      </c>
      <c r="BL723" s="25" t="s">
        <v>279</v>
      </c>
      <c r="BM723" s="25" t="s">
        <v>1119</v>
      </c>
    </row>
    <row r="724" spans="2:65" s="1" customFormat="1" ht="25.5" customHeight="1">
      <c r="B724" s="43"/>
      <c r="C724" s="205" t="s">
        <v>1120</v>
      </c>
      <c r="D724" s="205" t="s">
        <v>185</v>
      </c>
      <c r="E724" s="206" t="s">
        <v>1121</v>
      </c>
      <c r="F724" s="207" t="s">
        <v>1122</v>
      </c>
      <c r="G724" s="208" t="s">
        <v>188</v>
      </c>
      <c r="H724" s="209">
        <v>1</v>
      </c>
      <c r="I724" s="210"/>
      <c r="J724" s="211">
        <f>ROUND(I724*H724,2)</f>
        <v>0</v>
      </c>
      <c r="K724" s="207" t="s">
        <v>189</v>
      </c>
      <c r="L724" s="63"/>
      <c r="M724" s="212" t="s">
        <v>38</v>
      </c>
      <c r="N724" s="213" t="s">
        <v>53</v>
      </c>
      <c r="O724" s="44"/>
      <c r="P724" s="214">
        <f>O724*H724</f>
        <v>0</v>
      </c>
      <c r="Q724" s="214">
        <v>0</v>
      </c>
      <c r="R724" s="214">
        <f>Q724*H724</f>
        <v>0</v>
      </c>
      <c r="S724" s="214">
        <v>0</v>
      </c>
      <c r="T724" s="215">
        <f>S724*H724</f>
        <v>0</v>
      </c>
      <c r="AR724" s="25" t="s">
        <v>279</v>
      </c>
      <c r="AT724" s="25" t="s">
        <v>185</v>
      </c>
      <c r="AU724" s="25" t="s">
        <v>90</v>
      </c>
      <c r="AY724" s="25" t="s">
        <v>183</v>
      </c>
      <c r="BE724" s="216">
        <f>IF(N724="základní",J724,0)</f>
        <v>0</v>
      </c>
      <c r="BF724" s="216">
        <f>IF(N724="snížená",J724,0)</f>
        <v>0</v>
      </c>
      <c r="BG724" s="216">
        <f>IF(N724="zákl. přenesená",J724,0)</f>
        <v>0</v>
      </c>
      <c r="BH724" s="216">
        <f>IF(N724="sníž. přenesená",J724,0)</f>
        <v>0</v>
      </c>
      <c r="BI724" s="216">
        <f>IF(N724="nulová",J724,0)</f>
        <v>0</v>
      </c>
      <c r="BJ724" s="25" t="s">
        <v>25</v>
      </c>
      <c r="BK724" s="216">
        <f>ROUND(I724*H724,2)</f>
        <v>0</v>
      </c>
      <c r="BL724" s="25" t="s">
        <v>279</v>
      </c>
      <c r="BM724" s="25" t="s">
        <v>1123</v>
      </c>
    </row>
    <row r="725" spans="2:47" s="1" customFormat="1" ht="148.5">
      <c r="B725" s="43"/>
      <c r="C725" s="65"/>
      <c r="D725" s="219" t="s">
        <v>217</v>
      </c>
      <c r="E725" s="65"/>
      <c r="F725" s="250" t="s">
        <v>1046</v>
      </c>
      <c r="G725" s="65"/>
      <c r="H725" s="65"/>
      <c r="I725" s="174"/>
      <c r="J725" s="65"/>
      <c r="K725" s="65"/>
      <c r="L725" s="63"/>
      <c r="M725" s="251"/>
      <c r="N725" s="44"/>
      <c r="O725" s="44"/>
      <c r="P725" s="44"/>
      <c r="Q725" s="44"/>
      <c r="R725" s="44"/>
      <c r="S725" s="44"/>
      <c r="T725" s="80"/>
      <c r="AT725" s="25" t="s">
        <v>217</v>
      </c>
      <c r="AU725" s="25" t="s">
        <v>90</v>
      </c>
    </row>
    <row r="726" spans="2:65" s="1" customFormat="1" ht="38.25" customHeight="1">
      <c r="B726" s="43"/>
      <c r="C726" s="252" t="s">
        <v>1124</v>
      </c>
      <c r="D726" s="252" t="s">
        <v>272</v>
      </c>
      <c r="E726" s="253" t="s">
        <v>1125</v>
      </c>
      <c r="F726" s="254" t="s">
        <v>1126</v>
      </c>
      <c r="G726" s="255" t="s">
        <v>188</v>
      </c>
      <c r="H726" s="256">
        <v>1</v>
      </c>
      <c r="I726" s="257"/>
      <c r="J726" s="258">
        <f>ROUND(I726*H726,2)</f>
        <v>0</v>
      </c>
      <c r="K726" s="254" t="s">
        <v>189</v>
      </c>
      <c r="L726" s="259"/>
      <c r="M726" s="260" t="s">
        <v>38</v>
      </c>
      <c r="N726" s="261" t="s">
        <v>53</v>
      </c>
      <c r="O726" s="44"/>
      <c r="P726" s="214">
        <f>O726*H726</f>
        <v>0</v>
      </c>
      <c r="Q726" s="214">
        <v>0.038</v>
      </c>
      <c r="R726" s="214">
        <f>Q726*H726</f>
        <v>0.038</v>
      </c>
      <c r="S726" s="214">
        <v>0</v>
      </c>
      <c r="T726" s="215">
        <f>S726*H726</f>
        <v>0</v>
      </c>
      <c r="AR726" s="25" t="s">
        <v>385</v>
      </c>
      <c r="AT726" s="25" t="s">
        <v>272</v>
      </c>
      <c r="AU726" s="25" t="s">
        <v>90</v>
      </c>
      <c r="AY726" s="25" t="s">
        <v>183</v>
      </c>
      <c r="BE726" s="216">
        <f>IF(N726="základní",J726,0)</f>
        <v>0</v>
      </c>
      <c r="BF726" s="216">
        <f>IF(N726="snížená",J726,0)</f>
        <v>0</v>
      </c>
      <c r="BG726" s="216">
        <f>IF(N726="zákl. přenesená",J726,0)</f>
        <v>0</v>
      </c>
      <c r="BH726" s="216">
        <f>IF(N726="sníž. přenesená",J726,0)</f>
        <v>0</v>
      </c>
      <c r="BI726" s="216">
        <f>IF(N726="nulová",J726,0)</f>
        <v>0</v>
      </c>
      <c r="BJ726" s="25" t="s">
        <v>25</v>
      </c>
      <c r="BK726" s="216">
        <f>ROUND(I726*H726,2)</f>
        <v>0</v>
      </c>
      <c r="BL726" s="25" t="s">
        <v>279</v>
      </c>
      <c r="BM726" s="25" t="s">
        <v>1127</v>
      </c>
    </row>
    <row r="727" spans="2:65" s="1" customFormat="1" ht="25.5" customHeight="1">
      <c r="B727" s="43"/>
      <c r="C727" s="205" t="s">
        <v>1128</v>
      </c>
      <c r="D727" s="205" t="s">
        <v>185</v>
      </c>
      <c r="E727" s="206" t="s">
        <v>1129</v>
      </c>
      <c r="F727" s="207" t="s">
        <v>1130</v>
      </c>
      <c r="G727" s="208" t="s">
        <v>188</v>
      </c>
      <c r="H727" s="209">
        <v>4</v>
      </c>
      <c r="I727" s="210"/>
      <c r="J727" s="211">
        <f>ROUND(I727*H727,2)</f>
        <v>0</v>
      </c>
      <c r="K727" s="207" t="s">
        <v>189</v>
      </c>
      <c r="L727" s="63"/>
      <c r="M727" s="212" t="s">
        <v>38</v>
      </c>
      <c r="N727" s="213" t="s">
        <v>53</v>
      </c>
      <c r="O727" s="44"/>
      <c r="P727" s="214">
        <f>O727*H727</f>
        <v>0</v>
      </c>
      <c r="Q727" s="214">
        <v>0</v>
      </c>
      <c r="R727" s="214">
        <f>Q727*H727</f>
        <v>0</v>
      </c>
      <c r="S727" s="214">
        <v>0</v>
      </c>
      <c r="T727" s="215">
        <f>S727*H727</f>
        <v>0</v>
      </c>
      <c r="AR727" s="25" t="s">
        <v>279</v>
      </c>
      <c r="AT727" s="25" t="s">
        <v>185</v>
      </c>
      <c r="AU727" s="25" t="s">
        <v>90</v>
      </c>
      <c r="AY727" s="25" t="s">
        <v>183</v>
      </c>
      <c r="BE727" s="216">
        <f>IF(N727="základní",J727,0)</f>
        <v>0</v>
      </c>
      <c r="BF727" s="216">
        <f>IF(N727="snížená",J727,0)</f>
        <v>0</v>
      </c>
      <c r="BG727" s="216">
        <f>IF(N727="zákl. přenesená",J727,0)</f>
        <v>0</v>
      </c>
      <c r="BH727" s="216">
        <f>IF(N727="sníž. přenesená",J727,0)</f>
        <v>0</v>
      </c>
      <c r="BI727" s="216">
        <f>IF(N727="nulová",J727,0)</f>
        <v>0</v>
      </c>
      <c r="BJ727" s="25" t="s">
        <v>25</v>
      </c>
      <c r="BK727" s="216">
        <f>ROUND(I727*H727,2)</f>
        <v>0</v>
      </c>
      <c r="BL727" s="25" t="s">
        <v>279</v>
      </c>
      <c r="BM727" s="25" t="s">
        <v>1131</v>
      </c>
    </row>
    <row r="728" spans="2:47" s="1" customFormat="1" ht="148.5">
      <c r="B728" s="43"/>
      <c r="C728" s="65"/>
      <c r="D728" s="219" t="s">
        <v>217</v>
      </c>
      <c r="E728" s="65"/>
      <c r="F728" s="250" t="s">
        <v>1046</v>
      </c>
      <c r="G728" s="65"/>
      <c r="H728" s="65"/>
      <c r="I728" s="174"/>
      <c r="J728" s="65"/>
      <c r="K728" s="65"/>
      <c r="L728" s="63"/>
      <c r="M728" s="251"/>
      <c r="N728" s="44"/>
      <c r="O728" s="44"/>
      <c r="P728" s="44"/>
      <c r="Q728" s="44"/>
      <c r="R728" s="44"/>
      <c r="S728" s="44"/>
      <c r="T728" s="80"/>
      <c r="AT728" s="25" t="s">
        <v>217</v>
      </c>
      <c r="AU728" s="25" t="s">
        <v>90</v>
      </c>
    </row>
    <row r="729" spans="2:51" s="12" customFormat="1" ht="13.5">
      <c r="B729" s="217"/>
      <c r="C729" s="218"/>
      <c r="D729" s="219" t="s">
        <v>196</v>
      </c>
      <c r="E729" s="220" t="s">
        <v>38</v>
      </c>
      <c r="F729" s="221" t="s">
        <v>190</v>
      </c>
      <c r="G729" s="218"/>
      <c r="H729" s="222">
        <v>4</v>
      </c>
      <c r="I729" s="223"/>
      <c r="J729" s="218"/>
      <c r="K729" s="218"/>
      <c r="L729" s="224"/>
      <c r="M729" s="225"/>
      <c r="N729" s="226"/>
      <c r="O729" s="226"/>
      <c r="P729" s="226"/>
      <c r="Q729" s="226"/>
      <c r="R729" s="226"/>
      <c r="S729" s="226"/>
      <c r="T729" s="227"/>
      <c r="AT729" s="228" t="s">
        <v>196</v>
      </c>
      <c r="AU729" s="228" t="s">
        <v>90</v>
      </c>
      <c r="AV729" s="12" t="s">
        <v>90</v>
      </c>
      <c r="AW729" s="12" t="s">
        <v>45</v>
      </c>
      <c r="AX729" s="12" t="s">
        <v>82</v>
      </c>
      <c r="AY729" s="228" t="s">
        <v>183</v>
      </c>
    </row>
    <row r="730" spans="2:51" s="13" customFormat="1" ht="13.5">
      <c r="B730" s="229"/>
      <c r="C730" s="230"/>
      <c r="D730" s="219" t="s">
        <v>196</v>
      </c>
      <c r="E730" s="231" t="s">
        <v>38</v>
      </c>
      <c r="F730" s="232" t="s">
        <v>198</v>
      </c>
      <c r="G730" s="230"/>
      <c r="H730" s="233">
        <v>4</v>
      </c>
      <c r="I730" s="234"/>
      <c r="J730" s="230"/>
      <c r="K730" s="230"/>
      <c r="L730" s="235"/>
      <c r="M730" s="236"/>
      <c r="N730" s="237"/>
      <c r="O730" s="237"/>
      <c r="P730" s="237"/>
      <c r="Q730" s="237"/>
      <c r="R730" s="237"/>
      <c r="S730" s="237"/>
      <c r="T730" s="238"/>
      <c r="AT730" s="239" t="s">
        <v>196</v>
      </c>
      <c r="AU730" s="239" t="s">
        <v>90</v>
      </c>
      <c r="AV730" s="13" t="s">
        <v>190</v>
      </c>
      <c r="AW730" s="13" t="s">
        <v>45</v>
      </c>
      <c r="AX730" s="13" t="s">
        <v>25</v>
      </c>
      <c r="AY730" s="239" t="s">
        <v>183</v>
      </c>
    </row>
    <row r="731" spans="2:65" s="1" customFormat="1" ht="25.5" customHeight="1">
      <c r="B731" s="43"/>
      <c r="C731" s="205" t="s">
        <v>1132</v>
      </c>
      <c r="D731" s="205" t="s">
        <v>185</v>
      </c>
      <c r="E731" s="206" t="s">
        <v>1133</v>
      </c>
      <c r="F731" s="207" t="s">
        <v>1134</v>
      </c>
      <c r="G731" s="208" t="s">
        <v>188</v>
      </c>
      <c r="H731" s="209">
        <v>2</v>
      </c>
      <c r="I731" s="210"/>
      <c r="J731" s="211">
        <f>ROUND(I731*H731,2)</f>
        <v>0</v>
      </c>
      <c r="K731" s="207" t="s">
        <v>189</v>
      </c>
      <c r="L731" s="63"/>
      <c r="M731" s="212" t="s">
        <v>38</v>
      </c>
      <c r="N731" s="213" t="s">
        <v>53</v>
      </c>
      <c r="O731" s="44"/>
      <c r="P731" s="214">
        <f>O731*H731</f>
        <v>0</v>
      </c>
      <c r="Q731" s="214">
        <v>0</v>
      </c>
      <c r="R731" s="214">
        <f>Q731*H731</f>
        <v>0</v>
      </c>
      <c r="S731" s="214">
        <v>0</v>
      </c>
      <c r="T731" s="215">
        <f>S731*H731</f>
        <v>0</v>
      </c>
      <c r="AR731" s="25" t="s">
        <v>279</v>
      </c>
      <c r="AT731" s="25" t="s">
        <v>185</v>
      </c>
      <c r="AU731" s="25" t="s">
        <v>90</v>
      </c>
      <c r="AY731" s="25" t="s">
        <v>183</v>
      </c>
      <c r="BE731" s="216">
        <f>IF(N731="základní",J731,0)</f>
        <v>0</v>
      </c>
      <c r="BF731" s="216">
        <f>IF(N731="snížená",J731,0)</f>
        <v>0</v>
      </c>
      <c r="BG731" s="216">
        <f>IF(N731="zákl. přenesená",J731,0)</f>
        <v>0</v>
      </c>
      <c r="BH731" s="216">
        <f>IF(N731="sníž. přenesená",J731,0)</f>
        <v>0</v>
      </c>
      <c r="BI731" s="216">
        <f>IF(N731="nulová",J731,0)</f>
        <v>0</v>
      </c>
      <c r="BJ731" s="25" t="s">
        <v>25</v>
      </c>
      <c r="BK731" s="216">
        <f>ROUND(I731*H731,2)</f>
        <v>0</v>
      </c>
      <c r="BL731" s="25" t="s">
        <v>279</v>
      </c>
      <c r="BM731" s="25" t="s">
        <v>1135</v>
      </c>
    </row>
    <row r="732" spans="2:47" s="1" customFormat="1" ht="148.5">
      <c r="B732" s="43"/>
      <c r="C732" s="65"/>
      <c r="D732" s="219" t="s">
        <v>217</v>
      </c>
      <c r="E732" s="65"/>
      <c r="F732" s="250" t="s">
        <v>1046</v>
      </c>
      <c r="G732" s="65"/>
      <c r="H732" s="65"/>
      <c r="I732" s="174"/>
      <c r="J732" s="65"/>
      <c r="K732" s="65"/>
      <c r="L732" s="63"/>
      <c r="M732" s="251"/>
      <c r="N732" s="44"/>
      <c r="O732" s="44"/>
      <c r="P732" s="44"/>
      <c r="Q732" s="44"/>
      <c r="R732" s="44"/>
      <c r="S732" s="44"/>
      <c r="T732" s="80"/>
      <c r="AT732" s="25" t="s">
        <v>217</v>
      </c>
      <c r="AU732" s="25" t="s">
        <v>90</v>
      </c>
    </row>
    <row r="733" spans="2:65" s="1" customFormat="1" ht="25.5" customHeight="1">
      <c r="B733" s="43"/>
      <c r="C733" s="252" t="s">
        <v>1136</v>
      </c>
      <c r="D733" s="252" t="s">
        <v>272</v>
      </c>
      <c r="E733" s="253" t="s">
        <v>1137</v>
      </c>
      <c r="F733" s="254" t="s">
        <v>1138</v>
      </c>
      <c r="G733" s="255" t="s">
        <v>188</v>
      </c>
      <c r="H733" s="256">
        <v>2</v>
      </c>
      <c r="I733" s="257"/>
      <c r="J733" s="258">
        <f>ROUND(I733*H733,2)</f>
        <v>0</v>
      </c>
      <c r="K733" s="254" t="s">
        <v>189</v>
      </c>
      <c r="L733" s="259"/>
      <c r="M733" s="260" t="s">
        <v>38</v>
      </c>
      <c r="N733" s="261" t="s">
        <v>53</v>
      </c>
      <c r="O733" s="44"/>
      <c r="P733" s="214">
        <f>O733*H733</f>
        <v>0</v>
      </c>
      <c r="Q733" s="214">
        <v>0.0215</v>
      </c>
      <c r="R733" s="214">
        <f>Q733*H733</f>
        <v>0.043</v>
      </c>
      <c r="S733" s="214">
        <v>0</v>
      </c>
      <c r="T733" s="215">
        <f>S733*H733</f>
        <v>0</v>
      </c>
      <c r="AR733" s="25" t="s">
        <v>385</v>
      </c>
      <c r="AT733" s="25" t="s">
        <v>272</v>
      </c>
      <c r="AU733" s="25" t="s">
        <v>90</v>
      </c>
      <c r="AY733" s="25" t="s">
        <v>183</v>
      </c>
      <c r="BE733" s="216">
        <f>IF(N733="základní",J733,0)</f>
        <v>0</v>
      </c>
      <c r="BF733" s="216">
        <f>IF(N733="snížená",J733,0)</f>
        <v>0</v>
      </c>
      <c r="BG733" s="216">
        <f>IF(N733="zákl. přenesená",J733,0)</f>
        <v>0</v>
      </c>
      <c r="BH733" s="216">
        <f>IF(N733="sníž. přenesená",J733,0)</f>
        <v>0</v>
      </c>
      <c r="BI733" s="216">
        <f>IF(N733="nulová",J733,0)</f>
        <v>0</v>
      </c>
      <c r="BJ733" s="25" t="s">
        <v>25</v>
      </c>
      <c r="BK733" s="216">
        <f>ROUND(I733*H733,2)</f>
        <v>0</v>
      </c>
      <c r="BL733" s="25" t="s">
        <v>279</v>
      </c>
      <c r="BM733" s="25" t="s">
        <v>1139</v>
      </c>
    </row>
    <row r="734" spans="2:65" s="1" customFormat="1" ht="25.5" customHeight="1">
      <c r="B734" s="43"/>
      <c r="C734" s="252" t="s">
        <v>1140</v>
      </c>
      <c r="D734" s="252" t="s">
        <v>272</v>
      </c>
      <c r="E734" s="253" t="s">
        <v>1141</v>
      </c>
      <c r="F734" s="254" t="s">
        <v>1142</v>
      </c>
      <c r="G734" s="255" t="s">
        <v>188</v>
      </c>
      <c r="H734" s="256">
        <v>4</v>
      </c>
      <c r="I734" s="257"/>
      <c r="J734" s="258">
        <f>ROUND(I734*H734,2)</f>
        <v>0</v>
      </c>
      <c r="K734" s="254" t="s">
        <v>189</v>
      </c>
      <c r="L734" s="259"/>
      <c r="M734" s="260" t="s">
        <v>38</v>
      </c>
      <c r="N734" s="261" t="s">
        <v>53</v>
      </c>
      <c r="O734" s="44"/>
      <c r="P734" s="214">
        <f>O734*H734</f>
        <v>0</v>
      </c>
      <c r="Q734" s="214">
        <v>0.0185</v>
      </c>
      <c r="R734" s="214">
        <f>Q734*H734</f>
        <v>0.074</v>
      </c>
      <c r="S734" s="214">
        <v>0</v>
      </c>
      <c r="T734" s="215">
        <f>S734*H734</f>
        <v>0</v>
      </c>
      <c r="AR734" s="25" t="s">
        <v>385</v>
      </c>
      <c r="AT734" s="25" t="s">
        <v>272</v>
      </c>
      <c r="AU734" s="25" t="s">
        <v>90</v>
      </c>
      <c r="AY734" s="25" t="s">
        <v>183</v>
      </c>
      <c r="BE734" s="216">
        <f>IF(N734="základní",J734,0)</f>
        <v>0</v>
      </c>
      <c r="BF734" s="216">
        <f>IF(N734="snížená",J734,0)</f>
        <v>0</v>
      </c>
      <c r="BG734" s="216">
        <f>IF(N734="zákl. přenesená",J734,0)</f>
        <v>0</v>
      </c>
      <c r="BH734" s="216">
        <f>IF(N734="sníž. přenesená",J734,0)</f>
        <v>0</v>
      </c>
      <c r="BI734" s="216">
        <f>IF(N734="nulová",J734,0)</f>
        <v>0</v>
      </c>
      <c r="BJ734" s="25" t="s">
        <v>25</v>
      </c>
      <c r="BK734" s="216">
        <f>ROUND(I734*H734,2)</f>
        <v>0</v>
      </c>
      <c r="BL734" s="25" t="s">
        <v>279</v>
      </c>
      <c r="BM734" s="25" t="s">
        <v>1143</v>
      </c>
    </row>
    <row r="735" spans="2:65" s="1" customFormat="1" ht="38.25" customHeight="1">
      <c r="B735" s="43"/>
      <c r="C735" s="205" t="s">
        <v>1144</v>
      </c>
      <c r="D735" s="205" t="s">
        <v>185</v>
      </c>
      <c r="E735" s="206" t="s">
        <v>1145</v>
      </c>
      <c r="F735" s="207" t="s">
        <v>1146</v>
      </c>
      <c r="G735" s="208" t="s">
        <v>188</v>
      </c>
      <c r="H735" s="209">
        <v>1</v>
      </c>
      <c r="I735" s="210"/>
      <c r="J735" s="211">
        <f>ROUND(I735*H735,2)</f>
        <v>0</v>
      </c>
      <c r="K735" s="207" t="s">
        <v>189</v>
      </c>
      <c r="L735" s="63"/>
      <c r="M735" s="212" t="s">
        <v>38</v>
      </c>
      <c r="N735" s="213" t="s">
        <v>53</v>
      </c>
      <c r="O735" s="44"/>
      <c r="P735" s="214">
        <f>O735*H735</f>
        <v>0</v>
      </c>
      <c r="Q735" s="214">
        <v>0</v>
      </c>
      <c r="R735" s="214">
        <f>Q735*H735</f>
        <v>0</v>
      </c>
      <c r="S735" s="214">
        <v>0</v>
      </c>
      <c r="T735" s="215">
        <f>S735*H735</f>
        <v>0</v>
      </c>
      <c r="AR735" s="25" t="s">
        <v>279</v>
      </c>
      <c r="AT735" s="25" t="s">
        <v>185</v>
      </c>
      <c r="AU735" s="25" t="s">
        <v>90</v>
      </c>
      <c r="AY735" s="25" t="s">
        <v>183</v>
      </c>
      <c r="BE735" s="216">
        <f>IF(N735="základní",J735,0)</f>
        <v>0</v>
      </c>
      <c r="BF735" s="216">
        <f>IF(N735="snížená",J735,0)</f>
        <v>0</v>
      </c>
      <c r="BG735" s="216">
        <f>IF(N735="zákl. přenesená",J735,0)</f>
        <v>0</v>
      </c>
      <c r="BH735" s="216">
        <f>IF(N735="sníž. přenesená",J735,0)</f>
        <v>0</v>
      </c>
      <c r="BI735" s="216">
        <f>IF(N735="nulová",J735,0)</f>
        <v>0</v>
      </c>
      <c r="BJ735" s="25" t="s">
        <v>25</v>
      </c>
      <c r="BK735" s="216">
        <f>ROUND(I735*H735,2)</f>
        <v>0</v>
      </c>
      <c r="BL735" s="25" t="s">
        <v>279</v>
      </c>
      <c r="BM735" s="25" t="s">
        <v>1147</v>
      </c>
    </row>
    <row r="736" spans="2:47" s="1" customFormat="1" ht="148.5">
      <c r="B736" s="43"/>
      <c r="C736" s="65"/>
      <c r="D736" s="219" t="s">
        <v>217</v>
      </c>
      <c r="E736" s="65"/>
      <c r="F736" s="250" t="s">
        <v>1046</v>
      </c>
      <c r="G736" s="65"/>
      <c r="H736" s="65"/>
      <c r="I736" s="174"/>
      <c r="J736" s="65"/>
      <c r="K736" s="65"/>
      <c r="L736" s="63"/>
      <c r="M736" s="251"/>
      <c r="N736" s="44"/>
      <c r="O736" s="44"/>
      <c r="P736" s="44"/>
      <c r="Q736" s="44"/>
      <c r="R736" s="44"/>
      <c r="S736" s="44"/>
      <c r="T736" s="80"/>
      <c r="AT736" s="25" t="s">
        <v>217</v>
      </c>
      <c r="AU736" s="25" t="s">
        <v>90</v>
      </c>
    </row>
    <row r="737" spans="2:65" s="1" customFormat="1" ht="25.5" customHeight="1">
      <c r="B737" s="43"/>
      <c r="C737" s="252" t="s">
        <v>1148</v>
      </c>
      <c r="D737" s="252" t="s">
        <v>272</v>
      </c>
      <c r="E737" s="253" t="s">
        <v>1149</v>
      </c>
      <c r="F737" s="254" t="s">
        <v>1150</v>
      </c>
      <c r="G737" s="255" t="s">
        <v>490</v>
      </c>
      <c r="H737" s="256">
        <v>1</v>
      </c>
      <c r="I737" s="257"/>
      <c r="J737" s="258">
        <f>ROUND(I737*H737,2)</f>
        <v>0</v>
      </c>
      <c r="K737" s="254" t="s">
        <v>38</v>
      </c>
      <c r="L737" s="259"/>
      <c r="M737" s="260" t="s">
        <v>38</v>
      </c>
      <c r="N737" s="261" t="s">
        <v>53</v>
      </c>
      <c r="O737" s="44"/>
      <c r="P737" s="214">
        <f>O737*H737</f>
        <v>0</v>
      </c>
      <c r="Q737" s="214">
        <v>0</v>
      </c>
      <c r="R737" s="214">
        <f>Q737*H737</f>
        <v>0</v>
      </c>
      <c r="S737" s="214">
        <v>0</v>
      </c>
      <c r="T737" s="215">
        <f>S737*H737</f>
        <v>0</v>
      </c>
      <c r="AR737" s="25" t="s">
        <v>385</v>
      </c>
      <c r="AT737" s="25" t="s">
        <v>272</v>
      </c>
      <c r="AU737" s="25" t="s">
        <v>90</v>
      </c>
      <c r="AY737" s="25" t="s">
        <v>183</v>
      </c>
      <c r="BE737" s="216">
        <f>IF(N737="základní",J737,0)</f>
        <v>0</v>
      </c>
      <c r="BF737" s="216">
        <f>IF(N737="snížená",J737,0)</f>
        <v>0</v>
      </c>
      <c r="BG737" s="216">
        <f>IF(N737="zákl. přenesená",J737,0)</f>
        <v>0</v>
      </c>
      <c r="BH737" s="216">
        <f>IF(N737="sníž. přenesená",J737,0)</f>
        <v>0</v>
      </c>
      <c r="BI737" s="216">
        <f>IF(N737="nulová",J737,0)</f>
        <v>0</v>
      </c>
      <c r="BJ737" s="25" t="s">
        <v>25</v>
      </c>
      <c r="BK737" s="216">
        <f>ROUND(I737*H737,2)</f>
        <v>0</v>
      </c>
      <c r="BL737" s="25" t="s">
        <v>279</v>
      </c>
      <c r="BM737" s="25" t="s">
        <v>1151</v>
      </c>
    </row>
    <row r="738" spans="2:65" s="1" customFormat="1" ht="25.5" customHeight="1">
      <c r="B738" s="43"/>
      <c r="C738" s="205" t="s">
        <v>1152</v>
      </c>
      <c r="D738" s="205" t="s">
        <v>185</v>
      </c>
      <c r="E738" s="206" t="s">
        <v>1153</v>
      </c>
      <c r="F738" s="207" t="s">
        <v>1154</v>
      </c>
      <c r="G738" s="208" t="s">
        <v>188</v>
      </c>
      <c r="H738" s="209">
        <v>1</v>
      </c>
      <c r="I738" s="210"/>
      <c r="J738" s="211">
        <f>ROUND(I738*H738,2)</f>
        <v>0</v>
      </c>
      <c r="K738" s="207" t="s">
        <v>189</v>
      </c>
      <c r="L738" s="63"/>
      <c r="M738" s="212" t="s">
        <v>38</v>
      </c>
      <c r="N738" s="213" t="s">
        <v>53</v>
      </c>
      <c r="O738" s="44"/>
      <c r="P738" s="214">
        <f>O738*H738</f>
        <v>0</v>
      </c>
      <c r="Q738" s="214">
        <v>0.00045</v>
      </c>
      <c r="R738" s="214">
        <f>Q738*H738</f>
        <v>0.00045</v>
      </c>
      <c r="S738" s="214">
        <v>0</v>
      </c>
      <c r="T738" s="215">
        <f>S738*H738</f>
        <v>0</v>
      </c>
      <c r="AR738" s="25" t="s">
        <v>279</v>
      </c>
      <c r="AT738" s="25" t="s">
        <v>185</v>
      </c>
      <c r="AU738" s="25" t="s">
        <v>90</v>
      </c>
      <c r="AY738" s="25" t="s">
        <v>183</v>
      </c>
      <c r="BE738" s="216">
        <f>IF(N738="základní",J738,0)</f>
        <v>0</v>
      </c>
      <c r="BF738" s="216">
        <f>IF(N738="snížená",J738,0)</f>
        <v>0</v>
      </c>
      <c r="BG738" s="216">
        <f>IF(N738="zákl. přenesená",J738,0)</f>
        <v>0</v>
      </c>
      <c r="BH738" s="216">
        <f>IF(N738="sníž. přenesená",J738,0)</f>
        <v>0</v>
      </c>
      <c r="BI738" s="216">
        <f>IF(N738="nulová",J738,0)</f>
        <v>0</v>
      </c>
      <c r="BJ738" s="25" t="s">
        <v>25</v>
      </c>
      <c r="BK738" s="216">
        <f>ROUND(I738*H738,2)</f>
        <v>0</v>
      </c>
      <c r="BL738" s="25" t="s">
        <v>279</v>
      </c>
      <c r="BM738" s="25" t="s">
        <v>1155</v>
      </c>
    </row>
    <row r="739" spans="2:47" s="1" customFormat="1" ht="54">
      <c r="B739" s="43"/>
      <c r="C739" s="65"/>
      <c r="D739" s="219" t="s">
        <v>217</v>
      </c>
      <c r="E739" s="65"/>
      <c r="F739" s="250" t="s">
        <v>1156</v>
      </c>
      <c r="G739" s="65"/>
      <c r="H739" s="65"/>
      <c r="I739" s="174"/>
      <c r="J739" s="65"/>
      <c r="K739" s="65"/>
      <c r="L739" s="63"/>
      <c r="M739" s="251"/>
      <c r="N739" s="44"/>
      <c r="O739" s="44"/>
      <c r="P739" s="44"/>
      <c r="Q739" s="44"/>
      <c r="R739" s="44"/>
      <c r="S739" s="44"/>
      <c r="T739" s="80"/>
      <c r="AT739" s="25" t="s">
        <v>217</v>
      </c>
      <c r="AU739" s="25" t="s">
        <v>90</v>
      </c>
    </row>
    <row r="740" spans="2:51" s="12" customFormat="1" ht="13.5">
      <c r="B740" s="217"/>
      <c r="C740" s="218"/>
      <c r="D740" s="219" t="s">
        <v>196</v>
      </c>
      <c r="E740" s="220" t="s">
        <v>38</v>
      </c>
      <c r="F740" s="221" t="s">
        <v>25</v>
      </c>
      <c r="G740" s="218"/>
      <c r="H740" s="222">
        <v>1</v>
      </c>
      <c r="I740" s="223"/>
      <c r="J740" s="218"/>
      <c r="K740" s="218"/>
      <c r="L740" s="224"/>
      <c r="M740" s="225"/>
      <c r="N740" s="226"/>
      <c r="O740" s="226"/>
      <c r="P740" s="226"/>
      <c r="Q740" s="226"/>
      <c r="R740" s="226"/>
      <c r="S740" s="226"/>
      <c r="T740" s="227"/>
      <c r="AT740" s="228" t="s">
        <v>196</v>
      </c>
      <c r="AU740" s="228" t="s">
        <v>90</v>
      </c>
      <c r="AV740" s="12" t="s">
        <v>90</v>
      </c>
      <c r="AW740" s="12" t="s">
        <v>45</v>
      </c>
      <c r="AX740" s="12" t="s">
        <v>82</v>
      </c>
      <c r="AY740" s="228" t="s">
        <v>183</v>
      </c>
    </row>
    <row r="741" spans="2:51" s="13" customFormat="1" ht="13.5">
      <c r="B741" s="229"/>
      <c r="C741" s="230"/>
      <c r="D741" s="219" t="s">
        <v>196</v>
      </c>
      <c r="E741" s="231" t="s">
        <v>38</v>
      </c>
      <c r="F741" s="232" t="s">
        <v>198</v>
      </c>
      <c r="G741" s="230"/>
      <c r="H741" s="233">
        <v>1</v>
      </c>
      <c r="I741" s="234"/>
      <c r="J741" s="230"/>
      <c r="K741" s="230"/>
      <c r="L741" s="235"/>
      <c r="M741" s="236"/>
      <c r="N741" s="237"/>
      <c r="O741" s="237"/>
      <c r="P741" s="237"/>
      <c r="Q741" s="237"/>
      <c r="R741" s="237"/>
      <c r="S741" s="237"/>
      <c r="T741" s="238"/>
      <c r="AT741" s="239" t="s">
        <v>196</v>
      </c>
      <c r="AU741" s="239" t="s">
        <v>90</v>
      </c>
      <c r="AV741" s="13" t="s">
        <v>190</v>
      </c>
      <c r="AW741" s="13" t="s">
        <v>45</v>
      </c>
      <c r="AX741" s="13" t="s">
        <v>25</v>
      </c>
      <c r="AY741" s="239" t="s">
        <v>183</v>
      </c>
    </row>
    <row r="742" spans="2:65" s="1" customFormat="1" ht="25.5" customHeight="1">
      <c r="B742" s="43"/>
      <c r="C742" s="252" t="s">
        <v>1157</v>
      </c>
      <c r="D742" s="252" t="s">
        <v>272</v>
      </c>
      <c r="E742" s="253" t="s">
        <v>1158</v>
      </c>
      <c r="F742" s="254" t="s">
        <v>1159</v>
      </c>
      <c r="G742" s="255" t="s">
        <v>188</v>
      </c>
      <c r="H742" s="256">
        <v>1</v>
      </c>
      <c r="I742" s="257"/>
      <c r="J742" s="258">
        <f>ROUND(I742*H742,2)</f>
        <v>0</v>
      </c>
      <c r="K742" s="254" t="s">
        <v>189</v>
      </c>
      <c r="L742" s="259"/>
      <c r="M742" s="260" t="s">
        <v>38</v>
      </c>
      <c r="N742" s="261" t="s">
        <v>53</v>
      </c>
      <c r="O742" s="44"/>
      <c r="P742" s="214">
        <f>O742*H742</f>
        <v>0</v>
      </c>
      <c r="Q742" s="214">
        <v>0.016</v>
      </c>
      <c r="R742" s="214">
        <f>Q742*H742</f>
        <v>0.016</v>
      </c>
      <c r="S742" s="214">
        <v>0</v>
      </c>
      <c r="T742" s="215">
        <f>S742*H742</f>
        <v>0</v>
      </c>
      <c r="AR742" s="25" t="s">
        <v>385</v>
      </c>
      <c r="AT742" s="25" t="s">
        <v>272</v>
      </c>
      <c r="AU742" s="25" t="s">
        <v>90</v>
      </c>
      <c r="AY742" s="25" t="s">
        <v>183</v>
      </c>
      <c r="BE742" s="216">
        <f>IF(N742="základní",J742,0)</f>
        <v>0</v>
      </c>
      <c r="BF742" s="216">
        <f>IF(N742="snížená",J742,0)</f>
        <v>0</v>
      </c>
      <c r="BG742" s="216">
        <f>IF(N742="zákl. přenesená",J742,0)</f>
        <v>0</v>
      </c>
      <c r="BH742" s="216">
        <f>IF(N742="sníž. přenesená",J742,0)</f>
        <v>0</v>
      </c>
      <c r="BI742" s="216">
        <f>IF(N742="nulová",J742,0)</f>
        <v>0</v>
      </c>
      <c r="BJ742" s="25" t="s">
        <v>25</v>
      </c>
      <c r="BK742" s="216">
        <f>ROUND(I742*H742,2)</f>
        <v>0</v>
      </c>
      <c r="BL742" s="25" t="s">
        <v>279</v>
      </c>
      <c r="BM742" s="25" t="s">
        <v>1160</v>
      </c>
    </row>
    <row r="743" spans="2:65" s="1" customFormat="1" ht="25.5" customHeight="1">
      <c r="B743" s="43"/>
      <c r="C743" s="205" t="s">
        <v>1161</v>
      </c>
      <c r="D743" s="205" t="s">
        <v>185</v>
      </c>
      <c r="E743" s="206" t="s">
        <v>1162</v>
      </c>
      <c r="F743" s="207" t="s">
        <v>1163</v>
      </c>
      <c r="G743" s="208" t="s">
        <v>188</v>
      </c>
      <c r="H743" s="209">
        <v>5</v>
      </c>
      <c r="I743" s="210"/>
      <c r="J743" s="211">
        <f>ROUND(I743*H743,2)</f>
        <v>0</v>
      </c>
      <c r="K743" s="207" t="s">
        <v>189</v>
      </c>
      <c r="L743" s="63"/>
      <c r="M743" s="212" t="s">
        <v>38</v>
      </c>
      <c r="N743" s="213" t="s">
        <v>53</v>
      </c>
      <c r="O743" s="44"/>
      <c r="P743" s="214">
        <f>O743*H743</f>
        <v>0</v>
      </c>
      <c r="Q743" s="214">
        <v>0.00046</v>
      </c>
      <c r="R743" s="214">
        <f>Q743*H743</f>
        <v>0.0023</v>
      </c>
      <c r="S743" s="214">
        <v>0</v>
      </c>
      <c r="T743" s="215">
        <f>S743*H743</f>
        <v>0</v>
      </c>
      <c r="AR743" s="25" t="s">
        <v>279</v>
      </c>
      <c r="AT743" s="25" t="s">
        <v>185</v>
      </c>
      <c r="AU743" s="25" t="s">
        <v>90</v>
      </c>
      <c r="AY743" s="25" t="s">
        <v>183</v>
      </c>
      <c r="BE743" s="216">
        <f>IF(N743="základní",J743,0)</f>
        <v>0</v>
      </c>
      <c r="BF743" s="216">
        <f>IF(N743="snížená",J743,0)</f>
        <v>0</v>
      </c>
      <c r="BG743" s="216">
        <f>IF(N743="zákl. přenesená",J743,0)</f>
        <v>0</v>
      </c>
      <c r="BH743" s="216">
        <f>IF(N743="sníž. přenesená",J743,0)</f>
        <v>0</v>
      </c>
      <c r="BI743" s="216">
        <f>IF(N743="nulová",J743,0)</f>
        <v>0</v>
      </c>
      <c r="BJ743" s="25" t="s">
        <v>25</v>
      </c>
      <c r="BK743" s="216">
        <f>ROUND(I743*H743,2)</f>
        <v>0</v>
      </c>
      <c r="BL743" s="25" t="s">
        <v>279</v>
      </c>
      <c r="BM743" s="25" t="s">
        <v>1164</v>
      </c>
    </row>
    <row r="744" spans="2:47" s="1" customFormat="1" ht="54">
      <c r="B744" s="43"/>
      <c r="C744" s="65"/>
      <c r="D744" s="219" t="s">
        <v>217</v>
      </c>
      <c r="E744" s="65"/>
      <c r="F744" s="250" t="s">
        <v>1156</v>
      </c>
      <c r="G744" s="65"/>
      <c r="H744" s="65"/>
      <c r="I744" s="174"/>
      <c r="J744" s="65"/>
      <c r="K744" s="65"/>
      <c r="L744" s="63"/>
      <c r="M744" s="251"/>
      <c r="N744" s="44"/>
      <c r="O744" s="44"/>
      <c r="P744" s="44"/>
      <c r="Q744" s="44"/>
      <c r="R744" s="44"/>
      <c r="S744" s="44"/>
      <c r="T744" s="80"/>
      <c r="AT744" s="25" t="s">
        <v>217</v>
      </c>
      <c r="AU744" s="25" t="s">
        <v>90</v>
      </c>
    </row>
    <row r="745" spans="2:51" s="12" customFormat="1" ht="13.5">
      <c r="B745" s="217"/>
      <c r="C745" s="218"/>
      <c r="D745" s="219" t="s">
        <v>196</v>
      </c>
      <c r="E745" s="220" t="s">
        <v>38</v>
      </c>
      <c r="F745" s="221" t="s">
        <v>1165</v>
      </c>
      <c r="G745" s="218"/>
      <c r="H745" s="222">
        <v>5</v>
      </c>
      <c r="I745" s="223"/>
      <c r="J745" s="218"/>
      <c r="K745" s="218"/>
      <c r="L745" s="224"/>
      <c r="M745" s="225"/>
      <c r="N745" s="226"/>
      <c r="O745" s="226"/>
      <c r="P745" s="226"/>
      <c r="Q745" s="226"/>
      <c r="R745" s="226"/>
      <c r="S745" s="226"/>
      <c r="T745" s="227"/>
      <c r="AT745" s="228" t="s">
        <v>196</v>
      </c>
      <c r="AU745" s="228" t="s">
        <v>90</v>
      </c>
      <c r="AV745" s="12" t="s">
        <v>90</v>
      </c>
      <c r="AW745" s="12" t="s">
        <v>45</v>
      </c>
      <c r="AX745" s="12" t="s">
        <v>82</v>
      </c>
      <c r="AY745" s="228" t="s">
        <v>183</v>
      </c>
    </row>
    <row r="746" spans="2:51" s="13" customFormat="1" ht="13.5">
      <c r="B746" s="229"/>
      <c r="C746" s="230"/>
      <c r="D746" s="219" t="s">
        <v>196</v>
      </c>
      <c r="E746" s="231" t="s">
        <v>38</v>
      </c>
      <c r="F746" s="232" t="s">
        <v>198</v>
      </c>
      <c r="G746" s="230"/>
      <c r="H746" s="233">
        <v>5</v>
      </c>
      <c r="I746" s="234"/>
      <c r="J746" s="230"/>
      <c r="K746" s="230"/>
      <c r="L746" s="235"/>
      <c r="M746" s="236"/>
      <c r="N746" s="237"/>
      <c r="O746" s="237"/>
      <c r="P746" s="237"/>
      <c r="Q746" s="237"/>
      <c r="R746" s="237"/>
      <c r="S746" s="237"/>
      <c r="T746" s="238"/>
      <c r="AT746" s="239" t="s">
        <v>196</v>
      </c>
      <c r="AU746" s="239" t="s">
        <v>90</v>
      </c>
      <c r="AV746" s="13" t="s">
        <v>190</v>
      </c>
      <c r="AW746" s="13" t="s">
        <v>45</v>
      </c>
      <c r="AX746" s="13" t="s">
        <v>25</v>
      </c>
      <c r="AY746" s="239" t="s">
        <v>183</v>
      </c>
    </row>
    <row r="747" spans="2:65" s="1" customFormat="1" ht="16.5" customHeight="1">
      <c r="B747" s="43"/>
      <c r="C747" s="252" t="s">
        <v>1166</v>
      </c>
      <c r="D747" s="252" t="s">
        <v>272</v>
      </c>
      <c r="E747" s="253" t="s">
        <v>1167</v>
      </c>
      <c r="F747" s="254" t="s">
        <v>1168</v>
      </c>
      <c r="G747" s="255" t="s">
        <v>188</v>
      </c>
      <c r="H747" s="256">
        <v>5</v>
      </c>
      <c r="I747" s="257"/>
      <c r="J747" s="258">
        <f>ROUND(I747*H747,2)</f>
        <v>0</v>
      </c>
      <c r="K747" s="254" t="s">
        <v>189</v>
      </c>
      <c r="L747" s="259"/>
      <c r="M747" s="260" t="s">
        <v>38</v>
      </c>
      <c r="N747" s="261" t="s">
        <v>53</v>
      </c>
      <c r="O747" s="44"/>
      <c r="P747" s="214">
        <f>O747*H747</f>
        <v>0</v>
      </c>
      <c r="Q747" s="214">
        <v>0.035</v>
      </c>
      <c r="R747" s="214">
        <f>Q747*H747</f>
        <v>0.17500000000000002</v>
      </c>
      <c r="S747" s="214">
        <v>0</v>
      </c>
      <c r="T747" s="215">
        <f>S747*H747</f>
        <v>0</v>
      </c>
      <c r="AR747" s="25" t="s">
        <v>385</v>
      </c>
      <c r="AT747" s="25" t="s">
        <v>272</v>
      </c>
      <c r="AU747" s="25" t="s">
        <v>90</v>
      </c>
      <c r="AY747" s="25" t="s">
        <v>183</v>
      </c>
      <c r="BE747" s="216">
        <f>IF(N747="základní",J747,0)</f>
        <v>0</v>
      </c>
      <c r="BF747" s="216">
        <f>IF(N747="snížená",J747,0)</f>
        <v>0</v>
      </c>
      <c r="BG747" s="216">
        <f>IF(N747="zákl. přenesená",J747,0)</f>
        <v>0</v>
      </c>
      <c r="BH747" s="216">
        <f>IF(N747="sníž. přenesená",J747,0)</f>
        <v>0</v>
      </c>
      <c r="BI747" s="216">
        <f>IF(N747="nulová",J747,0)</f>
        <v>0</v>
      </c>
      <c r="BJ747" s="25" t="s">
        <v>25</v>
      </c>
      <c r="BK747" s="216">
        <f>ROUND(I747*H747,2)</f>
        <v>0</v>
      </c>
      <c r="BL747" s="25" t="s">
        <v>279</v>
      </c>
      <c r="BM747" s="25" t="s">
        <v>1169</v>
      </c>
    </row>
    <row r="748" spans="2:65" s="1" customFormat="1" ht="25.5" customHeight="1">
      <c r="B748" s="43"/>
      <c r="C748" s="252" t="s">
        <v>1170</v>
      </c>
      <c r="D748" s="252" t="s">
        <v>272</v>
      </c>
      <c r="E748" s="253" t="s">
        <v>1171</v>
      </c>
      <c r="F748" s="254" t="s">
        <v>1172</v>
      </c>
      <c r="G748" s="255" t="s">
        <v>188</v>
      </c>
      <c r="H748" s="256">
        <v>1</v>
      </c>
      <c r="I748" s="257"/>
      <c r="J748" s="258">
        <f>ROUND(I748*H748,2)</f>
        <v>0</v>
      </c>
      <c r="K748" s="254" t="s">
        <v>38</v>
      </c>
      <c r="L748" s="259"/>
      <c r="M748" s="260" t="s">
        <v>38</v>
      </c>
      <c r="N748" s="261" t="s">
        <v>53</v>
      </c>
      <c r="O748" s="44"/>
      <c r="P748" s="214">
        <f>O748*H748</f>
        <v>0</v>
      </c>
      <c r="Q748" s="214">
        <v>0.041</v>
      </c>
      <c r="R748" s="214">
        <f>Q748*H748</f>
        <v>0.041</v>
      </c>
      <c r="S748" s="214">
        <v>0</v>
      </c>
      <c r="T748" s="215">
        <f>S748*H748</f>
        <v>0</v>
      </c>
      <c r="AR748" s="25" t="s">
        <v>385</v>
      </c>
      <c r="AT748" s="25" t="s">
        <v>272</v>
      </c>
      <c r="AU748" s="25" t="s">
        <v>90</v>
      </c>
      <c r="AY748" s="25" t="s">
        <v>183</v>
      </c>
      <c r="BE748" s="216">
        <f>IF(N748="základní",J748,0)</f>
        <v>0</v>
      </c>
      <c r="BF748" s="216">
        <f>IF(N748="snížená",J748,0)</f>
        <v>0</v>
      </c>
      <c r="BG748" s="216">
        <f>IF(N748="zákl. přenesená",J748,0)</f>
        <v>0</v>
      </c>
      <c r="BH748" s="216">
        <f>IF(N748="sníž. přenesená",J748,0)</f>
        <v>0</v>
      </c>
      <c r="BI748" s="216">
        <f>IF(N748="nulová",J748,0)</f>
        <v>0</v>
      </c>
      <c r="BJ748" s="25" t="s">
        <v>25</v>
      </c>
      <c r="BK748" s="216">
        <f>ROUND(I748*H748,2)</f>
        <v>0</v>
      </c>
      <c r="BL748" s="25" t="s">
        <v>279</v>
      </c>
      <c r="BM748" s="25" t="s">
        <v>1173</v>
      </c>
    </row>
    <row r="749" spans="2:65" s="1" customFormat="1" ht="38.25" customHeight="1">
      <c r="B749" s="43"/>
      <c r="C749" s="205" t="s">
        <v>1174</v>
      </c>
      <c r="D749" s="205" t="s">
        <v>185</v>
      </c>
      <c r="E749" s="206" t="s">
        <v>1175</v>
      </c>
      <c r="F749" s="207" t="s">
        <v>1176</v>
      </c>
      <c r="G749" s="208" t="s">
        <v>188</v>
      </c>
      <c r="H749" s="209">
        <v>51</v>
      </c>
      <c r="I749" s="210"/>
      <c r="J749" s="211">
        <f>ROUND(I749*H749,2)</f>
        <v>0</v>
      </c>
      <c r="K749" s="207" t="s">
        <v>189</v>
      </c>
      <c r="L749" s="63"/>
      <c r="M749" s="212" t="s">
        <v>38</v>
      </c>
      <c r="N749" s="213" t="s">
        <v>53</v>
      </c>
      <c r="O749" s="44"/>
      <c r="P749" s="214">
        <f>O749*H749</f>
        <v>0</v>
      </c>
      <c r="Q749" s="214">
        <v>0</v>
      </c>
      <c r="R749" s="214">
        <f>Q749*H749</f>
        <v>0</v>
      </c>
      <c r="S749" s="214">
        <v>0.017</v>
      </c>
      <c r="T749" s="215">
        <f>S749*H749</f>
        <v>0.8670000000000001</v>
      </c>
      <c r="AR749" s="25" t="s">
        <v>279</v>
      </c>
      <c r="AT749" s="25" t="s">
        <v>185</v>
      </c>
      <c r="AU749" s="25" t="s">
        <v>90</v>
      </c>
      <c r="AY749" s="25" t="s">
        <v>183</v>
      </c>
      <c r="BE749" s="216">
        <f>IF(N749="základní",J749,0)</f>
        <v>0</v>
      </c>
      <c r="BF749" s="216">
        <f>IF(N749="snížená",J749,0)</f>
        <v>0</v>
      </c>
      <c r="BG749" s="216">
        <f>IF(N749="zákl. přenesená",J749,0)</f>
        <v>0</v>
      </c>
      <c r="BH749" s="216">
        <f>IF(N749="sníž. přenesená",J749,0)</f>
        <v>0</v>
      </c>
      <c r="BI749" s="216">
        <f>IF(N749="nulová",J749,0)</f>
        <v>0</v>
      </c>
      <c r="BJ749" s="25" t="s">
        <v>25</v>
      </c>
      <c r="BK749" s="216">
        <f>ROUND(I749*H749,2)</f>
        <v>0</v>
      </c>
      <c r="BL749" s="25" t="s">
        <v>279</v>
      </c>
      <c r="BM749" s="25" t="s">
        <v>1177</v>
      </c>
    </row>
    <row r="750" spans="2:47" s="1" customFormat="1" ht="27">
      <c r="B750" s="43"/>
      <c r="C750" s="65"/>
      <c r="D750" s="219" t="s">
        <v>217</v>
      </c>
      <c r="E750" s="65"/>
      <c r="F750" s="250" t="s">
        <v>1178</v>
      </c>
      <c r="G750" s="65"/>
      <c r="H750" s="65"/>
      <c r="I750" s="174"/>
      <c r="J750" s="65"/>
      <c r="K750" s="65"/>
      <c r="L750" s="63"/>
      <c r="M750" s="251"/>
      <c r="N750" s="44"/>
      <c r="O750" s="44"/>
      <c r="P750" s="44"/>
      <c r="Q750" s="44"/>
      <c r="R750" s="44"/>
      <c r="S750" s="44"/>
      <c r="T750" s="80"/>
      <c r="AT750" s="25" t="s">
        <v>217</v>
      </c>
      <c r="AU750" s="25" t="s">
        <v>90</v>
      </c>
    </row>
    <row r="751" spans="2:51" s="12" customFormat="1" ht="13.5">
      <c r="B751" s="217"/>
      <c r="C751" s="218"/>
      <c r="D751" s="219" t="s">
        <v>196</v>
      </c>
      <c r="E751" s="220" t="s">
        <v>38</v>
      </c>
      <c r="F751" s="221" t="s">
        <v>1179</v>
      </c>
      <c r="G751" s="218"/>
      <c r="H751" s="222">
        <v>51</v>
      </c>
      <c r="I751" s="223"/>
      <c r="J751" s="218"/>
      <c r="K751" s="218"/>
      <c r="L751" s="224"/>
      <c r="M751" s="225"/>
      <c r="N751" s="226"/>
      <c r="O751" s="226"/>
      <c r="P751" s="226"/>
      <c r="Q751" s="226"/>
      <c r="R751" s="226"/>
      <c r="S751" s="226"/>
      <c r="T751" s="227"/>
      <c r="AT751" s="228" t="s">
        <v>196</v>
      </c>
      <c r="AU751" s="228" t="s">
        <v>90</v>
      </c>
      <c r="AV751" s="12" t="s">
        <v>90</v>
      </c>
      <c r="AW751" s="12" t="s">
        <v>45</v>
      </c>
      <c r="AX751" s="12" t="s">
        <v>82</v>
      </c>
      <c r="AY751" s="228" t="s">
        <v>183</v>
      </c>
    </row>
    <row r="752" spans="2:51" s="13" customFormat="1" ht="13.5">
      <c r="B752" s="229"/>
      <c r="C752" s="230"/>
      <c r="D752" s="219" t="s">
        <v>196</v>
      </c>
      <c r="E752" s="231" t="s">
        <v>38</v>
      </c>
      <c r="F752" s="232" t="s">
        <v>198</v>
      </c>
      <c r="G752" s="230"/>
      <c r="H752" s="233">
        <v>51</v>
      </c>
      <c r="I752" s="234"/>
      <c r="J752" s="230"/>
      <c r="K752" s="230"/>
      <c r="L752" s="235"/>
      <c r="M752" s="236"/>
      <c r="N752" s="237"/>
      <c r="O752" s="237"/>
      <c r="P752" s="237"/>
      <c r="Q752" s="237"/>
      <c r="R752" s="237"/>
      <c r="S752" s="237"/>
      <c r="T752" s="238"/>
      <c r="AT752" s="239" t="s">
        <v>196</v>
      </c>
      <c r="AU752" s="239" t="s">
        <v>90</v>
      </c>
      <c r="AV752" s="13" t="s">
        <v>190</v>
      </c>
      <c r="AW752" s="13" t="s">
        <v>45</v>
      </c>
      <c r="AX752" s="13" t="s">
        <v>25</v>
      </c>
      <c r="AY752" s="239" t="s">
        <v>183</v>
      </c>
    </row>
    <row r="753" spans="2:65" s="1" customFormat="1" ht="38.25" customHeight="1">
      <c r="B753" s="43"/>
      <c r="C753" s="205" t="s">
        <v>1180</v>
      </c>
      <c r="D753" s="205" t="s">
        <v>185</v>
      </c>
      <c r="E753" s="206" t="s">
        <v>1181</v>
      </c>
      <c r="F753" s="207" t="s">
        <v>1182</v>
      </c>
      <c r="G753" s="208" t="s">
        <v>188</v>
      </c>
      <c r="H753" s="209">
        <v>35</v>
      </c>
      <c r="I753" s="210"/>
      <c r="J753" s="211">
        <f>ROUND(I753*H753,2)</f>
        <v>0</v>
      </c>
      <c r="K753" s="207" t="s">
        <v>189</v>
      </c>
      <c r="L753" s="63"/>
      <c r="M753" s="212" t="s">
        <v>38</v>
      </c>
      <c r="N753" s="213" t="s">
        <v>53</v>
      </c>
      <c r="O753" s="44"/>
      <c r="P753" s="214">
        <f>O753*H753</f>
        <v>0</v>
      </c>
      <c r="Q753" s="214">
        <v>0</v>
      </c>
      <c r="R753" s="214">
        <f>Q753*H753</f>
        <v>0</v>
      </c>
      <c r="S753" s="214">
        <v>0.024</v>
      </c>
      <c r="T753" s="215">
        <f>S753*H753</f>
        <v>0.84</v>
      </c>
      <c r="AR753" s="25" t="s">
        <v>279</v>
      </c>
      <c r="AT753" s="25" t="s">
        <v>185</v>
      </c>
      <c r="AU753" s="25" t="s">
        <v>90</v>
      </c>
      <c r="AY753" s="25" t="s">
        <v>183</v>
      </c>
      <c r="BE753" s="216">
        <f>IF(N753="základní",J753,0)</f>
        <v>0</v>
      </c>
      <c r="BF753" s="216">
        <f>IF(N753="snížená",J753,0)</f>
        <v>0</v>
      </c>
      <c r="BG753" s="216">
        <f>IF(N753="zákl. přenesená",J753,0)</f>
        <v>0</v>
      </c>
      <c r="BH753" s="216">
        <f>IF(N753="sníž. přenesená",J753,0)</f>
        <v>0</v>
      </c>
      <c r="BI753" s="216">
        <f>IF(N753="nulová",J753,0)</f>
        <v>0</v>
      </c>
      <c r="BJ753" s="25" t="s">
        <v>25</v>
      </c>
      <c r="BK753" s="216">
        <f>ROUND(I753*H753,2)</f>
        <v>0</v>
      </c>
      <c r="BL753" s="25" t="s">
        <v>279</v>
      </c>
      <c r="BM753" s="25" t="s">
        <v>1183</v>
      </c>
    </row>
    <row r="754" spans="2:47" s="1" customFormat="1" ht="27">
      <c r="B754" s="43"/>
      <c r="C754" s="65"/>
      <c r="D754" s="219" t="s">
        <v>217</v>
      </c>
      <c r="E754" s="65"/>
      <c r="F754" s="250" t="s">
        <v>1178</v>
      </c>
      <c r="G754" s="65"/>
      <c r="H754" s="65"/>
      <c r="I754" s="174"/>
      <c r="J754" s="65"/>
      <c r="K754" s="65"/>
      <c r="L754" s="63"/>
      <c r="M754" s="251"/>
      <c r="N754" s="44"/>
      <c r="O754" s="44"/>
      <c r="P754" s="44"/>
      <c r="Q754" s="44"/>
      <c r="R754" s="44"/>
      <c r="S754" s="44"/>
      <c r="T754" s="80"/>
      <c r="AT754" s="25" t="s">
        <v>217</v>
      </c>
      <c r="AU754" s="25" t="s">
        <v>90</v>
      </c>
    </row>
    <row r="755" spans="2:51" s="12" customFormat="1" ht="13.5">
      <c r="B755" s="217"/>
      <c r="C755" s="218"/>
      <c r="D755" s="219" t="s">
        <v>196</v>
      </c>
      <c r="E755" s="220" t="s">
        <v>38</v>
      </c>
      <c r="F755" s="221" t="s">
        <v>236</v>
      </c>
      <c r="G755" s="218"/>
      <c r="H755" s="222">
        <v>9</v>
      </c>
      <c r="I755" s="223"/>
      <c r="J755" s="218"/>
      <c r="K755" s="218"/>
      <c r="L755" s="224"/>
      <c r="M755" s="225"/>
      <c r="N755" s="226"/>
      <c r="O755" s="226"/>
      <c r="P755" s="226"/>
      <c r="Q755" s="226"/>
      <c r="R755" s="226"/>
      <c r="S755" s="226"/>
      <c r="T755" s="227"/>
      <c r="AT755" s="228" t="s">
        <v>196</v>
      </c>
      <c r="AU755" s="228" t="s">
        <v>90</v>
      </c>
      <c r="AV755" s="12" t="s">
        <v>90</v>
      </c>
      <c r="AW755" s="12" t="s">
        <v>45</v>
      </c>
      <c r="AX755" s="12" t="s">
        <v>82</v>
      </c>
      <c r="AY755" s="228" t="s">
        <v>183</v>
      </c>
    </row>
    <row r="756" spans="2:51" s="12" customFormat="1" ht="13.5">
      <c r="B756" s="217"/>
      <c r="C756" s="218"/>
      <c r="D756" s="219" t="s">
        <v>196</v>
      </c>
      <c r="E756" s="220" t="s">
        <v>38</v>
      </c>
      <c r="F756" s="221" t="s">
        <v>348</v>
      </c>
      <c r="G756" s="218"/>
      <c r="H756" s="222">
        <v>26</v>
      </c>
      <c r="I756" s="223"/>
      <c r="J756" s="218"/>
      <c r="K756" s="218"/>
      <c r="L756" s="224"/>
      <c r="M756" s="225"/>
      <c r="N756" s="226"/>
      <c r="O756" s="226"/>
      <c r="P756" s="226"/>
      <c r="Q756" s="226"/>
      <c r="R756" s="226"/>
      <c r="S756" s="226"/>
      <c r="T756" s="227"/>
      <c r="AT756" s="228" t="s">
        <v>196</v>
      </c>
      <c r="AU756" s="228" t="s">
        <v>90</v>
      </c>
      <c r="AV756" s="12" t="s">
        <v>90</v>
      </c>
      <c r="AW756" s="12" t="s">
        <v>45</v>
      </c>
      <c r="AX756" s="12" t="s">
        <v>82</v>
      </c>
      <c r="AY756" s="228" t="s">
        <v>183</v>
      </c>
    </row>
    <row r="757" spans="2:51" s="13" customFormat="1" ht="13.5">
      <c r="B757" s="229"/>
      <c r="C757" s="230"/>
      <c r="D757" s="219" t="s">
        <v>196</v>
      </c>
      <c r="E757" s="231" t="s">
        <v>38</v>
      </c>
      <c r="F757" s="232" t="s">
        <v>198</v>
      </c>
      <c r="G757" s="230"/>
      <c r="H757" s="233">
        <v>35</v>
      </c>
      <c r="I757" s="234"/>
      <c r="J757" s="230"/>
      <c r="K757" s="230"/>
      <c r="L757" s="235"/>
      <c r="M757" s="236"/>
      <c r="N757" s="237"/>
      <c r="O757" s="237"/>
      <c r="P757" s="237"/>
      <c r="Q757" s="237"/>
      <c r="R757" s="237"/>
      <c r="S757" s="237"/>
      <c r="T757" s="238"/>
      <c r="AT757" s="239" t="s">
        <v>196</v>
      </c>
      <c r="AU757" s="239" t="s">
        <v>90</v>
      </c>
      <c r="AV757" s="13" t="s">
        <v>190</v>
      </c>
      <c r="AW757" s="13" t="s">
        <v>45</v>
      </c>
      <c r="AX757" s="13" t="s">
        <v>25</v>
      </c>
      <c r="AY757" s="239" t="s">
        <v>183</v>
      </c>
    </row>
    <row r="758" spans="2:65" s="1" customFormat="1" ht="38.25" customHeight="1">
      <c r="B758" s="43"/>
      <c r="C758" s="205" t="s">
        <v>1184</v>
      </c>
      <c r="D758" s="205" t="s">
        <v>185</v>
      </c>
      <c r="E758" s="206" t="s">
        <v>1185</v>
      </c>
      <c r="F758" s="207" t="s">
        <v>1186</v>
      </c>
      <c r="G758" s="208" t="s">
        <v>188</v>
      </c>
      <c r="H758" s="209">
        <v>5</v>
      </c>
      <c r="I758" s="210"/>
      <c r="J758" s="211">
        <f>ROUND(I758*H758,2)</f>
        <v>0</v>
      </c>
      <c r="K758" s="207" t="s">
        <v>189</v>
      </c>
      <c r="L758" s="63"/>
      <c r="M758" s="212" t="s">
        <v>38</v>
      </c>
      <c r="N758" s="213" t="s">
        <v>53</v>
      </c>
      <c r="O758" s="44"/>
      <c r="P758" s="214">
        <f>O758*H758</f>
        <v>0</v>
      </c>
      <c r="Q758" s="214">
        <v>0</v>
      </c>
      <c r="R758" s="214">
        <f>Q758*H758</f>
        <v>0</v>
      </c>
      <c r="S758" s="214">
        <v>0.021</v>
      </c>
      <c r="T758" s="215">
        <f>S758*H758</f>
        <v>0.10500000000000001</v>
      </c>
      <c r="AR758" s="25" t="s">
        <v>279</v>
      </c>
      <c r="AT758" s="25" t="s">
        <v>185</v>
      </c>
      <c r="AU758" s="25" t="s">
        <v>90</v>
      </c>
      <c r="AY758" s="25" t="s">
        <v>183</v>
      </c>
      <c r="BE758" s="216">
        <f>IF(N758="základní",J758,0)</f>
        <v>0</v>
      </c>
      <c r="BF758" s="216">
        <f>IF(N758="snížená",J758,0)</f>
        <v>0</v>
      </c>
      <c r="BG758" s="216">
        <f>IF(N758="zákl. přenesená",J758,0)</f>
        <v>0</v>
      </c>
      <c r="BH758" s="216">
        <f>IF(N758="sníž. přenesená",J758,0)</f>
        <v>0</v>
      </c>
      <c r="BI758" s="216">
        <f>IF(N758="nulová",J758,0)</f>
        <v>0</v>
      </c>
      <c r="BJ758" s="25" t="s">
        <v>25</v>
      </c>
      <c r="BK758" s="216">
        <f>ROUND(I758*H758,2)</f>
        <v>0</v>
      </c>
      <c r="BL758" s="25" t="s">
        <v>279</v>
      </c>
      <c r="BM758" s="25" t="s">
        <v>1187</v>
      </c>
    </row>
    <row r="759" spans="2:47" s="1" customFormat="1" ht="27">
      <c r="B759" s="43"/>
      <c r="C759" s="65"/>
      <c r="D759" s="219" t="s">
        <v>217</v>
      </c>
      <c r="E759" s="65"/>
      <c r="F759" s="250" t="s">
        <v>1178</v>
      </c>
      <c r="G759" s="65"/>
      <c r="H759" s="65"/>
      <c r="I759" s="174"/>
      <c r="J759" s="65"/>
      <c r="K759" s="65"/>
      <c r="L759" s="63"/>
      <c r="M759" s="251"/>
      <c r="N759" s="44"/>
      <c r="O759" s="44"/>
      <c r="P759" s="44"/>
      <c r="Q759" s="44"/>
      <c r="R759" s="44"/>
      <c r="S759" s="44"/>
      <c r="T759" s="80"/>
      <c r="AT759" s="25" t="s">
        <v>217</v>
      </c>
      <c r="AU759" s="25" t="s">
        <v>90</v>
      </c>
    </row>
    <row r="760" spans="2:65" s="1" customFormat="1" ht="25.5" customHeight="1">
      <c r="B760" s="43"/>
      <c r="C760" s="205" t="s">
        <v>1188</v>
      </c>
      <c r="D760" s="205" t="s">
        <v>185</v>
      </c>
      <c r="E760" s="206" t="s">
        <v>1189</v>
      </c>
      <c r="F760" s="207" t="s">
        <v>1190</v>
      </c>
      <c r="G760" s="208" t="s">
        <v>188</v>
      </c>
      <c r="H760" s="209">
        <v>1</v>
      </c>
      <c r="I760" s="210"/>
      <c r="J760" s="211">
        <f>ROUND(I760*H760,2)</f>
        <v>0</v>
      </c>
      <c r="K760" s="207" t="s">
        <v>189</v>
      </c>
      <c r="L760" s="63"/>
      <c r="M760" s="212" t="s">
        <v>38</v>
      </c>
      <c r="N760" s="213" t="s">
        <v>53</v>
      </c>
      <c r="O760" s="44"/>
      <c r="P760" s="214">
        <f>O760*H760</f>
        <v>0</v>
      </c>
      <c r="Q760" s="214">
        <v>0</v>
      </c>
      <c r="R760" s="214">
        <f>Q760*H760</f>
        <v>0</v>
      </c>
      <c r="S760" s="214">
        <v>0</v>
      </c>
      <c r="T760" s="215">
        <f>S760*H760</f>
        <v>0</v>
      </c>
      <c r="AR760" s="25" t="s">
        <v>279</v>
      </c>
      <c r="AT760" s="25" t="s">
        <v>185</v>
      </c>
      <c r="AU760" s="25" t="s">
        <v>90</v>
      </c>
      <c r="AY760" s="25" t="s">
        <v>183</v>
      </c>
      <c r="BE760" s="216">
        <f>IF(N760="základní",J760,0)</f>
        <v>0</v>
      </c>
      <c r="BF760" s="216">
        <f>IF(N760="snížená",J760,0)</f>
        <v>0</v>
      </c>
      <c r="BG760" s="216">
        <f>IF(N760="zákl. přenesená",J760,0)</f>
        <v>0</v>
      </c>
      <c r="BH760" s="216">
        <f>IF(N760="sníž. přenesená",J760,0)</f>
        <v>0</v>
      </c>
      <c r="BI760" s="216">
        <f>IF(N760="nulová",J760,0)</f>
        <v>0</v>
      </c>
      <c r="BJ760" s="25" t="s">
        <v>25</v>
      </c>
      <c r="BK760" s="216">
        <f>ROUND(I760*H760,2)</f>
        <v>0</v>
      </c>
      <c r="BL760" s="25" t="s">
        <v>279</v>
      </c>
      <c r="BM760" s="25" t="s">
        <v>1191</v>
      </c>
    </row>
    <row r="761" spans="2:47" s="1" customFormat="1" ht="121.5">
      <c r="B761" s="43"/>
      <c r="C761" s="65"/>
      <c r="D761" s="219" t="s">
        <v>217</v>
      </c>
      <c r="E761" s="65"/>
      <c r="F761" s="250" t="s">
        <v>1192</v>
      </c>
      <c r="G761" s="65"/>
      <c r="H761" s="65"/>
      <c r="I761" s="174"/>
      <c r="J761" s="65"/>
      <c r="K761" s="65"/>
      <c r="L761" s="63"/>
      <c r="M761" s="251"/>
      <c r="N761" s="44"/>
      <c r="O761" s="44"/>
      <c r="P761" s="44"/>
      <c r="Q761" s="44"/>
      <c r="R761" s="44"/>
      <c r="S761" s="44"/>
      <c r="T761" s="80"/>
      <c r="AT761" s="25" t="s">
        <v>217</v>
      </c>
      <c r="AU761" s="25" t="s">
        <v>90</v>
      </c>
    </row>
    <row r="762" spans="2:65" s="1" customFormat="1" ht="25.5" customHeight="1">
      <c r="B762" s="43"/>
      <c r="C762" s="205" t="s">
        <v>1193</v>
      </c>
      <c r="D762" s="205" t="s">
        <v>185</v>
      </c>
      <c r="E762" s="206" t="s">
        <v>1194</v>
      </c>
      <c r="F762" s="207" t="s">
        <v>1195</v>
      </c>
      <c r="G762" s="208" t="s">
        <v>188</v>
      </c>
      <c r="H762" s="209">
        <v>1</v>
      </c>
      <c r="I762" s="210"/>
      <c r="J762" s="211">
        <f>ROUND(I762*H762,2)</f>
        <v>0</v>
      </c>
      <c r="K762" s="207" t="s">
        <v>189</v>
      </c>
      <c r="L762" s="63"/>
      <c r="M762" s="212" t="s">
        <v>38</v>
      </c>
      <c r="N762" s="213" t="s">
        <v>53</v>
      </c>
      <c r="O762" s="44"/>
      <c r="P762" s="214">
        <f>O762*H762</f>
        <v>0</v>
      </c>
      <c r="Q762" s="214">
        <v>0</v>
      </c>
      <c r="R762" s="214">
        <f>Q762*H762</f>
        <v>0</v>
      </c>
      <c r="S762" s="214">
        <v>0</v>
      </c>
      <c r="T762" s="215">
        <f>S762*H762</f>
        <v>0</v>
      </c>
      <c r="AR762" s="25" t="s">
        <v>279</v>
      </c>
      <c r="AT762" s="25" t="s">
        <v>185</v>
      </c>
      <c r="AU762" s="25" t="s">
        <v>90</v>
      </c>
      <c r="AY762" s="25" t="s">
        <v>183</v>
      </c>
      <c r="BE762" s="216">
        <f>IF(N762="základní",J762,0)</f>
        <v>0</v>
      </c>
      <c r="BF762" s="216">
        <f>IF(N762="snížená",J762,0)</f>
        <v>0</v>
      </c>
      <c r="BG762" s="216">
        <f>IF(N762="zákl. přenesená",J762,0)</f>
        <v>0</v>
      </c>
      <c r="BH762" s="216">
        <f>IF(N762="sníž. přenesená",J762,0)</f>
        <v>0</v>
      </c>
      <c r="BI762" s="216">
        <f>IF(N762="nulová",J762,0)</f>
        <v>0</v>
      </c>
      <c r="BJ762" s="25" t="s">
        <v>25</v>
      </c>
      <c r="BK762" s="216">
        <f>ROUND(I762*H762,2)</f>
        <v>0</v>
      </c>
      <c r="BL762" s="25" t="s">
        <v>279</v>
      </c>
      <c r="BM762" s="25" t="s">
        <v>1196</v>
      </c>
    </row>
    <row r="763" spans="2:47" s="1" customFormat="1" ht="121.5">
      <c r="B763" s="43"/>
      <c r="C763" s="65"/>
      <c r="D763" s="219" t="s">
        <v>217</v>
      </c>
      <c r="E763" s="65"/>
      <c r="F763" s="250" t="s">
        <v>1192</v>
      </c>
      <c r="G763" s="65"/>
      <c r="H763" s="65"/>
      <c r="I763" s="174"/>
      <c r="J763" s="65"/>
      <c r="K763" s="65"/>
      <c r="L763" s="63"/>
      <c r="M763" s="251"/>
      <c r="N763" s="44"/>
      <c r="O763" s="44"/>
      <c r="P763" s="44"/>
      <c r="Q763" s="44"/>
      <c r="R763" s="44"/>
      <c r="S763" s="44"/>
      <c r="T763" s="80"/>
      <c r="AT763" s="25" t="s">
        <v>217</v>
      </c>
      <c r="AU763" s="25" t="s">
        <v>90</v>
      </c>
    </row>
    <row r="764" spans="2:65" s="1" customFormat="1" ht="25.5" customHeight="1">
      <c r="B764" s="43"/>
      <c r="C764" s="205" t="s">
        <v>1197</v>
      </c>
      <c r="D764" s="205" t="s">
        <v>185</v>
      </c>
      <c r="E764" s="206" t="s">
        <v>1198</v>
      </c>
      <c r="F764" s="207" t="s">
        <v>1199</v>
      </c>
      <c r="G764" s="208" t="s">
        <v>188</v>
      </c>
      <c r="H764" s="209">
        <v>1</v>
      </c>
      <c r="I764" s="210"/>
      <c r="J764" s="211">
        <f>ROUND(I764*H764,2)</f>
        <v>0</v>
      </c>
      <c r="K764" s="207" t="s">
        <v>189</v>
      </c>
      <c r="L764" s="63"/>
      <c r="M764" s="212" t="s">
        <v>38</v>
      </c>
      <c r="N764" s="213" t="s">
        <v>53</v>
      </c>
      <c r="O764" s="44"/>
      <c r="P764" s="214">
        <f>O764*H764</f>
        <v>0</v>
      </c>
      <c r="Q764" s="214">
        <v>0</v>
      </c>
      <c r="R764" s="214">
        <f>Q764*H764</f>
        <v>0</v>
      </c>
      <c r="S764" s="214">
        <v>0</v>
      </c>
      <c r="T764" s="215">
        <f>S764*H764</f>
        <v>0</v>
      </c>
      <c r="AR764" s="25" t="s">
        <v>279</v>
      </c>
      <c r="AT764" s="25" t="s">
        <v>185</v>
      </c>
      <c r="AU764" s="25" t="s">
        <v>90</v>
      </c>
      <c r="AY764" s="25" t="s">
        <v>183</v>
      </c>
      <c r="BE764" s="216">
        <f>IF(N764="základní",J764,0)</f>
        <v>0</v>
      </c>
      <c r="BF764" s="216">
        <f>IF(N764="snížená",J764,0)</f>
        <v>0</v>
      </c>
      <c r="BG764" s="216">
        <f>IF(N764="zákl. přenesená",J764,0)</f>
        <v>0</v>
      </c>
      <c r="BH764" s="216">
        <f>IF(N764="sníž. přenesená",J764,0)</f>
        <v>0</v>
      </c>
      <c r="BI764" s="216">
        <f>IF(N764="nulová",J764,0)</f>
        <v>0</v>
      </c>
      <c r="BJ764" s="25" t="s">
        <v>25</v>
      </c>
      <c r="BK764" s="216">
        <f>ROUND(I764*H764,2)</f>
        <v>0</v>
      </c>
      <c r="BL764" s="25" t="s">
        <v>279</v>
      </c>
      <c r="BM764" s="25" t="s">
        <v>1200</v>
      </c>
    </row>
    <row r="765" spans="2:47" s="1" customFormat="1" ht="121.5">
      <c r="B765" s="43"/>
      <c r="C765" s="65"/>
      <c r="D765" s="219" t="s">
        <v>217</v>
      </c>
      <c r="E765" s="65"/>
      <c r="F765" s="250" t="s">
        <v>1192</v>
      </c>
      <c r="G765" s="65"/>
      <c r="H765" s="65"/>
      <c r="I765" s="174"/>
      <c r="J765" s="65"/>
      <c r="K765" s="65"/>
      <c r="L765" s="63"/>
      <c r="M765" s="251"/>
      <c r="N765" s="44"/>
      <c r="O765" s="44"/>
      <c r="P765" s="44"/>
      <c r="Q765" s="44"/>
      <c r="R765" s="44"/>
      <c r="S765" s="44"/>
      <c r="T765" s="80"/>
      <c r="AT765" s="25" t="s">
        <v>217</v>
      </c>
      <c r="AU765" s="25" t="s">
        <v>90</v>
      </c>
    </row>
    <row r="766" spans="2:65" s="1" customFormat="1" ht="25.5" customHeight="1">
      <c r="B766" s="43"/>
      <c r="C766" s="205" t="s">
        <v>1201</v>
      </c>
      <c r="D766" s="205" t="s">
        <v>185</v>
      </c>
      <c r="E766" s="206" t="s">
        <v>1202</v>
      </c>
      <c r="F766" s="207" t="s">
        <v>1203</v>
      </c>
      <c r="G766" s="208" t="s">
        <v>188</v>
      </c>
      <c r="H766" s="209">
        <v>1</v>
      </c>
      <c r="I766" s="210"/>
      <c r="J766" s="211">
        <f>ROUND(I766*H766,2)</f>
        <v>0</v>
      </c>
      <c r="K766" s="207" t="s">
        <v>189</v>
      </c>
      <c r="L766" s="63"/>
      <c r="M766" s="212" t="s">
        <v>38</v>
      </c>
      <c r="N766" s="213" t="s">
        <v>53</v>
      </c>
      <c r="O766" s="44"/>
      <c r="P766" s="214">
        <f>O766*H766</f>
        <v>0</v>
      </c>
      <c r="Q766" s="214">
        <v>0</v>
      </c>
      <c r="R766" s="214">
        <f>Q766*H766</f>
        <v>0</v>
      </c>
      <c r="S766" s="214">
        <v>0</v>
      </c>
      <c r="T766" s="215">
        <f>S766*H766</f>
        <v>0</v>
      </c>
      <c r="AR766" s="25" t="s">
        <v>279</v>
      </c>
      <c r="AT766" s="25" t="s">
        <v>185</v>
      </c>
      <c r="AU766" s="25" t="s">
        <v>90</v>
      </c>
      <c r="AY766" s="25" t="s">
        <v>183</v>
      </c>
      <c r="BE766" s="216">
        <f>IF(N766="základní",J766,0)</f>
        <v>0</v>
      </c>
      <c r="BF766" s="216">
        <f>IF(N766="snížená",J766,0)</f>
        <v>0</v>
      </c>
      <c r="BG766" s="216">
        <f>IF(N766="zákl. přenesená",J766,0)</f>
        <v>0</v>
      </c>
      <c r="BH766" s="216">
        <f>IF(N766="sníž. přenesená",J766,0)</f>
        <v>0</v>
      </c>
      <c r="BI766" s="216">
        <f>IF(N766="nulová",J766,0)</f>
        <v>0</v>
      </c>
      <c r="BJ766" s="25" t="s">
        <v>25</v>
      </c>
      <c r="BK766" s="216">
        <f>ROUND(I766*H766,2)</f>
        <v>0</v>
      </c>
      <c r="BL766" s="25" t="s">
        <v>279</v>
      </c>
      <c r="BM766" s="25" t="s">
        <v>1204</v>
      </c>
    </row>
    <row r="767" spans="2:47" s="1" customFormat="1" ht="121.5">
      <c r="B767" s="43"/>
      <c r="C767" s="65"/>
      <c r="D767" s="219" t="s">
        <v>217</v>
      </c>
      <c r="E767" s="65"/>
      <c r="F767" s="250" t="s">
        <v>1192</v>
      </c>
      <c r="G767" s="65"/>
      <c r="H767" s="65"/>
      <c r="I767" s="174"/>
      <c r="J767" s="65"/>
      <c r="K767" s="65"/>
      <c r="L767" s="63"/>
      <c r="M767" s="251"/>
      <c r="N767" s="44"/>
      <c r="O767" s="44"/>
      <c r="P767" s="44"/>
      <c r="Q767" s="44"/>
      <c r="R767" s="44"/>
      <c r="S767" s="44"/>
      <c r="T767" s="80"/>
      <c r="AT767" s="25" t="s">
        <v>217</v>
      </c>
      <c r="AU767" s="25" t="s">
        <v>90</v>
      </c>
    </row>
    <row r="768" spans="2:65" s="1" customFormat="1" ht="25.5" customHeight="1">
      <c r="B768" s="43"/>
      <c r="C768" s="205" t="s">
        <v>1205</v>
      </c>
      <c r="D768" s="205" t="s">
        <v>185</v>
      </c>
      <c r="E768" s="206" t="s">
        <v>1206</v>
      </c>
      <c r="F768" s="207" t="s">
        <v>1207</v>
      </c>
      <c r="G768" s="208" t="s">
        <v>188</v>
      </c>
      <c r="H768" s="209">
        <v>1</v>
      </c>
      <c r="I768" s="210"/>
      <c r="J768" s="211">
        <f>ROUND(I768*H768,2)</f>
        <v>0</v>
      </c>
      <c r="K768" s="207" t="s">
        <v>189</v>
      </c>
      <c r="L768" s="63"/>
      <c r="M768" s="212" t="s">
        <v>38</v>
      </c>
      <c r="N768" s="213" t="s">
        <v>53</v>
      </c>
      <c r="O768" s="44"/>
      <c r="P768" s="214">
        <f>O768*H768</f>
        <v>0</v>
      </c>
      <c r="Q768" s="214">
        <v>0</v>
      </c>
      <c r="R768" s="214">
        <f>Q768*H768</f>
        <v>0</v>
      </c>
      <c r="S768" s="214">
        <v>0</v>
      </c>
      <c r="T768" s="215">
        <f>S768*H768</f>
        <v>0</v>
      </c>
      <c r="AR768" s="25" t="s">
        <v>279</v>
      </c>
      <c r="AT768" s="25" t="s">
        <v>185</v>
      </c>
      <c r="AU768" s="25" t="s">
        <v>90</v>
      </c>
      <c r="AY768" s="25" t="s">
        <v>183</v>
      </c>
      <c r="BE768" s="216">
        <f>IF(N768="základní",J768,0)</f>
        <v>0</v>
      </c>
      <c r="BF768" s="216">
        <f>IF(N768="snížená",J768,0)</f>
        <v>0</v>
      </c>
      <c r="BG768" s="216">
        <f>IF(N768="zákl. přenesená",J768,0)</f>
        <v>0</v>
      </c>
      <c r="BH768" s="216">
        <f>IF(N768="sníž. přenesená",J768,0)</f>
        <v>0</v>
      </c>
      <c r="BI768" s="216">
        <f>IF(N768="nulová",J768,0)</f>
        <v>0</v>
      </c>
      <c r="BJ768" s="25" t="s">
        <v>25</v>
      </c>
      <c r="BK768" s="216">
        <f>ROUND(I768*H768,2)</f>
        <v>0</v>
      </c>
      <c r="BL768" s="25" t="s">
        <v>279</v>
      </c>
      <c r="BM768" s="25" t="s">
        <v>1208</v>
      </c>
    </row>
    <row r="769" spans="2:47" s="1" customFormat="1" ht="121.5">
      <c r="B769" s="43"/>
      <c r="C769" s="65"/>
      <c r="D769" s="219" t="s">
        <v>217</v>
      </c>
      <c r="E769" s="65"/>
      <c r="F769" s="250" t="s">
        <v>1192</v>
      </c>
      <c r="G769" s="65"/>
      <c r="H769" s="65"/>
      <c r="I769" s="174"/>
      <c r="J769" s="65"/>
      <c r="K769" s="65"/>
      <c r="L769" s="63"/>
      <c r="M769" s="251"/>
      <c r="N769" s="44"/>
      <c r="O769" s="44"/>
      <c r="P769" s="44"/>
      <c r="Q769" s="44"/>
      <c r="R769" s="44"/>
      <c r="S769" s="44"/>
      <c r="T769" s="80"/>
      <c r="AT769" s="25" t="s">
        <v>217</v>
      </c>
      <c r="AU769" s="25" t="s">
        <v>90</v>
      </c>
    </row>
    <row r="770" spans="2:65" s="1" customFormat="1" ht="25.5" customHeight="1">
      <c r="B770" s="43"/>
      <c r="C770" s="205" t="s">
        <v>1209</v>
      </c>
      <c r="D770" s="205" t="s">
        <v>185</v>
      </c>
      <c r="E770" s="206" t="s">
        <v>1210</v>
      </c>
      <c r="F770" s="207" t="s">
        <v>1211</v>
      </c>
      <c r="G770" s="208" t="s">
        <v>188</v>
      </c>
      <c r="H770" s="209">
        <v>1</v>
      </c>
      <c r="I770" s="210"/>
      <c r="J770" s="211">
        <f>ROUND(I770*H770,2)</f>
        <v>0</v>
      </c>
      <c r="K770" s="207" t="s">
        <v>189</v>
      </c>
      <c r="L770" s="63"/>
      <c r="M770" s="212" t="s">
        <v>38</v>
      </c>
      <c r="N770" s="213" t="s">
        <v>53</v>
      </c>
      <c r="O770" s="44"/>
      <c r="P770" s="214">
        <f>O770*H770</f>
        <v>0</v>
      </c>
      <c r="Q770" s="214">
        <v>0</v>
      </c>
      <c r="R770" s="214">
        <f>Q770*H770</f>
        <v>0</v>
      </c>
      <c r="S770" s="214">
        <v>0</v>
      </c>
      <c r="T770" s="215">
        <f>S770*H770</f>
        <v>0</v>
      </c>
      <c r="AR770" s="25" t="s">
        <v>279</v>
      </c>
      <c r="AT770" s="25" t="s">
        <v>185</v>
      </c>
      <c r="AU770" s="25" t="s">
        <v>90</v>
      </c>
      <c r="AY770" s="25" t="s">
        <v>183</v>
      </c>
      <c r="BE770" s="216">
        <f>IF(N770="základní",J770,0)</f>
        <v>0</v>
      </c>
      <c r="BF770" s="216">
        <f>IF(N770="snížená",J770,0)</f>
        <v>0</v>
      </c>
      <c r="BG770" s="216">
        <f>IF(N770="zákl. přenesená",J770,0)</f>
        <v>0</v>
      </c>
      <c r="BH770" s="216">
        <f>IF(N770="sníž. přenesená",J770,0)</f>
        <v>0</v>
      </c>
      <c r="BI770" s="216">
        <f>IF(N770="nulová",J770,0)</f>
        <v>0</v>
      </c>
      <c r="BJ770" s="25" t="s">
        <v>25</v>
      </c>
      <c r="BK770" s="216">
        <f>ROUND(I770*H770,2)</f>
        <v>0</v>
      </c>
      <c r="BL770" s="25" t="s">
        <v>279</v>
      </c>
      <c r="BM770" s="25" t="s">
        <v>1212</v>
      </c>
    </row>
    <row r="771" spans="2:47" s="1" customFormat="1" ht="121.5">
      <c r="B771" s="43"/>
      <c r="C771" s="65"/>
      <c r="D771" s="219" t="s">
        <v>217</v>
      </c>
      <c r="E771" s="65"/>
      <c r="F771" s="250" t="s">
        <v>1192</v>
      </c>
      <c r="G771" s="65"/>
      <c r="H771" s="65"/>
      <c r="I771" s="174"/>
      <c r="J771" s="65"/>
      <c r="K771" s="65"/>
      <c r="L771" s="63"/>
      <c r="M771" s="251"/>
      <c r="N771" s="44"/>
      <c r="O771" s="44"/>
      <c r="P771" s="44"/>
      <c r="Q771" s="44"/>
      <c r="R771" s="44"/>
      <c r="S771" s="44"/>
      <c r="T771" s="80"/>
      <c r="AT771" s="25" t="s">
        <v>217</v>
      </c>
      <c r="AU771" s="25" t="s">
        <v>90</v>
      </c>
    </row>
    <row r="772" spans="2:65" s="1" customFormat="1" ht="25.5" customHeight="1">
      <c r="B772" s="43"/>
      <c r="C772" s="205" t="s">
        <v>1213</v>
      </c>
      <c r="D772" s="205" t="s">
        <v>185</v>
      </c>
      <c r="E772" s="206" t="s">
        <v>1214</v>
      </c>
      <c r="F772" s="207" t="s">
        <v>1215</v>
      </c>
      <c r="G772" s="208" t="s">
        <v>188</v>
      </c>
      <c r="H772" s="209">
        <v>1</v>
      </c>
      <c r="I772" s="210"/>
      <c r="J772" s="211">
        <f>ROUND(I772*H772,2)</f>
        <v>0</v>
      </c>
      <c r="K772" s="207" t="s">
        <v>189</v>
      </c>
      <c r="L772" s="63"/>
      <c r="M772" s="212" t="s">
        <v>38</v>
      </c>
      <c r="N772" s="213" t="s">
        <v>53</v>
      </c>
      <c r="O772" s="44"/>
      <c r="P772" s="214">
        <f>O772*H772</f>
        <v>0</v>
      </c>
      <c r="Q772" s="214">
        <v>9E-05</v>
      </c>
      <c r="R772" s="214">
        <f>Q772*H772</f>
        <v>9E-05</v>
      </c>
      <c r="S772" s="214">
        <v>0</v>
      </c>
      <c r="T772" s="215">
        <f>S772*H772</f>
        <v>0</v>
      </c>
      <c r="AR772" s="25" t="s">
        <v>279</v>
      </c>
      <c r="AT772" s="25" t="s">
        <v>185</v>
      </c>
      <c r="AU772" s="25" t="s">
        <v>90</v>
      </c>
      <c r="AY772" s="25" t="s">
        <v>183</v>
      </c>
      <c r="BE772" s="216">
        <f>IF(N772="základní",J772,0)</f>
        <v>0</v>
      </c>
      <c r="BF772" s="216">
        <f>IF(N772="snížená",J772,0)</f>
        <v>0</v>
      </c>
      <c r="BG772" s="216">
        <f>IF(N772="zákl. přenesená",J772,0)</f>
        <v>0</v>
      </c>
      <c r="BH772" s="216">
        <f>IF(N772="sníž. přenesená",J772,0)</f>
        <v>0</v>
      </c>
      <c r="BI772" s="216">
        <f>IF(N772="nulová",J772,0)</f>
        <v>0</v>
      </c>
      <c r="BJ772" s="25" t="s">
        <v>25</v>
      </c>
      <c r="BK772" s="216">
        <f>ROUND(I772*H772,2)</f>
        <v>0</v>
      </c>
      <c r="BL772" s="25" t="s">
        <v>279</v>
      </c>
      <c r="BM772" s="25" t="s">
        <v>1216</v>
      </c>
    </row>
    <row r="773" spans="2:47" s="1" customFormat="1" ht="121.5">
      <c r="B773" s="43"/>
      <c r="C773" s="65"/>
      <c r="D773" s="219" t="s">
        <v>217</v>
      </c>
      <c r="E773" s="65"/>
      <c r="F773" s="250" t="s">
        <v>1192</v>
      </c>
      <c r="G773" s="65"/>
      <c r="H773" s="65"/>
      <c r="I773" s="174"/>
      <c r="J773" s="65"/>
      <c r="K773" s="65"/>
      <c r="L773" s="63"/>
      <c r="M773" s="251"/>
      <c r="N773" s="44"/>
      <c r="O773" s="44"/>
      <c r="P773" s="44"/>
      <c r="Q773" s="44"/>
      <c r="R773" s="44"/>
      <c r="S773" s="44"/>
      <c r="T773" s="80"/>
      <c r="AT773" s="25" t="s">
        <v>217</v>
      </c>
      <c r="AU773" s="25" t="s">
        <v>90</v>
      </c>
    </row>
    <row r="774" spans="2:65" s="1" customFormat="1" ht="25.5" customHeight="1">
      <c r="B774" s="43"/>
      <c r="C774" s="205" t="s">
        <v>1217</v>
      </c>
      <c r="D774" s="205" t="s">
        <v>185</v>
      </c>
      <c r="E774" s="206" t="s">
        <v>1218</v>
      </c>
      <c r="F774" s="207" t="s">
        <v>1219</v>
      </c>
      <c r="G774" s="208" t="s">
        <v>188</v>
      </c>
      <c r="H774" s="209">
        <v>1</v>
      </c>
      <c r="I774" s="210"/>
      <c r="J774" s="211">
        <f>ROUND(I774*H774,2)</f>
        <v>0</v>
      </c>
      <c r="K774" s="207" t="s">
        <v>189</v>
      </c>
      <c r="L774" s="63"/>
      <c r="M774" s="212" t="s">
        <v>38</v>
      </c>
      <c r="N774" s="213" t="s">
        <v>53</v>
      </c>
      <c r="O774" s="44"/>
      <c r="P774" s="214">
        <f>O774*H774</f>
        <v>0</v>
      </c>
      <c r="Q774" s="214">
        <v>0</v>
      </c>
      <c r="R774" s="214">
        <f>Q774*H774</f>
        <v>0</v>
      </c>
      <c r="S774" s="214">
        <v>0</v>
      </c>
      <c r="T774" s="215">
        <f>S774*H774</f>
        <v>0</v>
      </c>
      <c r="AR774" s="25" t="s">
        <v>279</v>
      </c>
      <c r="AT774" s="25" t="s">
        <v>185</v>
      </c>
      <c r="AU774" s="25" t="s">
        <v>90</v>
      </c>
      <c r="AY774" s="25" t="s">
        <v>183</v>
      </c>
      <c r="BE774" s="216">
        <f>IF(N774="základní",J774,0)</f>
        <v>0</v>
      </c>
      <c r="BF774" s="216">
        <f>IF(N774="snížená",J774,0)</f>
        <v>0</v>
      </c>
      <c r="BG774" s="216">
        <f>IF(N774="zákl. přenesená",J774,0)</f>
        <v>0</v>
      </c>
      <c r="BH774" s="216">
        <f>IF(N774="sníž. přenesená",J774,0)</f>
        <v>0</v>
      </c>
      <c r="BI774" s="216">
        <f>IF(N774="nulová",J774,0)</f>
        <v>0</v>
      </c>
      <c r="BJ774" s="25" t="s">
        <v>25</v>
      </c>
      <c r="BK774" s="216">
        <f>ROUND(I774*H774,2)</f>
        <v>0</v>
      </c>
      <c r="BL774" s="25" t="s">
        <v>279</v>
      </c>
      <c r="BM774" s="25" t="s">
        <v>1220</v>
      </c>
    </row>
    <row r="775" spans="2:47" s="1" customFormat="1" ht="121.5">
      <c r="B775" s="43"/>
      <c r="C775" s="65"/>
      <c r="D775" s="219" t="s">
        <v>217</v>
      </c>
      <c r="E775" s="65"/>
      <c r="F775" s="250" t="s">
        <v>1192</v>
      </c>
      <c r="G775" s="65"/>
      <c r="H775" s="65"/>
      <c r="I775" s="174"/>
      <c r="J775" s="65"/>
      <c r="K775" s="65"/>
      <c r="L775" s="63"/>
      <c r="M775" s="251"/>
      <c r="N775" s="44"/>
      <c r="O775" s="44"/>
      <c r="P775" s="44"/>
      <c r="Q775" s="44"/>
      <c r="R775" s="44"/>
      <c r="S775" s="44"/>
      <c r="T775" s="80"/>
      <c r="AT775" s="25" t="s">
        <v>217</v>
      </c>
      <c r="AU775" s="25" t="s">
        <v>90</v>
      </c>
    </row>
    <row r="776" spans="2:65" s="1" customFormat="1" ht="25.5" customHeight="1">
      <c r="B776" s="43"/>
      <c r="C776" s="205" t="s">
        <v>1221</v>
      </c>
      <c r="D776" s="205" t="s">
        <v>185</v>
      </c>
      <c r="E776" s="206" t="s">
        <v>1222</v>
      </c>
      <c r="F776" s="207" t="s">
        <v>1223</v>
      </c>
      <c r="G776" s="208" t="s">
        <v>188</v>
      </c>
      <c r="H776" s="209">
        <v>2</v>
      </c>
      <c r="I776" s="210"/>
      <c r="J776" s="211">
        <f>ROUND(I776*H776,2)</f>
        <v>0</v>
      </c>
      <c r="K776" s="207" t="s">
        <v>189</v>
      </c>
      <c r="L776" s="63"/>
      <c r="M776" s="212" t="s">
        <v>38</v>
      </c>
      <c r="N776" s="213" t="s">
        <v>53</v>
      </c>
      <c r="O776" s="44"/>
      <c r="P776" s="214">
        <f>O776*H776</f>
        <v>0</v>
      </c>
      <c r="Q776" s="214">
        <v>0</v>
      </c>
      <c r="R776" s="214">
        <f>Q776*H776</f>
        <v>0</v>
      </c>
      <c r="S776" s="214">
        <v>0</v>
      </c>
      <c r="T776" s="215">
        <f>S776*H776</f>
        <v>0</v>
      </c>
      <c r="AR776" s="25" t="s">
        <v>279</v>
      </c>
      <c r="AT776" s="25" t="s">
        <v>185</v>
      </c>
      <c r="AU776" s="25" t="s">
        <v>90</v>
      </c>
      <c r="AY776" s="25" t="s">
        <v>183</v>
      </c>
      <c r="BE776" s="216">
        <f>IF(N776="základní",J776,0)</f>
        <v>0</v>
      </c>
      <c r="BF776" s="216">
        <f>IF(N776="snížená",J776,0)</f>
        <v>0</v>
      </c>
      <c r="BG776" s="216">
        <f>IF(N776="zákl. přenesená",J776,0)</f>
        <v>0</v>
      </c>
      <c r="BH776" s="216">
        <f>IF(N776="sníž. přenesená",J776,0)</f>
        <v>0</v>
      </c>
      <c r="BI776" s="216">
        <f>IF(N776="nulová",J776,0)</f>
        <v>0</v>
      </c>
      <c r="BJ776" s="25" t="s">
        <v>25</v>
      </c>
      <c r="BK776" s="216">
        <f>ROUND(I776*H776,2)</f>
        <v>0</v>
      </c>
      <c r="BL776" s="25" t="s">
        <v>279</v>
      </c>
      <c r="BM776" s="25" t="s">
        <v>1224</v>
      </c>
    </row>
    <row r="777" spans="2:47" s="1" customFormat="1" ht="121.5">
      <c r="B777" s="43"/>
      <c r="C777" s="65"/>
      <c r="D777" s="219" t="s">
        <v>217</v>
      </c>
      <c r="E777" s="65"/>
      <c r="F777" s="250" t="s">
        <v>1192</v>
      </c>
      <c r="G777" s="65"/>
      <c r="H777" s="65"/>
      <c r="I777" s="174"/>
      <c r="J777" s="65"/>
      <c r="K777" s="65"/>
      <c r="L777" s="63"/>
      <c r="M777" s="251"/>
      <c r="N777" s="44"/>
      <c r="O777" s="44"/>
      <c r="P777" s="44"/>
      <c r="Q777" s="44"/>
      <c r="R777" s="44"/>
      <c r="S777" s="44"/>
      <c r="T777" s="80"/>
      <c r="AT777" s="25" t="s">
        <v>217</v>
      </c>
      <c r="AU777" s="25" t="s">
        <v>90</v>
      </c>
    </row>
    <row r="778" spans="2:65" s="1" customFormat="1" ht="16.5" customHeight="1">
      <c r="B778" s="43"/>
      <c r="C778" s="205" t="s">
        <v>1225</v>
      </c>
      <c r="D778" s="205" t="s">
        <v>185</v>
      </c>
      <c r="E778" s="206" t="s">
        <v>1226</v>
      </c>
      <c r="F778" s="207" t="s">
        <v>1227</v>
      </c>
      <c r="G778" s="208" t="s">
        <v>188</v>
      </c>
      <c r="H778" s="209">
        <v>4</v>
      </c>
      <c r="I778" s="210"/>
      <c r="J778" s="211">
        <f>ROUND(I778*H778,2)</f>
        <v>0</v>
      </c>
      <c r="K778" s="207" t="s">
        <v>189</v>
      </c>
      <c r="L778" s="63"/>
      <c r="M778" s="212" t="s">
        <v>38</v>
      </c>
      <c r="N778" s="213" t="s">
        <v>53</v>
      </c>
      <c r="O778" s="44"/>
      <c r="P778" s="214">
        <f>O778*H778</f>
        <v>0</v>
      </c>
      <c r="Q778" s="214">
        <v>0</v>
      </c>
      <c r="R778" s="214">
        <f>Q778*H778</f>
        <v>0</v>
      </c>
      <c r="S778" s="214">
        <v>0</v>
      </c>
      <c r="T778" s="215">
        <f>S778*H778</f>
        <v>0</v>
      </c>
      <c r="AR778" s="25" t="s">
        <v>279</v>
      </c>
      <c r="AT778" s="25" t="s">
        <v>185</v>
      </c>
      <c r="AU778" s="25" t="s">
        <v>90</v>
      </c>
      <c r="AY778" s="25" t="s">
        <v>183</v>
      </c>
      <c r="BE778" s="216">
        <f>IF(N778="základní",J778,0)</f>
        <v>0</v>
      </c>
      <c r="BF778" s="216">
        <f>IF(N778="snížená",J778,0)</f>
        <v>0</v>
      </c>
      <c r="BG778" s="216">
        <f>IF(N778="zákl. přenesená",J778,0)</f>
        <v>0</v>
      </c>
      <c r="BH778" s="216">
        <f>IF(N778="sníž. přenesená",J778,0)</f>
        <v>0</v>
      </c>
      <c r="BI778" s="216">
        <f>IF(N778="nulová",J778,0)</f>
        <v>0</v>
      </c>
      <c r="BJ778" s="25" t="s">
        <v>25</v>
      </c>
      <c r="BK778" s="216">
        <f>ROUND(I778*H778,2)</f>
        <v>0</v>
      </c>
      <c r="BL778" s="25" t="s">
        <v>279</v>
      </c>
      <c r="BM778" s="25" t="s">
        <v>1228</v>
      </c>
    </row>
    <row r="779" spans="2:47" s="1" customFormat="1" ht="121.5">
      <c r="B779" s="43"/>
      <c r="C779" s="65"/>
      <c r="D779" s="219" t="s">
        <v>217</v>
      </c>
      <c r="E779" s="65"/>
      <c r="F779" s="250" t="s">
        <v>1192</v>
      </c>
      <c r="G779" s="65"/>
      <c r="H779" s="65"/>
      <c r="I779" s="174"/>
      <c r="J779" s="65"/>
      <c r="K779" s="65"/>
      <c r="L779" s="63"/>
      <c r="M779" s="251"/>
      <c r="N779" s="44"/>
      <c r="O779" s="44"/>
      <c r="P779" s="44"/>
      <c r="Q779" s="44"/>
      <c r="R779" s="44"/>
      <c r="S779" s="44"/>
      <c r="T779" s="80"/>
      <c r="AT779" s="25" t="s">
        <v>217</v>
      </c>
      <c r="AU779" s="25" t="s">
        <v>90</v>
      </c>
    </row>
    <row r="780" spans="2:65" s="1" customFormat="1" ht="16.5" customHeight="1">
      <c r="B780" s="43"/>
      <c r="C780" s="205" t="s">
        <v>1229</v>
      </c>
      <c r="D780" s="205" t="s">
        <v>185</v>
      </c>
      <c r="E780" s="206" t="s">
        <v>1230</v>
      </c>
      <c r="F780" s="207" t="s">
        <v>1231</v>
      </c>
      <c r="G780" s="208" t="s">
        <v>188</v>
      </c>
      <c r="H780" s="209">
        <v>4</v>
      </c>
      <c r="I780" s="210"/>
      <c r="J780" s="211">
        <f>ROUND(I780*H780,2)</f>
        <v>0</v>
      </c>
      <c r="K780" s="207" t="s">
        <v>189</v>
      </c>
      <c r="L780" s="63"/>
      <c r="M780" s="212" t="s">
        <v>38</v>
      </c>
      <c r="N780" s="213" t="s">
        <v>53</v>
      </c>
      <c r="O780" s="44"/>
      <c r="P780" s="214">
        <f>O780*H780</f>
        <v>0</v>
      </c>
      <c r="Q780" s="214">
        <v>0</v>
      </c>
      <c r="R780" s="214">
        <f>Q780*H780</f>
        <v>0</v>
      </c>
      <c r="S780" s="214">
        <v>0</v>
      </c>
      <c r="T780" s="215">
        <f>S780*H780</f>
        <v>0</v>
      </c>
      <c r="AR780" s="25" t="s">
        <v>279</v>
      </c>
      <c r="AT780" s="25" t="s">
        <v>185</v>
      </c>
      <c r="AU780" s="25" t="s">
        <v>90</v>
      </c>
      <c r="AY780" s="25" t="s">
        <v>183</v>
      </c>
      <c r="BE780" s="216">
        <f>IF(N780="základní",J780,0)</f>
        <v>0</v>
      </c>
      <c r="BF780" s="216">
        <f>IF(N780="snížená",J780,0)</f>
        <v>0</v>
      </c>
      <c r="BG780" s="216">
        <f>IF(N780="zákl. přenesená",J780,0)</f>
        <v>0</v>
      </c>
      <c r="BH780" s="216">
        <f>IF(N780="sníž. přenesená",J780,0)</f>
        <v>0</v>
      </c>
      <c r="BI780" s="216">
        <f>IF(N780="nulová",J780,0)</f>
        <v>0</v>
      </c>
      <c r="BJ780" s="25" t="s">
        <v>25</v>
      </c>
      <c r="BK780" s="216">
        <f>ROUND(I780*H780,2)</f>
        <v>0</v>
      </c>
      <c r="BL780" s="25" t="s">
        <v>279</v>
      </c>
      <c r="BM780" s="25" t="s">
        <v>1232</v>
      </c>
    </row>
    <row r="781" spans="2:47" s="1" customFormat="1" ht="121.5">
      <c r="B781" s="43"/>
      <c r="C781" s="65"/>
      <c r="D781" s="219" t="s">
        <v>217</v>
      </c>
      <c r="E781" s="65"/>
      <c r="F781" s="250" t="s">
        <v>1192</v>
      </c>
      <c r="G781" s="65"/>
      <c r="H781" s="65"/>
      <c r="I781" s="174"/>
      <c r="J781" s="65"/>
      <c r="K781" s="65"/>
      <c r="L781" s="63"/>
      <c r="M781" s="251"/>
      <c r="N781" s="44"/>
      <c r="O781" s="44"/>
      <c r="P781" s="44"/>
      <c r="Q781" s="44"/>
      <c r="R781" s="44"/>
      <c r="S781" s="44"/>
      <c r="T781" s="80"/>
      <c r="AT781" s="25" t="s">
        <v>217</v>
      </c>
      <c r="AU781" s="25" t="s">
        <v>90</v>
      </c>
    </row>
    <row r="782" spans="2:65" s="1" customFormat="1" ht="16.5" customHeight="1">
      <c r="B782" s="43"/>
      <c r="C782" s="205" t="s">
        <v>1233</v>
      </c>
      <c r="D782" s="205" t="s">
        <v>185</v>
      </c>
      <c r="E782" s="206" t="s">
        <v>1234</v>
      </c>
      <c r="F782" s="207" t="s">
        <v>1235</v>
      </c>
      <c r="G782" s="208" t="s">
        <v>188</v>
      </c>
      <c r="H782" s="209">
        <v>4</v>
      </c>
      <c r="I782" s="210"/>
      <c r="J782" s="211">
        <f>ROUND(I782*H782,2)</f>
        <v>0</v>
      </c>
      <c r="K782" s="207" t="s">
        <v>189</v>
      </c>
      <c r="L782" s="63"/>
      <c r="M782" s="212" t="s">
        <v>38</v>
      </c>
      <c r="N782" s="213" t="s">
        <v>53</v>
      </c>
      <c r="O782" s="44"/>
      <c r="P782" s="214">
        <f>O782*H782</f>
        <v>0</v>
      </c>
      <c r="Q782" s="214">
        <v>0</v>
      </c>
      <c r="R782" s="214">
        <f>Q782*H782</f>
        <v>0</v>
      </c>
      <c r="S782" s="214">
        <v>0</v>
      </c>
      <c r="T782" s="215">
        <f>S782*H782</f>
        <v>0</v>
      </c>
      <c r="AR782" s="25" t="s">
        <v>279</v>
      </c>
      <c r="AT782" s="25" t="s">
        <v>185</v>
      </c>
      <c r="AU782" s="25" t="s">
        <v>90</v>
      </c>
      <c r="AY782" s="25" t="s">
        <v>183</v>
      </c>
      <c r="BE782" s="216">
        <f>IF(N782="základní",J782,0)</f>
        <v>0</v>
      </c>
      <c r="BF782" s="216">
        <f>IF(N782="snížená",J782,0)</f>
        <v>0</v>
      </c>
      <c r="BG782" s="216">
        <f>IF(N782="zákl. přenesená",J782,0)</f>
        <v>0</v>
      </c>
      <c r="BH782" s="216">
        <f>IF(N782="sníž. přenesená",J782,0)</f>
        <v>0</v>
      </c>
      <c r="BI782" s="216">
        <f>IF(N782="nulová",J782,0)</f>
        <v>0</v>
      </c>
      <c r="BJ782" s="25" t="s">
        <v>25</v>
      </c>
      <c r="BK782" s="216">
        <f>ROUND(I782*H782,2)</f>
        <v>0</v>
      </c>
      <c r="BL782" s="25" t="s">
        <v>279</v>
      </c>
      <c r="BM782" s="25" t="s">
        <v>1236</v>
      </c>
    </row>
    <row r="783" spans="2:47" s="1" customFormat="1" ht="121.5">
      <c r="B783" s="43"/>
      <c r="C783" s="65"/>
      <c r="D783" s="219" t="s">
        <v>217</v>
      </c>
      <c r="E783" s="65"/>
      <c r="F783" s="250" t="s">
        <v>1192</v>
      </c>
      <c r="G783" s="65"/>
      <c r="H783" s="65"/>
      <c r="I783" s="174"/>
      <c r="J783" s="65"/>
      <c r="K783" s="65"/>
      <c r="L783" s="63"/>
      <c r="M783" s="251"/>
      <c r="N783" s="44"/>
      <c r="O783" s="44"/>
      <c r="P783" s="44"/>
      <c r="Q783" s="44"/>
      <c r="R783" s="44"/>
      <c r="S783" s="44"/>
      <c r="T783" s="80"/>
      <c r="AT783" s="25" t="s">
        <v>217</v>
      </c>
      <c r="AU783" s="25" t="s">
        <v>90</v>
      </c>
    </row>
    <row r="784" spans="2:65" s="1" customFormat="1" ht="16.5" customHeight="1">
      <c r="B784" s="43"/>
      <c r="C784" s="205" t="s">
        <v>1237</v>
      </c>
      <c r="D784" s="205" t="s">
        <v>185</v>
      </c>
      <c r="E784" s="206" t="s">
        <v>1238</v>
      </c>
      <c r="F784" s="207" t="s">
        <v>1239</v>
      </c>
      <c r="G784" s="208" t="s">
        <v>188</v>
      </c>
      <c r="H784" s="209">
        <v>4</v>
      </c>
      <c r="I784" s="210"/>
      <c r="J784" s="211">
        <f>ROUND(I784*H784,2)</f>
        <v>0</v>
      </c>
      <c r="K784" s="207" t="s">
        <v>189</v>
      </c>
      <c r="L784" s="63"/>
      <c r="M784" s="212" t="s">
        <v>38</v>
      </c>
      <c r="N784" s="213" t="s">
        <v>53</v>
      </c>
      <c r="O784" s="44"/>
      <c r="P784" s="214">
        <f>O784*H784</f>
        <v>0</v>
      </c>
      <c r="Q784" s="214">
        <v>0</v>
      </c>
      <c r="R784" s="214">
        <f>Q784*H784</f>
        <v>0</v>
      </c>
      <c r="S784" s="214">
        <v>0</v>
      </c>
      <c r="T784" s="215">
        <f>S784*H784</f>
        <v>0</v>
      </c>
      <c r="AR784" s="25" t="s">
        <v>279</v>
      </c>
      <c r="AT784" s="25" t="s">
        <v>185</v>
      </c>
      <c r="AU784" s="25" t="s">
        <v>90</v>
      </c>
      <c r="AY784" s="25" t="s">
        <v>183</v>
      </c>
      <c r="BE784" s="216">
        <f>IF(N784="základní",J784,0)</f>
        <v>0</v>
      </c>
      <c r="BF784" s="216">
        <f>IF(N784="snížená",J784,0)</f>
        <v>0</v>
      </c>
      <c r="BG784" s="216">
        <f>IF(N784="zákl. přenesená",J784,0)</f>
        <v>0</v>
      </c>
      <c r="BH784" s="216">
        <f>IF(N784="sníž. přenesená",J784,0)</f>
        <v>0</v>
      </c>
      <c r="BI784" s="216">
        <f>IF(N784="nulová",J784,0)</f>
        <v>0</v>
      </c>
      <c r="BJ784" s="25" t="s">
        <v>25</v>
      </c>
      <c r="BK784" s="216">
        <f>ROUND(I784*H784,2)</f>
        <v>0</v>
      </c>
      <c r="BL784" s="25" t="s">
        <v>279</v>
      </c>
      <c r="BM784" s="25" t="s">
        <v>1240</v>
      </c>
    </row>
    <row r="785" spans="2:47" s="1" customFormat="1" ht="121.5">
      <c r="B785" s="43"/>
      <c r="C785" s="65"/>
      <c r="D785" s="219" t="s">
        <v>217</v>
      </c>
      <c r="E785" s="65"/>
      <c r="F785" s="250" t="s">
        <v>1192</v>
      </c>
      <c r="G785" s="65"/>
      <c r="H785" s="65"/>
      <c r="I785" s="174"/>
      <c r="J785" s="65"/>
      <c r="K785" s="65"/>
      <c r="L785" s="63"/>
      <c r="M785" s="251"/>
      <c r="N785" s="44"/>
      <c r="O785" s="44"/>
      <c r="P785" s="44"/>
      <c r="Q785" s="44"/>
      <c r="R785" s="44"/>
      <c r="S785" s="44"/>
      <c r="T785" s="80"/>
      <c r="AT785" s="25" t="s">
        <v>217</v>
      </c>
      <c r="AU785" s="25" t="s">
        <v>90</v>
      </c>
    </row>
    <row r="786" spans="2:65" s="1" customFormat="1" ht="16.5" customHeight="1">
      <c r="B786" s="43"/>
      <c r="C786" s="205" t="s">
        <v>1241</v>
      </c>
      <c r="D786" s="205" t="s">
        <v>185</v>
      </c>
      <c r="E786" s="206" t="s">
        <v>1242</v>
      </c>
      <c r="F786" s="207" t="s">
        <v>1243</v>
      </c>
      <c r="G786" s="208" t="s">
        <v>188</v>
      </c>
      <c r="H786" s="209">
        <v>4</v>
      </c>
      <c r="I786" s="210"/>
      <c r="J786" s="211">
        <f>ROUND(I786*H786,2)</f>
        <v>0</v>
      </c>
      <c r="K786" s="207" t="s">
        <v>189</v>
      </c>
      <c r="L786" s="63"/>
      <c r="M786" s="212" t="s">
        <v>38</v>
      </c>
      <c r="N786" s="213" t="s">
        <v>53</v>
      </c>
      <c r="O786" s="44"/>
      <c r="P786" s="214">
        <f>O786*H786</f>
        <v>0</v>
      </c>
      <c r="Q786" s="214">
        <v>0</v>
      </c>
      <c r="R786" s="214">
        <f>Q786*H786</f>
        <v>0</v>
      </c>
      <c r="S786" s="214">
        <v>0</v>
      </c>
      <c r="T786" s="215">
        <f>S786*H786</f>
        <v>0</v>
      </c>
      <c r="AR786" s="25" t="s">
        <v>279</v>
      </c>
      <c r="AT786" s="25" t="s">
        <v>185</v>
      </c>
      <c r="AU786" s="25" t="s">
        <v>90</v>
      </c>
      <c r="AY786" s="25" t="s">
        <v>183</v>
      </c>
      <c r="BE786" s="216">
        <f>IF(N786="základní",J786,0)</f>
        <v>0</v>
      </c>
      <c r="BF786" s="216">
        <f>IF(N786="snížená",J786,0)</f>
        <v>0</v>
      </c>
      <c r="BG786" s="216">
        <f>IF(N786="zákl. přenesená",J786,0)</f>
        <v>0</v>
      </c>
      <c r="BH786" s="216">
        <f>IF(N786="sníž. přenesená",J786,0)</f>
        <v>0</v>
      </c>
      <c r="BI786" s="216">
        <f>IF(N786="nulová",J786,0)</f>
        <v>0</v>
      </c>
      <c r="BJ786" s="25" t="s">
        <v>25</v>
      </c>
      <c r="BK786" s="216">
        <f>ROUND(I786*H786,2)</f>
        <v>0</v>
      </c>
      <c r="BL786" s="25" t="s">
        <v>279</v>
      </c>
      <c r="BM786" s="25" t="s">
        <v>1244</v>
      </c>
    </row>
    <row r="787" spans="2:47" s="1" customFormat="1" ht="121.5">
      <c r="B787" s="43"/>
      <c r="C787" s="65"/>
      <c r="D787" s="219" t="s">
        <v>217</v>
      </c>
      <c r="E787" s="65"/>
      <c r="F787" s="250" t="s">
        <v>1192</v>
      </c>
      <c r="G787" s="65"/>
      <c r="H787" s="65"/>
      <c r="I787" s="174"/>
      <c r="J787" s="65"/>
      <c r="K787" s="65"/>
      <c r="L787" s="63"/>
      <c r="M787" s="251"/>
      <c r="N787" s="44"/>
      <c r="O787" s="44"/>
      <c r="P787" s="44"/>
      <c r="Q787" s="44"/>
      <c r="R787" s="44"/>
      <c r="S787" s="44"/>
      <c r="T787" s="80"/>
      <c r="AT787" s="25" t="s">
        <v>217</v>
      </c>
      <c r="AU787" s="25" t="s">
        <v>90</v>
      </c>
    </row>
    <row r="788" spans="2:65" s="1" customFormat="1" ht="16.5" customHeight="1">
      <c r="B788" s="43"/>
      <c r="C788" s="205" t="s">
        <v>1245</v>
      </c>
      <c r="D788" s="205" t="s">
        <v>185</v>
      </c>
      <c r="E788" s="206" t="s">
        <v>1246</v>
      </c>
      <c r="F788" s="207" t="s">
        <v>1247</v>
      </c>
      <c r="G788" s="208" t="s">
        <v>188</v>
      </c>
      <c r="H788" s="209">
        <v>4</v>
      </c>
      <c r="I788" s="210"/>
      <c r="J788" s="211">
        <f>ROUND(I788*H788,2)</f>
        <v>0</v>
      </c>
      <c r="K788" s="207" t="s">
        <v>189</v>
      </c>
      <c r="L788" s="63"/>
      <c r="M788" s="212" t="s">
        <v>38</v>
      </c>
      <c r="N788" s="213" t="s">
        <v>53</v>
      </c>
      <c r="O788" s="44"/>
      <c r="P788" s="214">
        <f>O788*H788</f>
        <v>0</v>
      </c>
      <c r="Q788" s="214">
        <v>0</v>
      </c>
      <c r="R788" s="214">
        <f>Q788*H788</f>
        <v>0</v>
      </c>
      <c r="S788" s="214">
        <v>0</v>
      </c>
      <c r="T788" s="215">
        <f>S788*H788</f>
        <v>0</v>
      </c>
      <c r="AR788" s="25" t="s">
        <v>279</v>
      </c>
      <c r="AT788" s="25" t="s">
        <v>185</v>
      </c>
      <c r="AU788" s="25" t="s">
        <v>90</v>
      </c>
      <c r="AY788" s="25" t="s">
        <v>183</v>
      </c>
      <c r="BE788" s="216">
        <f>IF(N788="základní",J788,0)</f>
        <v>0</v>
      </c>
      <c r="BF788" s="216">
        <f>IF(N788="snížená",J788,0)</f>
        <v>0</v>
      </c>
      <c r="BG788" s="216">
        <f>IF(N788="zákl. přenesená",J788,0)</f>
        <v>0</v>
      </c>
      <c r="BH788" s="216">
        <f>IF(N788="sníž. přenesená",J788,0)</f>
        <v>0</v>
      </c>
      <c r="BI788" s="216">
        <f>IF(N788="nulová",J788,0)</f>
        <v>0</v>
      </c>
      <c r="BJ788" s="25" t="s">
        <v>25</v>
      </c>
      <c r="BK788" s="216">
        <f>ROUND(I788*H788,2)</f>
        <v>0</v>
      </c>
      <c r="BL788" s="25" t="s">
        <v>279</v>
      </c>
      <c r="BM788" s="25" t="s">
        <v>1248</v>
      </c>
    </row>
    <row r="789" spans="2:47" s="1" customFormat="1" ht="121.5">
      <c r="B789" s="43"/>
      <c r="C789" s="65"/>
      <c r="D789" s="219" t="s">
        <v>217</v>
      </c>
      <c r="E789" s="65"/>
      <c r="F789" s="250" t="s">
        <v>1192</v>
      </c>
      <c r="G789" s="65"/>
      <c r="H789" s="65"/>
      <c r="I789" s="174"/>
      <c r="J789" s="65"/>
      <c r="K789" s="65"/>
      <c r="L789" s="63"/>
      <c r="M789" s="251"/>
      <c r="N789" s="44"/>
      <c r="O789" s="44"/>
      <c r="P789" s="44"/>
      <c r="Q789" s="44"/>
      <c r="R789" s="44"/>
      <c r="S789" s="44"/>
      <c r="T789" s="80"/>
      <c r="AT789" s="25" t="s">
        <v>217</v>
      </c>
      <c r="AU789" s="25" t="s">
        <v>90</v>
      </c>
    </row>
    <row r="790" spans="2:65" s="1" customFormat="1" ht="16.5" customHeight="1">
      <c r="B790" s="43"/>
      <c r="C790" s="252" t="s">
        <v>1249</v>
      </c>
      <c r="D790" s="252" t="s">
        <v>272</v>
      </c>
      <c r="E790" s="253" t="s">
        <v>1250</v>
      </c>
      <c r="F790" s="254" t="s">
        <v>1251</v>
      </c>
      <c r="G790" s="255" t="s">
        <v>490</v>
      </c>
      <c r="H790" s="256">
        <v>1</v>
      </c>
      <c r="I790" s="257"/>
      <c r="J790" s="258">
        <f>ROUND(I790*H790,2)</f>
        <v>0</v>
      </c>
      <c r="K790" s="254" t="s">
        <v>38</v>
      </c>
      <c r="L790" s="259"/>
      <c r="M790" s="260" t="s">
        <v>38</v>
      </c>
      <c r="N790" s="261" t="s">
        <v>53</v>
      </c>
      <c r="O790" s="44"/>
      <c r="P790" s="214">
        <f>O790*H790</f>
        <v>0</v>
      </c>
      <c r="Q790" s="214">
        <v>0</v>
      </c>
      <c r="R790" s="214">
        <f>Q790*H790</f>
        <v>0</v>
      </c>
      <c r="S790" s="214">
        <v>0</v>
      </c>
      <c r="T790" s="215">
        <f>S790*H790</f>
        <v>0</v>
      </c>
      <c r="AR790" s="25" t="s">
        <v>385</v>
      </c>
      <c r="AT790" s="25" t="s">
        <v>272</v>
      </c>
      <c r="AU790" s="25" t="s">
        <v>90</v>
      </c>
      <c r="AY790" s="25" t="s">
        <v>183</v>
      </c>
      <c r="BE790" s="216">
        <f>IF(N790="základní",J790,0)</f>
        <v>0</v>
      </c>
      <c r="BF790" s="216">
        <f>IF(N790="snížená",J790,0)</f>
        <v>0</v>
      </c>
      <c r="BG790" s="216">
        <f>IF(N790="zákl. přenesená",J790,0)</f>
        <v>0</v>
      </c>
      <c r="BH790" s="216">
        <f>IF(N790="sníž. přenesená",J790,0)</f>
        <v>0</v>
      </c>
      <c r="BI790" s="216">
        <f>IF(N790="nulová",J790,0)</f>
        <v>0</v>
      </c>
      <c r="BJ790" s="25" t="s">
        <v>25</v>
      </c>
      <c r="BK790" s="216">
        <f>ROUND(I790*H790,2)</f>
        <v>0</v>
      </c>
      <c r="BL790" s="25" t="s">
        <v>279</v>
      </c>
      <c r="BM790" s="25" t="s">
        <v>1252</v>
      </c>
    </row>
    <row r="791" spans="2:65" s="1" customFormat="1" ht="16.5" customHeight="1">
      <c r="B791" s="43"/>
      <c r="C791" s="205" t="s">
        <v>1253</v>
      </c>
      <c r="D791" s="205" t="s">
        <v>185</v>
      </c>
      <c r="E791" s="206" t="s">
        <v>1254</v>
      </c>
      <c r="F791" s="207" t="s">
        <v>1255</v>
      </c>
      <c r="G791" s="208" t="s">
        <v>188</v>
      </c>
      <c r="H791" s="209">
        <v>5</v>
      </c>
      <c r="I791" s="210"/>
      <c r="J791" s="211">
        <f>ROUND(I791*H791,2)</f>
        <v>0</v>
      </c>
      <c r="K791" s="207" t="s">
        <v>189</v>
      </c>
      <c r="L791" s="63"/>
      <c r="M791" s="212" t="s">
        <v>38</v>
      </c>
      <c r="N791" s="213" t="s">
        <v>53</v>
      </c>
      <c r="O791" s="44"/>
      <c r="P791" s="214">
        <f>O791*H791</f>
        <v>0</v>
      </c>
      <c r="Q791" s="214">
        <v>0</v>
      </c>
      <c r="R791" s="214">
        <f>Q791*H791</f>
        <v>0</v>
      </c>
      <c r="S791" s="214">
        <v>0.1104</v>
      </c>
      <c r="T791" s="215">
        <f>S791*H791</f>
        <v>0.552</v>
      </c>
      <c r="AR791" s="25" t="s">
        <v>279</v>
      </c>
      <c r="AT791" s="25" t="s">
        <v>185</v>
      </c>
      <c r="AU791" s="25" t="s">
        <v>90</v>
      </c>
      <c r="AY791" s="25" t="s">
        <v>183</v>
      </c>
      <c r="BE791" s="216">
        <f>IF(N791="základní",J791,0)</f>
        <v>0</v>
      </c>
      <c r="BF791" s="216">
        <f>IF(N791="snížená",J791,0)</f>
        <v>0</v>
      </c>
      <c r="BG791" s="216">
        <f>IF(N791="zákl. přenesená",J791,0)</f>
        <v>0</v>
      </c>
      <c r="BH791" s="216">
        <f>IF(N791="sníž. přenesená",J791,0)</f>
        <v>0</v>
      </c>
      <c r="BI791" s="216">
        <f>IF(N791="nulová",J791,0)</f>
        <v>0</v>
      </c>
      <c r="BJ791" s="25" t="s">
        <v>25</v>
      </c>
      <c r="BK791" s="216">
        <f>ROUND(I791*H791,2)</f>
        <v>0</v>
      </c>
      <c r="BL791" s="25" t="s">
        <v>279</v>
      </c>
      <c r="BM791" s="25" t="s">
        <v>1256</v>
      </c>
    </row>
    <row r="792" spans="2:51" s="14" customFormat="1" ht="13.5">
      <c r="B792" s="240"/>
      <c r="C792" s="241"/>
      <c r="D792" s="219" t="s">
        <v>196</v>
      </c>
      <c r="E792" s="242" t="s">
        <v>38</v>
      </c>
      <c r="F792" s="243" t="s">
        <v>1257</v>
      </c>
      <c r="G792" s="241"/>
      <c r="H792" s="242" t="s">
        <v>38</v>
      </c>
      <c r="I792" s="244"/>
      <c r="J792" s="241"/>
      <c r="K792" s="241"/>
      <c r="L792" s="245"/>
      <c r="M792" s="246"/>
      <c r="N792" s="247"/>
      <c r="O792" s="247"/>
      <c r="P792" s="247"/>
      <c r="Q792" s="247"/>
      <c r="R792" s="247"/>
      <c r="S792" s="247"/>
      <c r="T792" s="248"/>
      <c r="AT792" s="249" t="s">
        <v>196</v>
      </c>
      <c r="AU792" s="249" t="s">
        <v>90</v>
      </c>
      <c r="AV792" s="14" t="s">
        <v>25</v>
      </c>
      <c r="AW792" s="14" t="s">
        <v>45</v>
      </c>
      <c r="AX792" s="14" t="s">
        <v>82</v>
      </c>
      <c r="AY792" s="249" t="s">
        <v>183</v>
      </c>
    </row>
    <row r="793" spans="2:51" s="12" customFormat="1" ht="13.5">
      <c r="B793" s="217"/>
      <c r="C793" s="218"/>
      <c r="D793" s="219" t="s">
        <v>196</v>
      </c>
      <c r="E793" s="220" t="s">
        <v>38</v>
      </c>
      <c r="F793" s="221" t="s">
        <v>212</v>
      </c>
      <c r="G793" s="218"/>
      <c r="H793" s="222">
        <v>5</v>
      </c>
      <c r="I793" s="223"/>
      <c r="J793" s="218"/>
      <c r="K793" s="218"/>
      <c r="L793" s="224"/>
      <c r="M793" s="225"/>
      <c r="N793" s="226"/>
      <c r="O793" s="226"/>
      <c r="P793" s="226"/>
      <c r="Q793" s="226"/>
      <c r="R793" s="226"/>
      <c r="S793" s="226"/>
      <c r="T793" s="227"/>
      <c r="AT793" s="228" t="s">
        <v>196</v>
      </c>
      <c r="AU793" s="228" t="s">
        <v>90</v>
      </c>
      <c r="AV793" s="12" t="s">
        <v>90</v>
      </c>
      <c r="AW793" s="12" t="s">
        <v>45</v>
      </c>
      <c r="AX793" s="12" t="s">
        <v>82</v>
      </c>
      <c r="AY793" s="228" t="s">
        <v>183</v>
      </c>
    </row>
    <row r="794" spans="2:51" s="13" customFormat="1" ht="13.5">
      <c r="B794" s="229"/>
      <c r="C794" s="230"/>
      <c r="D794" s="219" t="s">
        <v>196</v>
      </c>
      <c r="E794" s="231" t="s">
        <v>38</v>
      </c>
      <c r="F794" s="232" t="s">
        <v>198</v>
      </c>
      <c r="G794" s="230"/>
      <c r="H794" s="233">
        <v>5</v>
      </c>
      <c r="I794" s="234"/>
      <c r="J794" s="230"/>
      <c r="K794" s="230"/>
      <c r="L794" s="235"/>
      <c r="M794" s="236"/>
      <c r="N794" s="237"/>
      <c r="O794" s="237"/>
      <c r="P794" s="237"/>
      <c r="Q794" s="237"/>
      <c r="R794" s="237"/>
      <c r="S794" s="237"/>
      <c r="T794" s="238"/>
      <c r="AT794" s="239" t="s">
        <v>196</v>
      </c>
      <c r="AU794" s="239" t="s">
        <v>90</v>
      </c>
      <c r="AV794" s="13" t="s">
        <v>190</v>
      </c>
      <c r="AW794" s="13" t="s">
        <v>45</v>
      </c>
      <c r="AX794" s="13" t="s">
        <v>25</v>
      </c>
      <c r="AY794" s="239" t="s">
        <v>183</v>
      </c>
    </row>
    <row r="795" spans="2:65" s="1" customFormat="1" ht="38.25" customHeight="1">
      <c r="B795" s="43"/>
      <c r="C795" s="205" t="s">
        <v>1258</v>
      </c>
      <c r="D795" s="205" t="s">
        <v>185</v>
      </c>
      <c r="E795" s="206" t="s">
        <v>1259</v>
      </c>
      <c r="F795" s="207" t="s">
        <v>1260</v>
      </c>
      <c r="G795" s="208" t="s">
        <v>911</v>
      </c>
      <c r="H795" s="273"/>
      <c r="I795" s="210"/>
      <c r="J795" s="211">
        <f>ROUND(I795*H795,2)</f>
        <v>0</v>
      </c>
      <c r="K795" s="207" t="s">
        <v>189</v>
      </c>
      <c r="L795" s="63"/>
      <c r="M795" s="212" t="s">
        <v>38</v>
      </c>
      <c r="N795" s="213" t="s">
        <v>53</v>
      </c>
      <c r="O795" s="44"/>
      <c r="P795" s="214">
        <f>O795*H795</f>
        <v>0</v>
      </c>
      <c r="Q795" s="214">
        <v>0</v>
      </c>
      <c r="R795" s="214">
        <f>Q795*H795</f>
        <v>0</v>
      </c>
      <c r="S795" s="214">
        <v>0</v>
      </c>
      <c r="T795" s="215">
        <f>S795*H795</f>
        <v>0</v>
      </c>
      <c r="AR795" s="25" t="s">
        <v>279</v>
      </c>
      <c r="AT795" s="25" t="s">
        <v>185</v>
      </c>
      <c r="AU795" s="25" t="s">
        <v>90</v>
      </c>
      <c r="AY795" s="25" t="s">
        <v>183</v>
      </c>
      <c r="BE795" s="216">
        <f>IF(N795="základní",J795,0)</f>
        <v>0</v>
      </c>
      <c r="BF795" s="216">
        <f>IF(N795="snížená",J795,0)</f>
        <v>0</v>
      </c>
      <c r="BG795" s="216">
        <f>IF(N795="zákl. přenesená",J795,0)</f>
        <v>0</v>
      </c>
      <c r="BH795" s="216">
        <f>IF(N795="sníž. přenesená",J795,0)</f>
        <v>0</v>
      </c>
      <c r="BI795" s="216">
        <f>IF(N795="nulová",J795,0)</f>
        <v>0</v>
      </c>
      <c r="BJ795" s="25" t="s">
        <v>25</v>
      </c>
      <c r="BK795" s="216">
        <f>ROUND(I795*H795,2)</f>
        <v>0</v>
      </c>
      <c r="BL795" s="25" t="s">
        <v>279</v>
      </c>
      <c r="BM795" s="25" t="s">
        <v>1261</v>
      </c>
    </row>
    <row r="796" spans="2:47" s="1" customFormat="1" ht="121.5">
      <c r="B796" s="43"/>
      <c r="C796" s="65"/>
      <c r="D796" s="219" t="s">
        <v>217</v>
      </c>
      <c r="E796" s="65"/>
      <c r="F796" s="250" t="s">
        <v>1262</v>
      </c>
      <c r="G796" s="65"/>
      <c r="H796" s="65"/>
      <c r="I796" s="174"/>
      <c r="J796" s="65"/>
      <c r="K796" s="65"/>
      <c r="L796" s="63"/>
      <c r="M796" s="251"/>
      <c r="N796" s="44"/>
      <c r="O796" s="44"/>
      <c r="P796" s="44"/>
      <c r="Q796" s="44"/>
      <c r="R796" s="44"/>
      <c r="S796" s="44"/>
      <c r="T796" s="80"/>
      <c r="AT796" s="25" t="s">
        <v>217</v>
      </c>
      <c r="AU796" s="25" t="s">
        <v>90</v>
      </c>
    </row>
    <row r="797" spans="2:63" s="11" customFormat="1" ht="29.85" customHeight="1">
      <c r="B797" s="189"/>
      <c r="C797" s="190"/>
      <c r="D797" s="191" t="s">
        <v>81</v>
      </c>
      <c r="E797" s="203" t="s">
        <v>1263</v>
      </c>
      <c r="F797" s="203" t="s">
        <v>1264</v>
      </c>
      <c r="G797" s="190"/>
      <c r="H797" s="190"/>
      <c r="I797" s="193"/>
      <c r="J797" s="204">
        <f>BK797</f>
        <v>0</v>
      </c>
      <c r="K797" s="190"/>
      <c r="L797" s="195"/>
      <c r="M797" s="196"/>
      <c r="N797" s="197"/>
      <c r="O797" s="197"/>
      <c r="P797" s="198">
        <f>SUM(P798:P810)</f>
        <v>0</v>
      </c>
      <c r="Q797" s="197"/>
      <c r="R797" s="198">
        <f>SUM(R798:R810)</f>
        <v>0.0064</v>
      </c>
      <c r="S797" s="197"/>
      <c r="T797" s="199">
        <f>SUM(T798:T810)</f>
        <v>0</v>
      </c>
      <c r="AR797" s="200" t="s">
        <v>90</v>
      </c>
      <c r="AT797" s="201" t="s">
        <v>81</v>
      </c>
      <c r="AU797" s="201" t="s">
        <v>25</v>
      </c>
      <c r="AY797" s="200" t="s">
        <v>183</v>
      </c>
      <c r="BK797" s="202">
        <f>SUM(BK798:BK810)</f>
        <v>0</v>
      </c>
    </row>
    <row r="798" spans="2:65" s="1" customFormat="1" ht="16.5" customHeight="1">
      <c r="B798" s="43"/>
      <c r="C798" s="205" t="s">
        <v>1265</v>
      </c>
      <c r="D798" s="205" t="s">
        <v>185</v>
      </c>
      <c r="E798" s="206" t="s">
        <v>1266</v>
      </c>
      <c r="F798" s="207" t="s">
        <v>1267</v>
      </c>
      <c r="G798" s="208" t="s">
        <v>188</v>
      </c>
      <c r="H798" s="209">
        <v>1</v>
      </c>
      <c r="I798" s="210"/>
      <c r="J798" s="211">
        <f>ROUND(I798*H798,2)</f>
        <v>0</v>
      </c>
      <c r="K798" s="207" t="s">
        <v>189</v>
      </c>
      <c r="L798" s="63"/>
      <c r="M798" s="212" t="s">
        <v>38</v>
      </c>
      <c r="N798" s="213" t="s">
        <v>53</v>
      </c>
      <c r="O798" s="44"/>
      <c r="P798" s="214">
        <f>O798*H798</f>
        <v>0</v>
      </c>
      <c r="Q798" s="214">
        <v>0</v>
      </c>
      <c r="R798" s="214">
        <f>Q798*H798</f>
        <v>0</v>
      </c>
      <c r="S798" s="214">
        <v>0</v>
      </c>
      <c r="T798" s="215">
        <f>S798*H798</f>
        <v>0</v>
      </c>
      <c r="AR798" s="25" t="s">
        <v>279</v>
      </c>
      <c r="AT798" s="25" t="s">
        <v>185</v>
      </c>
      <c r="AU798" s="25" t="s">
        <v>90</v>
      </c>
      <c r="AY798" s="25" t="s">
        <v>183</v>
      </c>
      <c r="BE798" s="216">
        <f>IF(N798="základní",J798,0)</f>
        <v>0</v>
      </c>
      <c r="BF798" s="216">
        <f>IF(N798="snížená",J798,0)</f>
        <v>0</v>
      </c>
      <c r="BG798" s="216">
        <f>IF(N798="zákl. přenesená",J798,0)</f>
        <v>0</v>
      </c>
      <c r="BH798" s="216">
        <f>IF(N798="sníž. přenesená",J798,0)</f>
        <v>0</v>
      </c>
      <c r="BI798" s="216">
        <f>IF(N798="nulová",J798,0)</f>
        <v>0</v>
      </c>
      <c r="BJ798" s="25" t="s">
        <v>25</v>
      </c>
      <c r="BK798" s="216">
        <f>ROUND(I798*H798,2)</f>
        <v>0</v>
      </c>
      <c r="BL798" s="25" t="s">
        <v>279</v>
      </c>
      <c r="BM798" s="25" t="s">
        <v>1268</v>
      </c>
    </row>
    <row r="799" spans="2:47" s="1" customFormat="1" ht="148.5">
      <c r="B799" s="43"/>
      <c r="C799" s="65"/>
      <c r="D799" s="219" t="s">
        <v>217</v>
      </c>
      <c r="E799" s="65"/>
      <c r="F799" s="250" t="s">
        <v>1269</v>
      </c>
      <c r="G799" s="65"/>
      <c r="H799" s="65"/>
      <c r="I799" s="174"/>
      <c r="J799" s="65"/>
      <c r="K799" s="65"/>
      <c r="L799" s="63"/>
      <c r="M799" s="251"/>
      <c r="N799" s="44"/>
      <c r="O799" s="44"/>
      <c r="P799" s="44"/>
      <c r="Q799" s="44"/>
      <c r="R799" s="44"/>
      <c r="S799" s="44"/>
      <c r="T799" s="80"/>
      <c r="AT799" s="25" t="s">
        <v>217</v>
      </c>
      <c r="AU799" s="25" t="s">
        <v>90</v>
      </c>
    </row>
    <row r="800" spans="2:65" s="1" customFormat="1" ht="51" customHeight="1">
      <c r="B800" s="43"/>
      <c r="C800" s="252" t="s">
        <v>1270</v>
      </c>
      <c r="D800" s="252" t="s">
        <v>272</v>
      </c>
      <c r="E800" s="253" t="s">
        <v>1271</v>
      </c>
      <c r="F800" s="254" t="s">
        <v>1272</v>
      </c>
      <c r="G800" s="255" t="s">
        <v>490</v>
      </c>
      <c r="H800" s="256">
        <v>1</v>
      </c>
      <c r="I800" s="257"/>
      <c r="J800" s="258">
        <f>ROUND(I800*H800,2)</f>
        <v>0</v>
      </c>
      <c r="K800" s="254" t="s">
        <v>38</v>
      </c>
      <c r="L800" s="259"/>
      <c r="M800" s="260" t="s">
        <v>38</v>
      </c>
      <c r="N800" s="261" t="s">
        <v>53</v>
      </c>
      <c r="O800" s="44"/>
      <c r="P800" s="214">
        <f>O800*H800</f>
        <v>0</v>
      </c>
      <c r="Q800" s="214">
        <v>0</v>
      </c>
      <c r="R800" s="214">
        <f>Q800*H800</f>
        <v>0</v>
      </c>
      <c r="S800" s="214">
        <v>0</v>
      </c>
      <c r="T800" s="215">
        <f>S800*H800</f>
        <v>0</v>
      </c>
      <c r="AR800" s="25" t="s">
        <v>385</v>
      </c>
      <c r="AT800" s="25" t="s">
        <v>272</v>
      </c>
      <c r="AU800" s="25" t="s">
        <v>90</v>
      </c>
      <c r="AY800" s="25" t="s">
        <v>183</v>
      </c>
      <c r="BE800" s="216">
        <f>IF(N800="základní",J800,0)</f>
        <v>0</v>
      </c>
      <c r="BF800" s="216">
        <f>IF(N800="snížená",J800,0)</f>
        <v>0</v>
      </c>
      <c r="BG800" s="216">
        <f>IF(N800="zákl. přenesená",J800,0)</f>
        <v>0</v>
      </c>
      <c r="BH800" s="216">
        <f>IF(N800="sníž. přenesená",J800,0)</f>
        <v>0</v>
      </c>
      <c r="BI800" s="216">
        <f>IF(N800="nulová",J800,0)</f>
        <v>0</v>
      </c>
      <c r="BJ800" s="25" t="s">
        <v>25</v>
      </c>
      <c r="BK800" s="216">
        <f>ROUND(I800*H800,2)</f>
        <v>0</v>
      </c>
      <c r="BL800" s="25" t="s">
        <v>279</v>
      </c>
      <c r="BM800" s="25" t="s">
        <v>1273</v>
      </c>
    </row>
    <row r="801" spans="2:65" s="1" customFormat="1" ht="16.5" customHeight="1">
      <c r="B801" s="43"/>
      <c r="C801" s="205" t="s">
        <v>1274</v>
      </c>
      <c r="D801" s="205" t="s">
        <v>185</v>
      </c>
      <c r="E801" s="206" t="s">
        <v>1275</v>
      </c>
      <c r="F801" s="207" t="s">
        <v>1276</v>
      </c>
      <c r="G801" s="208" t="s">
        <v>188</v>
      </c>
      <c r="H801" s="209">
        <v>2</v>
      </c>
      <c r="I801" s="210"/>
      <c r="J801" s="211">
        <f>ROUND(I801*H801,2)</f>
        <v>0</v>
      </c>
      <c r="K801" s="207" t="s">
        <v>189</v>
      </c>
      <c r="L801" s="63"/>
      <c r="M801" s="212" t="s">
        <v>38</v>
      </c>
      <c r="N801" s="213" t="s">
        <v>53</v>
      </c>
      <c r="O801" s="44"/>
      <c r="P801" s="214">
        <f>O801*H801</f>
        <v>0</v>
      </c>
      <c r="Q801" s="214">
        <v>0</v>
      </c>
      <c r="R801" s="214">
        <f>Q801*H801</f>
        <v>0</v>
      </c>
      <c r="S801" s="214">
        <v>0</v>
      </c>
      <c r="T801" s="215">
        <f>S801*H801</f>
        <v>0</v>
      </c>
      <c r="AR801" s="25" t="s">
        <v>279</v>
      </c>
      <c r="AT801" s="25" t="s">
        <v>185</v>
      </c>
      <c r="AU801" s="25" t="s">
        <v>90</v>
      </c>
      <c r="AY801" s="25" t="s">
        <v>183</v>
      </c>
      <c r="BE801" s="216">
        <f>IF(N801="základní",J801,0)</f>
        <v>0</v>
      </c>
      <c r="BF801" s="216">
        <f>IF(N801="snížená",J801,0)</f>
        <v>0</v>
      </c>
      <c r="BG801" s="216">
        <f>IF(N801="zákl. přenesená",J801,0)</f>
        <v>0</v>
      </c>
      <c r="BH801" s="216">
        <f>IF(N801="sníž. přenesená",J801,0)</f>
        <v>0</v>
      </c>
      <c r="BI801" s="216">
        <f>IF(N801="nulová",J801,0)</f>
        <v>0</v>
      </c>
      <c r="BJ801" s="25" t="s">
        <v>25</v>
      </c>
      <c r="BK801" s="216">
        <f>ROUND(I801*H801,2)</f>
        <v>0</v>
      </c>
      <c r="BL801" s="25" t="s">
        <v>279</v>
      </c>
      <c r="BM801" s="25" t="s">
        <v>1277</v>
      </c>
    </row>
    <row r="802" spans="2:47" s="1" customFormat="1" ht="148.5">
      <c r="B802" s="43"/>
      <c r="C802" s="65"/>
      <c r="D802" s="219" t="s">
        <v>217</v>
      </c>
      <c r="E802" s="65"/>
      <c r="F802" s="250" t="s">
        <v>1269</v>
      </c>
      <c r="G802" s="65"/>
      <c r="H802" s="65"/>
      <c r="I802" s="174"/>
      <c r="J802" s="65"/>
      <c r="K802" s="65"/>
      <c r="L802" s="63"/>
      <c r="M802" s="251"/>
      <c r="N802" s="44"/>
      <c r="O802" s="44"/>
      <c r="P802" s="44"/>
      <c r="Q802" s="44"/>
      <c r="R802" s="44"/>
      <c r="S802" s="44"/>
      <c r="T802" s="80"/>
      <c r="AT802" s="25" t="s">
        <v>217</v>
      </c>
      <c r="AU802" s="25" t="s">
        <v>90</v>
      </c>
    </row>
    <row r="803" spans="2:65" s="1" customFormat="1" ht="16.5" customHeight="1">
      <c r="B803" s="43"/>
      <c r="C803" s="252" t="s">
        <v>1278</v>
      </c>
      <c r="D803" s="252" t="s">
        <v>272</v>
      </c>
      <c r="E803" s="253" t="s">
        <v>1279</v>
      </c>
      <c r="F803" s="254" t="s">
        <v>1280</v>
      </c>
      <c r="G803" s="255" t="s">
        <v>188</v>
      </c>
      <c r="H803" s="256">
        <v>2</v>
      </c>
      <c r="I803" s="257"/>
      <c r="J803" s="258">
        <f>ROUND(I803*H803,2)</f>
        <v>0</v>
      </c>
      <c r="K803" s="254" t="s">
        <v>189</v>
      </c>
      <c r="L803" s="259"/>
      <c r="M803" s="260" t="s">
        <v>38</v>
      </c>
      <c r="N803" s="261" t="s">
        <v>53</v>
      </c>
      <c r="O803" s="44"/>
      <c r="P803" s="214">
        <f>O803*H803</f>
        <v>0</v>
      </c>
      <c r="Q803" s="214">
        <v>0.0032</v>
      </c>
      <c r="R803" s="214">
        <f>Q803*H803</f>
        <v>0.0064</v>
      </c>
      <c r="S803" s="214">
        <v>0</v>
      </c>
      <c r="T803" s="215">
        <f>S803*H803</f>
        <v>0</v>
      </c>
      <c r="AR803" s="25" t="s">
        <v>385</v>
      </c>
      <c r="AT803" s="25" t="s">
        <v>272</v>
      </c>
      <c r="AU803" s="25" t="s">
        <v>90</v>
      </c>
      <c r="AY803" s="25" t="s">
        <v>183</v>
      </c>
      <c r="BE803" s="216">
        <f>IF(N803="základní",J803,0)</f>
        <v>0</v>
      </c>
      <c r="BF803" s="216">
        <f>IF(N803="snížená",J803,0)</f>
        <v>0</v>
      </c>
      <c r="BG803" s="216">
        <f>IF(N803="zákl. přenesená",J803,0)</f>
        <v>0</v>
      </c>
      <c r="BH803" s="216">
        <f>IF(N803="sníž. přenesená",J803,0)</f>
        <v>0</v>
      </c>
      <c r="BI803" s="216">
        <f>IF(N803="nulová",J803,0)</f>
        <v>0</v>
      </c>
      <c r="BJ803" s="25" t="s">
        <v>25</v>
      </c>
      <c r="BK803" s="216">
        <f>ROUND(I803*H803,2)</f>
        <v>0</v>
      </c>
      <c r="BL803" s="25" t="s">
        <v>279</v>
      </c>
      <c r="BM803" s="25" t="s">
        <v>1281</v>
      </c>
    </row>
    <row r="804" spans="2:65" s="1" customFormat="1" ht="38.25" customHeight="1">
      <c r="B804" s="43"/>
      <c r="C804" s="205" t="s">
        <v>1282</v>
      </c>
      <c r="D804" s="205" t="s">
        <v>185</v>
      </c>
      <c r="E804" s="206" t="s">
        <v>1283</v>
      </c>
      <c r="F804" s="207" t="s">
        <v>1284</v>
      </c>
      <c r="G804" s="208" t="s">
        <v>188</v>
      </c>
      <c r="H804" s="209">
        <v>1</v>
      </c>
      <c r="I804" s="210"/>
      <c r="J804" s="211">
        <f>ROUND(I804*H804,2)</f>
        <v>0</v>
      </c>
      <c r="K804" s="207" t="s">
        <v>189</v>
      </c>
      <c r="L804" s="63"/>
      <c r="M804" s="212" t="s">
        <v>38</v>
      </c>
      <c r="N804" s="213" t="s">
        <v>53</v>
      </c>
      <c r="O804" s="44"/>
      <c r="P804" s="214">
        <f>O804*H804</f>
        <v>0</v>
      </c>
      <c r="Q804" s="214">
        <v>0</v>
      </c>
      <c r="R804" s="214">
        <f>Q804*H804</f>
        <v>0</v>
      </c>
      <c r="S804" s="214">
        <v>0</v>
      </c>
      <c r="T804" s="215">
        <f>S804*H804</f>
        <v>0</v>
      </c>
      <c r="AR804" s="25" t="s">
        <v>279</v>
      </c>
      <c r="AT804" s="25" t="s">
        <v>185</v>
      </c>
      <c r="AU804" s="25" t="s">
        <v>90</v>
      </c>
      <c r="AY804" s="25" t="s">
        <v>183</v>
      </c>
      <c r="BE804" s="216">
        <f>IF(N804="základní",J804,0)</f>
        <v>0</v>
      </c>
      <c r="BF804" s="216">
        <f>IF(N804="snížená",J804,0)</f>
        <v>0</v>
      </c>
      <c r="BG804" s="216">
        <f>IF(N804="zákl. přenesená",J804,0)</f>
        <v>0</v>
      </c>
      <c r="BH804" s="216">
        <f>IF(N804="sníž. přenesená",J804,0)</f>
        <v>0</v>
      </c>
      <c r="BI804" s="216">
        <f>IF(N804="nulová",J804,0)</f>
        <v>0</v>
      </c>
      <c r="BJ804" s="25" t="s">
        <v>25</v>
      </c>
      <c r="BK804" s="216">
        <f>ROUND(I804*H804,2)</f>
        <v>0</v>
      </c>
      <c r="BL804" s="25" t="s">
        <v>279</v>
      </c>
      <c r="BM804" s="25" t="s">
        <v>1285</v>
      </c>
    </row>
    <row r="805" spans="2:65" s="1" customFormat="1" ht="25.5" customHeight="1">
      <c r="B805" s="43"/>
      <c r="C805" s="205" t="s">
        <v>1286</v>
      </c>
      <c r="D805" s="205" t="s">
        <v>185</v>
      </c>
      <c r="E805" s="206" t="s">
        <v>1287</v>
      </c>
      <c r="F805" s="207" t="s">
        <v>1288</v>
      </c>
      <c r="G805" s="208" t="s">
        <v>188</v>
      </c>
      <c r="H805" s="209">
        <v>5</v>
      </c>
      <c r="I805" s="210"/>
      <c r="J805" s="211">
        <f>ROUND(I805*H805,2)</f>
        <v>0</v>
      </c>
      <c r="K805" s="207" t="s">
        <v>189</v>
      </c>
      <c r="L805" s="63"/>
      <c r="M805" s="212" t="s">
        <v>38</v>
      </c>
      <c r="N805" s="213" t="s">
        <v>53</v>
      </c>
      <c r="O805" s="44"/>
      <c r="P805" s="214">
        <f>O805*H805</f>
        <v>0</v>
      </c>
      <c r="Q805" s="214">
        <v>0</v>
      </c>
      <c r="R805" s="214">
        <f>Q805*H805</f>
        <v>0</v>
      </c>
      <c r="S805" s="214">
        <v>0</v>
      </c>
      <c r="T805" s="215">
        <f>S805*H805</f>
        <v>0</v>
      </c>
      <c r="AR805" s="25" t="s">
        <v>279</v>
      </c>
      <c r="AT805" s="25" t="s">
        <v>185</v>
      </c>
      <c r="AU805" s="25" t="s">
        <v>90</v>
      </c>
      <c r="AY805" s="25" t="s">
        <v>183</v>
      </c>
      <c r="BE805" s="216">
        <f>IF(N805="základní",J805,0)</f>
        <v>0</v>
      </c>
      <c r="BF805" s="216">
        <f>IF(N805="snížená",J805,0)</f>
        <v>0</v>
      </c>
      <c r="BG805" s="216">
        <f>IF(N805="zákl. přenesená",J805,0)</f>
        <v>0</v>
      </c>
      <c r="BH805" s="216">
        <f>IF(N805="sníž. přenesená",J805,0)</f>
        <v>0</v>
      </c>
      <c r="BI805" s="216">
        <f>IF(N805="nulová",J805,0)</f>
        <v>0</v>
      </c>
      <c r="BJ805" s="25" t="s">
        <v>25</v>
      </c>
      <c r="BK805" s="216">
        <f>ROUND(I805*H805,2)</f>
        <v>0</v>
      </c>
      <c r="BL805" s="25" t="s">
        <v>279</v>
      </c>
      <c r="BM805" s="25" t="s">
        <v>1289</v>
      </c>
    </row>
    <row r="806" spans="2:47" s="1" customFormat="1" ht="27">
      <c r="B806" s="43"/>
      <c r="C806" s="65"/>
      <c r="D806" s="219" t="s">
        <v>217</v>
      </c>
      <c r="E806" s="65"/>
      <c r="F806" s="250" t="s">
        <v>1290</v>
      </c>
      <c r="G806" s="65"/>
      <c r="H806" s="65"/>
      <c r="I806" s="174"/>
      <c r="J806" s="65"/>
      <c r="K806" s="65"/>
      <c r="L806" s="63"/>
      <c r="M806" s="251"/>
      <c r="N806" s="44"/>
      <c r="O806" s="44"/>
      <c r="P806" s="44"/>
      <c r="Q806" s="44"/>
      <c r="R806" s="44"/>
      <c r="S806" s="44"/>
      <c r="T806" s="80"/>
      <c r="AT806" s="25" t="s">
        <v>217</v>
      </c>
      <c r="AU806" s="25" t="s">
        <v>90</v>
      </c>
    </row>
    <row r="807" spans="2:47" s="1" customFormat="1" ht="27">
      <c r="B807" s="43"/>
      <c r="C807" s="65"/>
      <c r="D807" s="219" t="s">
        <v>276</v>
      </c>
      <c r="E807" s="65"/>
      <c r="F807" s="250" t="s">
        <v>1291</v>
      </c>
      <c r="G807" s="65"/>
      <c r="H807" s="65"/>
      <c r="I807" s="174"/>
      <c r="J807" s="65"/>
      <c r="K807" s="65"/>
      <c r="L807" s="63"/>
      <c r="M807" s="251"/>
      <c r="N807" s="44"/>
      <c r="O807" s="44"/>
      <c r="P807" s="44"/>
      <c r="Q807" s="44"/>
      <c r="R807" s="44"/>
      <c r="S807" s="44"/>
      <c r="T807" s="80"/>
      <c r="AT807" s="25" t="s">
        <v>276</v>
      </c>
      <c r="AU807" s="25" t="s">
        <v>90</v>
      </c>
    </row>
    <row r="808" spans="2:65" s="1" customFormat="1" ht="16.5" customHeight="1">
      <c r="B808" s="43"/>
      <c r="C808" s="252" t="s">
        <v>1292</v>
      </c>
      <c r="D808" s="252" t="s">
        <v>272</v>
      </c>
      <c r="E808" s="253" t="s">
        <v>1293</v>
      </c>
      <c r="F808" s="254" t="s">
        <v>1294</v>
      </c>
      <c r="G808" s="255" t="s">
        <v>490</v>
      </c>
      <c r="H808" s="256">
        <v>3</v>
      </c>
      <c r="I808" s="257"/>
      <c r="J808" s="258">
        <f>ROUND(I808*H808,2)</f>
        <v>0</v>
      </c>
      <c r="K808" s="254" t="s">
        <v>38</v>
      </c>
      <c r="L808" s="259"/>
      <c r="M808" s="260" t="s">
        <v>38</v>
      </c>
      <c r="N808" s="261" t="s">
        <v>53</v>
      </c>
      <c r="O808" s="44"/>
      <c r="P808" s="214">
        <f>O808*H808</f>
        <v>0</v>
      </c>
      <c r="Q808" s="214">
        <v>0</v>
      </c>
      <c r="R808" s="214">
        <f>Q808*H808</f>
        <v>0</v>
      </c>
      <c r="S808" s="214">
        <v>0</v>
      </c>
      <c r="T808" s="215">
        <f>S808*H808</f>
        <v>0</v>
      </c>
      <c r="AR808" s="25" t="s">
        <v>385</v>
      </c>
      <c r="AT808" s="25" t="s">
        <v>272</v>
      </c>
      <c r="AU808" s="25" t="s">
        <v>90</v>
      </c>
      <c r="AY808" s="25" t="s">
        <v>183</v>
      </c>
      <c r="BE808" s="216">
        <f>IF(N808="základní",J808,0)</f>
        <v>0</v>
      </c>
      <c r="BF808" s="216">
        <f>IF(N808="snížená",J808,0)</f>
        <v>0</v>
      </c>
      <c r="BG808" s="216">
        <f>IF(N808="zákl. přenesená",J808,0)</f>
        <v>0</v>
      </c>
      <c r="BH808" s="216">
        <f>IF(N808="sníž. přenesená",J808,0)</f>
        <v>0</v>
      </c>
      <c r="BI808" s="216">
        <f>IF(N808="nulová",J808,0)</f>
        <v>0</v>
      </c>
      <c r="BJ808" s="25" t="s">
        <v>25</v>
      </c>
      <c r="BK808" s="216">
        <f>ROUND(I808*H808,2)</f>
        <v>0</v>
      </c>
      <c r="BL808" s="25" t="s">
        <v>279</v>
      </c>
      <c r="BM808" s="25" t="s">
        <v>1295</v>
      </c>
    </row>
    <row r="809" spans="2:65" s="1" customFormat="1" ht="38.25" customHeight="1">
      <c r="B809" s="43"/>
      <c r="C809" s="205" t="s">
        <v>1296</v>
      </c>
      <c r="D809" s="205" t="s">
        <v>185</v>
      </c>
      <c r="E809" s="206" t="s">
        <v>1297</v>
      </c>
      <c r="F809" s="207" t="s">
        <v>1298</v>
      </c>
      <c r="G809" s="208" t="s">
        <v>911</v>
      </c>
      <c r="H809" s="273"/>
      <c r="I809" s="210"/>
      <c r="J809" s="211">
        <f>ROUND(I809*H809,2)</f>
        <v>0</v>
      </c>
      <c r="K809" s="207" t="s">
        <v>189</v>
      </c>
      <c r="L809" s="63"/>
      <c r="M809" s="212" t="s">
        <v>38</v>
      </c>
      <c r="N809" s="213" t="s">
        <v>53</v>
      </c>
      <c r="O809" s="44"/>
      <c r="P809" s="214">
        <f>O809*H809</f>
        <v>0</v>
      </c>
      <c r="Q809" s="214">
        <v>0</v>
      </c>
      <c r="R809" s="214">
        <f>Q809*H809</f>
        <v>0</v>
      </c>
      <c r="S809" s="214">
        <v>0</v>
      </c>
      <c r="T809" s="215">
        <f>S809*H809</f>
        <v>0</v>
      </c>
      <c r="AR809" s="25" t="s">
        <v>279</v>
      </c>
      <c r="AT809" s="25" t="s">
        <v>185</v>
      </c>
      <c r="AU809" s="25" t="s">
        <v>90</v>
      </c>
      <c r="AY809" s="25" t="s">
        <v>183</v>
      </c>
      <c r="BE809" s="216">
        <f>IF(N809="základní",J809,0)</f>
        <v>0</v>
      </c>
      <c r="BF809" s="216">
        <f>IF(N809="snížená",J809,0)</f>
        <v>0</v>
      </c>
      <c r="BG809" s="216">
        <f>IF(N809="zákl. přenesená",J809,0)</f>
        <v>0</v>
      </c>
      <c r="BH809" s="216">
        <f>IF(N809="sníž. přenesená",J809,0)</f>
        <v>0</v>
      </c>
      <c r="BI809" s="216">
        <f>IF(N809="nulová",J809,0)</f>
        <v>0</v>
      </c>
      <c r="BJ809" s="25" t="s">
        <v>25</v>
      </c>
      <c r="BK809" s="216">
        <f>ROUND(I809*H809,2)</f>
        <v>0</v>
      </c>
      <c r="BL809" s="25" t="s">
        <v>279</v>
      </c>
      <c r="BM809" s="25" t="s">
        <v>1299</v>
      </c>
    </row>
    <row r="810" spans="2:47" s="1" customFormat="1" ht="121.5">
      <c r="B810" s="43"/>
      <c r="C810" s="65"/>
      <c r="D810" s="219" t="s">
        <v>217</v>
      </c>
      <c r="E810" s="65"/>
      <c r="F810" s="250" t="s">
        <v>1300</v>
      </c>
      <c r="G810" s="65"/>
      <c r="H810" s="65"/>
      <c r="I810" s="174"/>
      <c r="J810" s="65"/>
      <c r="K810" s="65"/>
      <c r="L810" s="63"/>
      <c r="M810" s="251"/>
      <c r="N810" s="44"/>
      <c r="O810" s="44"/>
      <c r="P810" s="44"/>
      <c r="Q810" s="44"/>
      <c r="R810" s="44"/>
      <c r="S810" s="44"/>
      <c r="T810" s="80"/>
      <c r="AT810" s="25" t="s">
        <v>217</v>
      </c>
      <c r="AU810" s="25" t="s">
        <v>90</v>
      </c>
    </row>
    <row r="811" spans="2:63" s="11" customFormat="1" ht="29.85" customHeight="1">
      <c r="B811" s="189"/>
      <c r="C811" s="190"/>
      <c r="D811" s="191" t="s">
        <v>81</v>
      </c>
      <c r="E811" s="203" t="s">
        <v>1301</v>
      </c>
      <c r="F811" s="203" t="s">
        <v>1302</v>
      </c>
      <c r="G811" s="190"/>
      <c r="H811" s="190"/>
      <c r="I811" s="193"/>
      <c r="J811" s="204">
        <f>BK811</f>
        <v>0</v>
      </c>
      <c r="K811" s="190"/>
      <c r="L811" s="195"/>
      <c r="M811" s="196"/>
      <c r="N811" s="197"/>
      <c r="O811" s="197"/>
      <c r="P811" s="198">
        <f>SUM(P812:P868)</f>
        <v>0</v>
      </c>
      <c r="Q811" s="197"/>
      <c r="R811" s="198">
        <f>SUM(R812:R868)</f>
        <v>9.49313418</v>
      </c>
      <c r="S811" s="197"/>
      <c r="T811" s="199">
        <f>SUM(T812:T868)</f>
        <v>0</v>
      </c>
      <c r="AR811" s="200" t="s">
        <v>90</v>
      </c>
      <c r="AT811" s="201" t="s">
        <v>81</v>
      </c>
      <c r="AU811" s="201" t="s">
        <v>25</v>
      </c>
      <c r="AY811" s="200" t="s">
        <v>183</v>
      </c>
      <c r="BK811" s="202">
        <f>SUM(BK812:BK868)</f>
        <v>0</v>
      </c>
    </row>
    <row r="812" spans="2:65" s="1" customFormat="1" ht="25.5" customHeight="1">
      <c r="B812" s="43"/>
      <c r="C812" s="205" t="s">
        <v>1303</v>
      </c>
      <c r="D812" s="205" t="s">
        <v>185</v>
      </c>
      <c r="E812" s="206" t="s">
        <v>1304</v>
      </c>
      <c r="F812" s="207" t="s">
        <v>1305</v>
      </c>
      <c r="G812" s="208" t="s">
        <v>313</v>
      </c>
      <c r="H812" s="209">
        <v>172.991</v>
      </c>
      <c r="I812" s="210"/>
      <c r="J812" s="211">
        <f>ROUND(I812*H812,2)</f>
        <v>0</v>
      </c>
      <c r="K812" s="207" t="s">
        <v>189</v>
      </c>
      <c r="L812" s="63"/>
      <c r="M812" s="212" t="s">
        <v>38</v>
      </c>
      <c r="N812" s="213" t="s">
        <v>53</v>
      </c>
      <c r="O812" s="44"/>
      <c r="P812" s="214">
        <f>O812*H812</f>
        <v>0</v>
      </c>
      <c r="Q812" s="214">
        <v>0.00046</v>
      </c>
      <c r="R812" s="214">
        <f>Q812*H812</f>
        <v>0.07957586000000001</v>
      </c>
      <c r="S812" s="214">
        <v>0</v>
      </c>
      <c r="T812" s="215">
        <f>S812*H812</f>
        <v>0</v>
      </c>
      <c r="AR812" s="25" t="s">
        <v>279</v>
      </c>
      <c r="AT812" s="25" t="s">
        <v>185</v>
      </c>
      <c r="AU812" s="25" t="s">
        <v>90</v>
      </c>
      <c r="AY812" s="25" t="s">
        <v>183</v>
      </c>
      <c r="BE812" s="216">
        <f>IF(N812="základní",J812,0)</f>
        <v>0</v>
      </c>
      <c r="BF812" s="216">
        <f>IF(N812="snížená",J812,0)</f>
        <v>0</v>
      </c>
      <c r="BG812" s="216">
        <f>IF(N812="zákl. přenesená",J812,0)</f>
        <v>0</v>
      </c>
      <c r="BH812" s="216">
        <f>IF(N812="sníž. přenesená",J812,0)</f>
        <v>0</v>
      </c>
      <c r="BI812" s="216">
        <f>IF(N812="nulová",J812,0)</f>
        <v>0</v>
      </c>
      <c r="BJ812" s="25" t="s">
        <v>25</v>
      </c>
      <c r="BK812" s="216">
        <f>ROUND(I812*H812,2)</f>
        <v>0</v>
      </c>
      <c r="BL812" s="25" t="s">
        <v>279</v>
      </c>
      <c r="BM812" s="25" t="s">
        <v>1306</v>
      </c>
    </row>
    <row r="813" spans="2:51" s="14" customFormat="1" ht="13.5">
      <c r="B813" s="240"/>
      <c r="C813" s="241"/>
      <c r="D813" s="219" t="s">
        <v>196</v>
      </c>
      <c r="E813" s="242" t="s">
        <v>38</v>
      </c>
      <c r="F813" s="243" t="s">
        <v>219</v>
      </c>
      <c r="G813" s="241"/>
      <c r="H813" s="242" t="s">
        <v>38</v>
      </c>
      <c r="I813" s="244"/>
      <c r="J813" s="241"/>
      <c r="K813" s="241"/>
      <c r="L813" s="245"/>
      <c r="M813" s="246"/>
      <c r="N813" s="247"/>
      <c r="O813" s="247"/>
      <c r="P813" s="247"/>
      <c r="Q813" s="247"/>
      <c r="R813" s="247"/>
      <c r="S813" s="247"/>
      <c r="T813" s="248"/>
      <c r="AT813" s="249" t="s">
        <v>196</v>
      </c>
      <c r="AU813" s="249" t="s">
        <v>90</v>
      </c>
      <c r="AV813" s="14" t="s">
        <v>25</v>
      </c>
      <c r="AW813" s="14" t="s">
        <v>45</v>
      </c>
      <c r="AX813" s="14" t="s">
        <v>82</v>
      </c>
      <c r="AY813" s="249" t="s">
        <v>183</v>
      </c>
    </row>
    <row r="814" spans="2:51" s="12" customFormat="1" ht="27">
      <c r="B814" s="217"/>
      <c r="C814" s="218"/>
      <c r="D814" s="219" t="s">
        <v>196</v>
      </c>
      <c r="E814" s="220" t="s">
        <v>38</v>
      </c>
      <c r="F814" s="221" t="s">
        <v>1307</v>
      </c>
      <c r="G814" s="218"/>
      <c r="H814" s="222">
        <v>81.56</v>
      </c>
      <c r="I814" s="223"/>
      <c r="J814" s="218"/>
      <c r="K814" s="218"/>
      <c r="L814" s="224"/>
      <c r="M814" s="225"/>
      <c r="N814" s="226"/>
      <c r="O814" s="226"/>
      <c r="P814" s="226"/>
      <c r="Q814" s="226"/>
      <c r="R814" s="226"/>
      <c r="S814" s="226"/>
      <c r="T814" s="227"/>
      <c r="AT814" s="228" t="s">
        <v>196</v>
      </c>
      <c r="AU814" s="228" t="s">
        <v>90</v>
      </c>
      <c r="AV814" s="12" t="s">
        <v>90</v>
      </c>
      <c r="AW814" s="12" t="s">
        <v>45</v>
      </c>
      <c r="AX814" s="12" t="s">
        <v>82</v>
      </c>
      <c r="AY814" s="228" t="s">
        <v>183</v>
      </c>
    </row>
    <row r="815" spans="2:51" s="12" customFormat="1" ht="27">
      <c r="B815" s="217"/>
      <c r="C815" s="218"/>
      <c r="D815" s="219" t="s">
        <v>196</v>
      </c>
      <c r="E815" s="220" t="s">
        <v>38</v>
      </c>
      <c r="F815" s="221" t="s">
        <v>1308</v>
      </c>
      <c r="G815" s="218"/>
      <c r="H815" s="222">
        <v>82.23</v>
      </c>
      <c r="I815" s="223"/>
      <c r="J815" s="218"/>
      <c r="K815" s="218"/>
      <c r="L815" s="224"/>
      <c r="M815" s="225"/>
      <c r="N815" s="226"/>
      <c r="O815" s="226"/>
      <c r="P815" s="226"/>
      <c r="Q815" s="226"/>
      <c r="R815" s="226"/>
      <c r="S815" s="226"/>
      <c r="T815" s="227"/>
      <c r="AT815" s="228" t="s">
        <v>196</v>
      </c>
      <c r="AU815" s="228" t="s">
        <v>90</v>
      </c>
      <c r="AV815" s="12" t="s">
        <v>90</v>
      </c>
      <c r="AW815" s="12" t="s">
        <v>45</v>
      </c>
      <c r="AX815" s="12" t="s">
        <v>82</v>
      </c>
      <c r="AY815" s="228" t="s">
        <v>183</v>
      </c>
    </row>
    <row r="816" spans="2:51" s="12" customFormat="1" ht="13.5">
      <c r="B816" s="217"/>
      <c r="C816" s="218"/>
      <c r="D816" s="219" t="s">
        <v>196</v>
      </c>
      <c r="E816" s="220" t="s">
        <v>38</v>
      </c>
      <c r="F816" s="221" t="s">
        <v>1309</v>
      </c>
      <c r="G816" s="218"/>
      <c r="H816" s="222">
        <v>9.201</v>
      </c>
      <c r="I816" s="223"/>
      <c r="J816" s="218"/>
      <c r="K816" s="218"/>
      <c r="L816" s="224"/>
      <c r="M816" s="225"/>
      <c r="N816" s="226"/>
      <c r="O816" s="226"/>
      <c r="P816" s="226"/>
      <c r="Q816" s="226"/>
      <c r="R816" s="226"/>
      <c r="S816" s="226"/>
      <c r="T816" s="227"/>
      <c r="AT816" s="228" t="s">
        <v>196</v>
      </c>
      <c r="AU816" s="228" t="s">
        <v>90</v>
      </c>
      <c r="AV816" s="12" t="s">
        <v>90</v>
      </c>
      <c r="AW816" s="12" t="s">
        <v>45</v>
      </c>
      <c r="AX816" s="12" t="s">
        <v>82</v>
      </c>
      <c r="AY816" s="228" t="s">
        <v>183</v>
      </c>
    </row>
    <row r="817" spans="2:51" s="13" customFormat="1" ht="13.5">
      <c r="B817" s="229"/>
      <c r="C817" s="230"/>
      <c r="D817" s="219" t="s">
        <v>196</v>
      </c>
      <c r="E817" s="231" t="s">
        <v>38</v>
      </c>
      <c r="F817" s="232" t="s">
        <v>198</v>
      </c>
      <c r="G817" s="230"/>
      <c r="H817" s="233">
        <v>172.991</v>
      </c>
      <c r="I817" s="234"/>
      <c r="J817" s="230"/>
      <c r="K817" s="230"/>
      <c r="L817" s="235"/>
      <c r="M817" s="236"/>
      <c r="N817" s="237"/>
      <c r="O817" s="237"/>
      <c r="P817" s="237"/>
      <c r="Q817" s="237"/>
      <c r="R817" s="237"/>
      <c r="S817" s="237"/>
      <c r="T817" s="238"/>
      <c r="AT817" s="239" t="s">
        <v>196</v>
      </c>
      <c r="AU817" s="239" t="s">
        <v>90</v>
      </c>
      <c r="AV817" s="13" t="s">
        <v>190</v>
      </c>
      <c r="AW817" s="13" t="s">
        <v>45</v>
      </c>
      <c r="AX817" s="13" t="s">
        <v>25</v>
      </c>
      <c r="AY817" s="239" t="s">
        <v>183</v>
      </c>
    </row>
    <row r="818" spans="2:65" s="1" customFormat="1" ht="25.5" customHeight="1">
      <c r="B818" s="43"/>
      <c r="C818" s="252" t="s">
        <v>1310</v>
      </c>
      <c r="D818" s="252" t="s">
        <v>272</v>
      </c>
      <c r="E818" s="253" t="s">
        <v>1311</v>
      </c>
      <c r="F818" s="254" t="s">
        <v>1312</v>
      </c>
      <c r="G818" s="255" t="s">
        <v>188</v>
      </c>
      <c r="H818" s="256">
        <v>404</v>
      </c>
      <c r="I818" s="257"/>
      <c r="J818" s="258">
        <f>ROUND(I818*H818,2)</f>
        <v>0</v>
      </c>
      <c r="K818" s="254" t="s">
        <v>189</v>
      </c>
      <c r="L818" s="259"/>
      <c r="M818" s="260" t="s">
        <v>38</v>
      </c>
      <c r="N818" s="261" t="s">
        <v>53</v>
      </c>
      <c r="O818" s="44"/>
      <c r="P818" s="214">
        <f>O818*H818</f>
        <v>0</v>
      </c>
      <c r="Q818" s="214">
        <v>0.00102</v>
      </c>
      <c r="R818" s="214">
        <f>Q818*H818</f>
        <v>0.41208</v>
      </c>
      <c r="S818" s="214">
        <v>0</v>
      </c>
      <c r="T818" s="215">
        <f>S818*H818</f>
        <v>0</v>
      </c>
      <c r="AR818" s="25" t="s">
        <v>385</v>
      </c>
      <c r="AT818" s="25" t="s">
        <v>272</v>
      </c>
      <c r="AU818" s="25" t="s">
        <v>90</v>
      </c>
      <c r="AY818" s="25" t="s">
        <v>183</v>
      </c>
      <c r="BE818" s="216">
        <f>IF(N818="základní",J818,0)</f>
        <v>0</v>
      </c>
      <c r="BF818" s="216">
        <f>IF(N818="snížená",J818,0)</f>
        <v>0</v>
      </c>
      <c r="BG818" s="216">
        <f>IF(N818="zákl. přenesená",J818,0)</f>
        <v>0</v>
      </c>
      <c r="BH818" s="216">
        <f>IF(N818="sníž. přenesená",J818,0)</f>
        <v>0</v>
      </c>
      <c r="BI818" s="216">
        <f>IF(N818="nulová",J818,0)</f>
        <v>0</v>
      </c>
      <c r="BJ818" s="25" t="s">
        <v>25</v>
      </c>
      <c r="BK818" s="216">
        <f>ROUND(I818*H818,2)</f>
        <v>0</v>
      </c>
      <c r="BL818" s="25" t="s">
        <v>279</v>
      </c>
      <c r="BM818" s="25" t="s">
        <v>1313</v>
      </c>
    </row>
    <row r="819" spans="2:51" s="12" customFormat="1" ht="13.5">
      <c r="B819" s="217"/>
      <c r="C819" s="218"/>
      <c r="D819" s="219" t="s">
        <v>196</v>
      </c>
      <c r="E819" s="220" t="s">
        <v>38</v>
      </c>
      <c r="F819" s="221" t="s">
        <v>1314</v>
      </c>
      <c r="G819" s="218"/>
      <c r="H819" s="222">
        <v>404</v>
      </c>
      <c r="I819" s="223"/>
      <c r="J819" s="218"/>
      <c r="K819" s="218"/>
      <c r="L819" s="224"/>
      <c r="M819" s="225"/>
      <c r="N819" s="226"/>
      <c r="O819" s="226"/>
      <c r="P819" s="226"/>
      <c r="Q819" s="226"/>
      <c r="R819" s="226"/>
      <c r="S819" s="226"/>
      <c r="T819" s="227"/>
      <c r="AT819" s="228" t="s">
        <v>196</v>
      </c>
      <c r="AU819" s="228" t="s">
        <v>90</v>
      </c>
      <c r="AV819" s="12" t="s">
        <v>90</v>
      </c>
      <c r="AW819" s="12" t="s">
        <v>45</v>
      </c>
      <c r="AX819" s="12" t="s">
        <v>82</v>
      </c>
      <c r="AY819" s="228" t="s">
        <v>183</v>
      </c>
    </row>
    <row r="820" spans="2:51" s="13" customFormat="1" ht="13.5">
      <c r="B820" s="229"/>
      <c r="C820" s="230"/>
      <c r="D820" s="219" t="s">
        <v>196</v>
      </c>
      <c r="E820" s="231" t="s">
        <v>38</v>
      </c>
      <c r="F820" s="232" t="s">
        <v>198</v>
      </c>
      <c r="G820" s="230"/>
      <c r="H820" s="233">
        <v>404</v>
      </c>
      <c r="I820" s="234"/>
      <c r="J820" s="230"/>
      <c r="K820" s="230"/>
      <c r="L820" s="235"/>
      <c r="M820" s="236"/>
      <c r="N820" s="237"/>
      <c r="O820" s="237"/>
      <c r="P820" s="237"/>
      <c r="Q820" s="237"/>
      <c r="R820" s="237"/>
      <c r="S820" s="237"/>
      <c r="T820" s="238"/>
      <c r="AT820" s="239" t="s">
        <v>196</v>
      </c>
      <c r="AU820" s="239" t="s">
        <v>90</v>
      </c>
      <c r="AV820" s="13" t="s">
        <v>190</v>
      </c>
      <c r="AW820" s="13" t="s">
        <v>45</v>
      </c>
      <c r="AX820" s="13" t="s">
        <v>25</v>
      </c>
      <c r="AY820" s="239" t="s">
        <v>183</v>
      </c>
    </row>
    <row r="821" spans="2:65" s="1" customFormat="1" ht="25.5" customHeight="1">
      <c r="B821" s="43"/>
      <c r="C821" s="205" t="s">
        <v>1315</v>
      </c>
      <c r="D821" s="205" t="s">
        <v>185</v>
      </c>
      <c r="E821" s="206" t="s">
        <v>1316</v>
      </c>
      <c r="F821" s="207" t="s">
        <v>1317</v>
      </c>
      <c r="G821" s="208" t="s">
        <v>215</v>
      </c>
      <c r="H821" s="209">
        <v>341</v>
      </c>
      <c r="I821" s="210"/>
      <c r="J821" s="211">
        <f>ROUND(I821*H821,2)</f>
        <v>0</v>
      </c>
      <c r="K821" s="207" t="s">
        <v>189</v>
      </c>
      <c r="L821" s="63"/>
      <c r="M821" s="212" t="s">
        <v>38</v>
      </c>
      <c r="N821" s="213" t="s">
        <v>53</v>
      </c>
      <c r="O821" s="44"/>
      <c r="P821" s="214">
        <f>O821*H821</f>
        <v>0</v>
      </c>
      <c r="Q821" s="214">
        <v>0.00392</v>
      </c>
      <c r="R821" s="214">
        <f>Q821*H821</f>
        <v>1.33672</v>
      </c>
      <c r="S821" s="214">
        <v>0</v>
      </c>
      <c r="T821" s="215">
        <f>S821*H821</f>
        <v>0</v>
      </c>
      <c r="AR821" s="25" t="s">
        <v>279</v>
      </c>
      <c r="AT821" s="25" t="s">
        <v>185</v>
      </c>
      <c r="AU821" s="25" t="s">
        <v>90</v>
      </c>
      <c r="AY821" s="25" t="s">
        <v>183</v>
      </c>
      <c r="BE821" s="216">
        <f>IF(N821="základní",J821,0)</f>
        <v>0</v>
      </c>
      <c r="BF821" s="216">
        <f>IF(N821="snížená",J821,0)</f>
        <v>0</v>
      </c>
      <c r="BG821" s="216">
        <f>IF(N821="zákl. přenesená",J821,0)</f>
        <v>0</v>
      </c>
      <c r="BH821" s="216">
        <f>IF(N821="sníž. přenesená",J821,0)</f>
        <v>0</v>
      </c>
      <c r="BI821" s="216">
        <f>IF(N821="nulová",J821,0)</f>
        <v>0</v>
      </c>
      <c r="BJ821" s="25" t="s">
        <v>25</v>
      </c>
      <c r="BK821" s="216">
        <f>ROUND(I821*H821,2)</f>
        <v>0</v>
      </c>
      <c r="BL821" s="25" t="s">
        <v>279</v>
      </c>
      <c r="BM821" s="25" t="s">
        <v>1318</v>
      </c>
    </row>
    <row r="822" spans="2:51" s="14" customFormat="1" ht="13.5">
      <c r="B822" s="240"/>
      <c r="C822" s="241"/>
      <c r="D822" s="219" t="s">
        <v>196</v>
      </c>
      <c r="E822" s="242" t="s">
        <v>38</v>
      </c>
      <c r="F822" s="243" t="s">
        <v>1319</v>
      </c>
      <c r="G822" s="241"/>
      <c r="H822" s="242" t="s">
        <v>38</v>
      </c>
      <c r="I822" s="244"/>
      <c r="J822" s="241"/>
      <c r="K822" s="241"/>
      <c r="L822" s="245"/>
      <c r="M822" s="246"/>
      <c r="N822" s="247"/>
      <c r="O822" s="247"/>
      <c r="P822" s="247"/>
      <c r="Q822" s="247"/>
      <c r="R822" s="247"/>
      <c r="S822" s="247"/>
      <c r="T822" s="248"/>
      <c r="AT822" s="249" t="s">
        <v>196</v>
      </c>
      <c r="AU822" s="249" t="s">
        <v>90</v>
      </c>
      <c r="AV822" s="14" t="s">
        <v>25</v>
      </c>
      <c r="AW822" s="14" t="s">
        <v>45</v>
      </c>
      <c r="AX822" s="14" t="s">
        <v>82</v>
      </c>
      <c r="AY822" s="249" t="s">
        <v>183</v>
      </c>
    </row>
    <row r="823" spans="2:51" s="12" customFormat="1" ht="13.5">
      <c r="B823" s="217"/>
      <c r="C823" s="218"/>
      <c r="D823" s="219" t="s">
        <v>196</v>
      </c>
      <c r="E823" s="220" t="s">
        <v>38</v>
      </c>
      <c r="F823" s="221" t="s">
        <v>1320</v>
      </c>
      <c r="G823" s="218"/>
      <c r="H823" s="222">
        <v>20.24</v>
      </c>
      <c r="I823" s="223"/>
      <c r="J823" s="218"/>
      <c r="K823" s="218"/>
      <c r="L823" s="224"/>
      <c r="M823" s="225"/>
      <c r="N823" s="226"/>
      <c r="O823" s="226"/>
      <c r="P823" s="226"/>
      <c r="Q823" s="226"/>
      <c r="R823" s="226"/>
      <c r="S823" s="226"/>
      <c r="T823" s="227"/>
      <c r="AT823" s="228" t="s">
        <v>196</v>
      </c>
      <c r="AU823" s="228" t="s">
        <v>90</v>
      </c>
      <c r="AV823" s="12" t="s">
        <v>90</v>
      </c>
      <c r="AW823" s="12" t="s">
        <v>45</v>
      </c>
      <c r="AX823" s="12" t="s">
        <v>82</v>
      </c>
      <c r="AY823" s="228" t="s">
        <v>183</v>
      </c>
    </row>
    <row r="824" spans="2:51" s="14" customFormat="1" ht="13.5">
      <c r="B824" s="240"/>
      <c r="C824" s="241"/>
      <c r="D824" s="219" t="s">
        <v>196</v>
      </c>
      <c r="E824" s="242" t="s">
        <v>38</v>
      </c>
      <c r="F824" s="243" t="s">
        <v>1321</v>
      </c>
      <c r="G824" s="241"/>
      <c r="H824" s="242" t="s">
        <v>38</v>
      </c>
      <c r="I824" s="244"/>
      <c r="J824" s="241"/>
      <c r="K824" s="241"/>
      <c r="L824" s="245"/>
      <c r="M824" s="246"/>
      <c r="N824" s="247"/>
      <c r="O824" s="247"/>
      <c r="P824" s="247"/>
      <c r="Q824" s="247"/>
      <c r="R824" s="247"/>
      <c r="S824" s="247"/>
      <c r="T824" s="248"/>
      <c r="AT824" s="249" t="s">
        <v>196</v>
      </c>
      <c r="AU824" s="249" t="s">
        <v>90</v>
      </c>
      <c r="AV824" s="14" t="s">
        <v>25</v>
      </c>
      <c r="AW824" s="14" t="s">
        <v>45</v>
      </c>
      <c r="AX824" s="14" t="s">
        <v>82</v>
      </c>
      <c r="AY824" s="249" t="s">
        <v>183</v>
      </c>
    </row>
    <row r="825" spans="2:51" s="12" customFormat="1" ht="13.5">
      <c r="B825" s="217"/>
      <c r="C825" s="218"/>
      <c r="D825" s="219" t="s">
        <v>196</v>
      </c>
      <c r="E825" s="220" t="s">
        <v>38</v>
      </c>
      <c r="F825" s="221" t="s">
        <v>1322</v>
      </c>
      <c r="G825" s="218"/>
      <c r="H825" s="222">
        <v>34.37</v>
      </c>
      <c r="I825" s="223"/>
      <c r="J825" s="218"/>
      <c r="K825" s="218"/>
      <c r="L825" s="224"/>
      <c r="M825" s="225"/>
      <c r="N825" s="226"/>
      <c r="O825" s="226"/>
      <c r="P825" s="226"/>
      <c r="Q825" s="226"/>
      <c r="R825" s="226"/>
      <c r="S825" s="226"/>
      <c r="T825" s="227"/>
      <c r="AT825" s="228" t="s">
        <v>196</v>
      </c>
      <c r="AU825" s="228" t="s">
        <v>90</v>
      </c>
      <c r="AV825" s="12" t="s">
        <v>90</v>
      </c>
      <c r="AW825" s="12" t="s">
        <v>45</v>
      </c>
      <c r="AX825" s="12" t="s">
        <v>82</v>
      </c>
      <c r="AY825" s="228" t="s">
        <v>183</v>
      </c>
    </row>
    <row r="826" spans="2:51" s="14" customFormat="1" ht="13.5">
      <c r="B826" s="240"/>
      <c r="C826" s="241"/>
      <c r="D826" s="219" t="s">
        <v>196</v>
      </c>
      <c r="E826" s="242" t="s">
        <v>38</v>
      </c>
      <c r="F826" s="243" t="s">
        <v>1323</v>
      </c>
      <c r="G826" s="241"/>
      <c r="H826" s="242" t="s">
        <v>38</v>
      </c>
      <c r="I826" s="244"/>
      <c r="J826" s="241"/>
      <c r="K826" s="241"/>
      <c r="L826" s="245"/>
      <c r="M826" s="246"/>
      <c r="N826" s="247"/>
      <c r="O826" s="247"/>
      <c r="P826" s="247"/>
      <c r="Q826" s="247"/>
      <c r="R826" s="247"/>
      <c r="S826" s="247"/>
      <c r="T826" s="248"/>
      <c r="AT826" s="249" t="s">
        <v>196</v>
      </c>
      <c r="AU826" s="249" t="s">
        <v>90</v>
      </c>
      <c r="AV826" s="14" t="s">
        <v>25</v>
      </c>
      <c r="AW826" s="14" t="s">
        <v>45</v>
      </c>
      <c r="AX826" s="14" t="s">
        <v>82</v>
      </c>
      <c r="AY826" s="249" t="s">
        <v>183</v>
      </c>
    </row>
    <row r="827" spans="2:51" s="12" customFormat="1" ht="13.5">
      <c r="B827" s="217"/>
      <c r="C827" s="218"/>
      <c r="D827" s="219" t="s">
        <v>196</v>
      </c>
      <c r="E827" s="220" t="s">
        <v>38</v>
      </c>
      <c r="F827" s="221" t="s">
        <v>1324</v>
      </c>
      <c r="G827" s="218"/>
      <c r="H827" s="222">
        <v>280.99</v>
      </c>
      <c r="I827" s="223"/>
      <c r="J827" s="218"/>
      <c r="K827" s="218"/>
      <c r="L827" s="224"/>
      <c r="M827" s="225"/>
      <c r="N827" s="226"/>
      <c r="O827" s="226"/>
      <c r="P827" s="226"/>
      <c r="Q827" s="226"/>
      <c r="R827" s="226"/>
      <c r="S827" s="226"/>
      <c r="T827" s="227"/>
      <c r="AT827" s="228" t="s">
        <v>196</v>
      </c>
      <c r="AU827" s="228" t="s">
        <v>90</v>
      </c>
      <c r="AV827" s="12" t="s">
        <v>90</v>
      </c>
      <c r="AW827" s="12" t="s">
        <v>45</v>
      </c>
      <c r="AX827" s="12" t="s">
        <v>82</v>
      </c>
      <c r="AY827" s="228" t="s">
        <v>183</v>
      </c>
    </row>
    <row r="828" spans="2:51" s="12" customFormat="1" ht="13.5">
      <c r="B828" s="217"/>
      <c r="C828" s="218"/>
      <c r="D828" s="219" t="s">
        <v>196</v>
      </c>
      <c r="E828" s="220" t="s">
        <v>38</v>
      </c>
      <c r="F828" s="221" t="s">
        <v>1325</v>
      </c>
      <c r="G828" s="218"/>
      <c r="H828" s="222">
        <v>5.4</v>
      </c>
      <c r="I828" s="223"/>
      <c r="J828" s="218"/>
      <c r="K828" s="218"/>
      <c r="L828" s="224"/>
      <c r="M828" s="225"/>
      <c r="N828" s="226"/>
      <c r="O828" s="226"/>
      <c r="P828" s="226"/>
      <c r="Q828" s="226"/>
      <c r="R828" s="226"/>
      <c r="S828" s="226"/>
      <c r="T828" s="227"/>
      <c r="AT828" s="228" t="s">
        <v>196</v>
      </c>
      <c r="AU828" s="228" t="s">
        <v>90</v>
      </c>
      <c r="AV828" s="12" t="s">
        <v>90</v>
      </c>
      <c r="AW828" s="12" t="s">
        <v>45</v>
      </c>
      <c r="AX828" s="12" t="s">
        <v>82</v>
      </c>
      <c r="AY828" s="228" t="s">
        <v>183</v>
      </c>
    </row>
    <row r="829" spans="2:51" s="13" customFormat="1" ht="13.5">
      <c r="B829" s="229"/>
      <c r="C829" s="230"/>
      <c r="D829" s="219" t="s">
        <v>196</v>
      </c>
      <c r="E829" s="231" t="s">
        <v>38</v>
      </c>
      <c r="F829" s="232" t="s">
        <v>198</v>
      </c>
      <c r="G829" s="230"/>
      <c r="H829" s="233">
        <v>341</v>
      </c>
      <c r="I829" s="234"/>
      <c r="J829" s="230"/>
      <c r="K829" s="230"/>
      <c r="L829" s="235"/>
      <c r="M829" s="236"/>
      <c r="N829" s="237"/>
      <c r="O829" s="237"/>
      <c r="P829" s="237"/>
      <c r="Q829" s="237"/>
      <c r="R829" s="237"/>
      <c r="S829" s="237"/>
      <c r="T829" s="238"/>
      <c r="AT829" s="239" t="s">
        <v>196</v>
      </c>
      <c r="AU829" s="239" t="s">
        <v>90</v>
      </c>
      <c r="AV829" s="13" t="s">
        <v>190</v>
      </c>
      <c r="AW829" s="13" t="s">
        <v>45</v>
      </c>
      <c r="AX829" s="13" t="s">
        <v>25</v>
      </c>
      <c r="AY829" s="239" t="s">
        <v>183</v>
      </c>
    </row>
    <row r="830" spans="2:65" s="1" customFormat="1" ht="38.25" customHeight="1">
      <c r="B830" s="43"/>
      <c r="C830" s="252" t="s">
        <v>1326</v>
      </c>
      <c r="D830" s="252" t="s">
        <v>272</v>
      </c>
      <c r="E830" s="253" t="s">
        <v>1327</v>
      </c>
      <c r="F830" s="254" t="s">
        <v>1328</v>
      </c>
      <c r="G830" s="255" t="s">
        <v>215</v>
      </c>
      <c r="H830" s="256">
        <v>37.807</v>
      </c>
      <c r="I830" s="257"/>
      <c r="J830" s="258">
        <f>ROUND(I830*H830,2)</f>
        <v>0</v>
      </c>
      <c r="K830" s="254" t="s">
        <v>189</v>
      </c>
      <c r="L830" s="259"/>
      <c r="M830" s="260" t="s">
        <v>38</v>
      </c>
      <c r="N830" s="261" t="s">
        <v>53</v>
      </c>
      <c r="O830" s="44"/>
      <c r="P830" s="214">
        <f>O830*H830</f>
        <v>0</v>
      </c>
      <c r="Q830" s="214">
        <v>0.0182</v>
      </c>
      <c r="R830" s="214">
        <f>Q830*H830</f>
        <v>0.6880874000000001</v>
      </c>
      <c r="S830" s="214">
        <v>0</v>
      </c>
      <c r="T830" s="215">
        <f>S830*H830</f>
        <v>0</v>
      </c>
      <c r="AR830" s="25" t="s">
        <v>385</v>
      </c>
      <c r="AT830" s="25" t="s">
        <v>272</v>
      </c>
      <c r="AU830" s="25" t="s">
        <v>90</v>
      </c>
      <c r="AY830" s="25" t="s">
        <v>183</v>
      </c>
      <c r="BE830" s="216">
        <f>IF(N830="základní",J830,0)</f>
        <v>0</v>
      </c>
      <c r="BF830" s="216">
        <f>IF(N830="snížená",J830,0)</f>
        <v>0</v>
      </c>
      <c r="BG830" s="216">
        <f>IF(N830="zákl. přenesená",J830,0)</f>
        <v>0</v>
      </c>
      <c r="BH830" s="216">
        <f>IF(N830="sníž. přenesená",J830,0)</f>
        <v>0</v>
      </c>
      <c r="BI830" s="216">
        <f>IF(N830="nulová",J830,0)</f>
        <v>0</v>
      </c>
      <c r="BJ830" s="25" t="s">
        <v>25</v>
      </c>
      <c r="BK830" s="216">
        <f>ROUND(I830*H830,2)</f>
        <v>0</v>
      </c>
      <c r="BL830" s="25" t="s">
        <v>279</v>
      </c>
      <c r="BM830" s="25" t="s">
        <v>1329</v>
      </c>
    </row>
    <row r="831" spans="2:51" s="12" customFormat="1" ht="13.5">
      <c r="B831" s="217"/>
      <c r="C831" s="218"/>
      <c r="D831" s="219" t="s">
        <v>196</v>
      </c>
      <c r="E831" s="220" t="s">
        <v>38</v>
      </c>
      <c r="F831" s="221" t="s">
        <v>1330</v>
      </c>
      <c r="G831" s="218"/>
      <c r="H831" s="222">
        <v>37.807</v>
      </c>
      <c r="I831" s="223"/>
      <c r="J831" s="218"/>
      <c r="K831" s="218"/>
      <c r="L831" s="224"/>
      <c r="M831" s="225"/>
      <c r="N831" s="226"/>
      <c r="O831" s="226"/>
      <c r="P831" s="226"/>
      <c r="Q831" s="226"/>
      <c r="R831" s="226"/>
      <c r="S831" s="226"/>
      <c r="T831" s="227"/>
      <c r="AT831" s="228" t="s">
        <v>196</v>
      </c>
      <c r="AU831" s="228" t="s">
        <v>90</v>
      </c>
      <c r="AV831" s="12" t="s">
        <v>90</v>
      </c>
      <c r="AW831" s="12" t="s">
        <v>45</v>
      </c>
      <c r="AX831" s="12" t="s">
        <v>82</v>
      </c>
      <c r="AY831" s="228" t="s">
        <v>183</v>
      </c>
    </row>
    <row r="832" spans="2:51" s="13" customFormat="1" ht="13.5">
      <c r="B832" s="229"/>
      <c r="C832" s="230"/>
      <c r="D832" s="219" t="s">
        <v>196</v>
      </c>
      <c r="E832" s="231" t="s">
        <v>38</v>
      </c>
      <c r="F832" s="232" t="s">
        <v>198</v>
      </c>
      <c r="G832" s="230"/>
      <c r="H832" s="233">
        <v>37.807</v>
      </c>
      <c r="I832" s="234"/>
      <c r="J832" s="230"/>
      <c r="K832" s="230"/>
      <c r="L832" s="235"/>
      <c r="M832" s="236"/>
      <c r="N832" s="237"/>
      <c r="O832" s="237"/>
      <c r="P832" s="237"/>
      <c r="Q832" s="237"/>
      <c r="R832" s="237"/>
      <c r="S832" s="237"/>
      <c r="T832" s="238"/>
      <c r="AT832" s="239" t="s">
        <v>196</v>
      </c>
      <c r="AU832" s="239" t="s">
        <v>90</v>
      </c>
      <c r="AV832" s="13" t="s">
        <v>190</v>
      </c>
      <c r="AW832" s="13" t="s">
        <v>45</v>
      </c>
      <c r="AX832" s="13" t="s">
        <v>25</v>
      </c>
      <c r="AY832" s="239" t="s">
        <v>183</v>
      </c>
    </row>
    <row r="833" spans="2:65" s="1" customFormat="1" ht="38.25" customHeight="1">
      <c r="B833" s="43"/>
      <c r="C833" s="252" t="s">
        <v>1331</v>
      </c>
      <c r="D833" s="252" t="s">
        <v>272</v>
      </c>
      <c r="E833" s="253" t="s">
        <v>1332</v>
      </c>
      <c r="F833" s="254" t="s">
        <v>1333</v>
      </c>
      <c r="G833" s="255" t="s">
        <v>215</v>
      </c>
      <c r="H833" s="256">
        <v>22.264</v>
      </c>
      <c r="I833" s="257"/>
      <c r="J833" s="258">
        <f>ROUND(I833*H833,2)</f>
        <v>0</v>
      </c>
      <c r="K833" s="254" t="s">
        <v>189</v>
      </c>
      <c r="L833" s="259"/>
      <c r="M833" s="260" t="s">
        <v>38</v>
      </c>
      <c r="N833" s="261" t="s">
        <v>53</v>
      </c>
      <c r="O833" s="44"/>
      <c r="P833" s="214">
        <f>O833*H833</f>
        <v>0</v>
      </c>
      <c r="Q833" s="214">
        <v>0.0192</v>
      </c>
      <c r="R833" s="214">
        <f>Q833*H833</f>
        <v>0.4274687999999999</v>
      </c>
      <c r="S833" s="214">
        <v>0</v>
      </c>
      <c r="T833" s="215">
        <f>S833*H833</f>
        <v>0</v>
      </c>
      <c r="AR833" s="25" t="s">
        <v>385</v>
      </c>
      <c r="AT833" s="25" t="s">
        <v>272</v>
      </c>
      <c r="AU833" s="25" t="s">
        <v>90</v>
      </c>
      <c r="AY833" s="25" t="s">
        <v>183</v>
      </c>
      <c r="BE833" s="216">
        <f>IF(N833="základní",J833,0)</f>
        <v>0</v>
      </c>
      <c r="BF833" s="216">
        <f>IF(N833="snížená",J833,0)</f>
        <v>0</v>
      </c>
      <c r="BG833" s="216">
        <f>IF(N833="zákl. přenesená",J833,0)</f>
        <v>0</v>
      </c>
      <c r="BH833" s="216">
        <f>IF(N833="sníž. přenesená",J833,0)</f>
        <v>0</v>
      </c>
      <c r="BI833" s="216">
        <f>IF(N833="nulová",J833,0)</f>
        <v>0</v>
      </c>
      <c r="BJ833" s="25" t="s">
        <v>25</v>
      </c>
      <c r="BK833" s="216">
        <f>ROUND(I833*H833,2)</f>
        <v>0</v>
      </c>
      <c r="BL833" s="25" t="s">
        <v>279</v>
      </c>
      <c r="BM833" s="25" t="s">
        <v>1334</v>
      </c>
    </row>
    <row r="834" spans="2:51" s="12" customFormat="1" ht="13.5">
      <c r="B834" s="217"/>
      <c r="C834" s="218"/>
      <c r="D834" s="219" t="s">
        <v>196</v>
      </c>
      <c r="E834" s="220" t="s">
        <v>38</v>
      </c>
      <c r="F834" s="221" t="s">
        <v>1335</v>
      </c>
      <c r="G834" s="218"/>
      <c r="H834" s="222">
        <v>22.264</v>
      </c>
      <c r="I834" s="223"/>
      <c r="J834" s="218"/>
      <c r="K834" s="218"/>
      <c r="L834" s="224"/>
      <c r="M834" s="225"/>
      <c r="N834" s="226"/>
      <c r="O834" s="226"/>
      <c r="P834" s="226"/>
      <c r="Q834" s="226"/>
      <c r="R834" s="226"/>
      <c r="S834" s="226"/>
      <c r="T834" s="227"/>
      <c r="AT834" s="228" t="s">
        <v>196</v>
      </c>
      <c r="AU834" s="228" t="s">
        <v>90</v>
      </c>
      <c r="AV834" s="12" t="s">
        <v>90</v>
      </c>
      <c r="AW834" s="12" t="s">
        <v>45</v>
      </c>
      <c r="AX834" s="12" t="s">
        <v>82</v>
      </c>
      <c r="AY834" s="228" t="s">
        <v>183</v>
      </c>
    </row>
    <row r="835" spans="2:51" s="13" customFormat="1" ht="13.5">
      <c r="B835" s="229"/>
      <c r="C835" s="230"/>
      <c r="D835" s="219" t="s">
        <v>196</v>
      </c>
      <c r="E835" s="231" t="s">
        <v>38</v>
      </c>
      <c r="F835" s="232" t="s">
        <v>198</v>
      </c>
      <c r="G835" s="230"/>
      <c r="H835" s="233">
        <v>22.264</v>
      </c>
      <c r="I835" s="234"/>
      <c r="J835" s="230"/>
      <c r="K835" s="230"/>
      <c r="L835" s="235"/>
      <c r="M835" s="236"/>
      <c r="N835" s="237"/>
      <c r="O835" s="237"/>
      <c r="P835" s="237"/>
      <c r="Q835" s="237"/>
      <c r="R835" s="237"/>
      <c r="S835" s="237"/>
      <c r="T835" s="238"/>
      <c r="AT835" s="239" t="s">
        <v>196</v>
      </c>
      <c r="AU835" s="239" t="s">
        <v>90</v>
      </c>
      <c r="AV835" s="13" t="s">
        <v>190</v>
      </c>
      <c r="AW835" s="13" t="s">
        <v>45</v>
      </c>
      <c r="AX835" s="13" t="s">
        <v>25</v>
      </c>
      <c r="AY835" s="239" t="s">
        <v>183</v>
      </c>
    </row>
    <row r="836" spans="2:65" s="1" customFormat="1" ht="16.5" customHeight="1">
      <c r="B836" s="43"/>
      <c r="C836" s="252" t="s">
        <v>1336</v>
      </c>
      <c r="D836" s="252" t="s">
        <v>272</v>
      </c>
      <c r="E836" s="253" t="s">
        <v>1337</v>
      </c>
      <c r="F836" s="254" t="s">
        <v>1338</v>
      </c>
      <c r="G836" s="255" t="s">
        <v>215</v>
      </c>
      <c r="H836" s="256">
        <v>334.923</v>
      </c>
      <c r="I836" s="257"/>
      <c r="J836" s="258">
        <f>ROUND(I836*H836,2)</f>
        <v>0</v>
      </c>
      <c r="K836" s="254" t="s">
        <v>38</v>
      </c>
      <c r="L836" s="259"/>
      <c r="M836" s="260" t="s">
        <v>38</v>
      </c>
      <c r="N836" s="261" t="s">
        <v>53</v>
      </c>
      <c r="O836" s="44"/>
      <c r="P836" s="214">
        <f>O836*H836</f>
        <v>0</v>
      </c>
      <c r="Q836" s="214">
        <v>0.0192</v>
      </c>
      <c r="R836" s="214">
        <f>Q836*H836</f>
        <v>6.4305216</v>
      </c>
      <c r="S836" s="214">
        <v>0</v>
      </c>
      <c r="T836" s="215">
        <f>S836*H836</f>
        <v>0</v>
      </c>
      <c r="AR836" s="25" t="s">
        <v>385</v>
      </c>
      <c r="AT836" s="25" t="s">
        <v>272</v>
      </c>
      <c r="AU836" s="25" t="s">
        <v>90</v>
      </c>
      <c r="AY836" s="25" t="s">
        <v>183</v>
      </c>
      <c r="BE836" s="216">
        <f>IF(N836="základní",J836,0)</f>
        <v>0</v>
      </c>
      <c r="BF836" s="216">
        <f>IF(N836="snížená",J836,0)</f>
        <v>0</v>
      </c>
      <c r="BG836" s="216">
        <f>IF(N836="zákl. přenesená",J836,0)</f>
        <v>0</v>
      </c>
      <c r="BH836" s="216">
        <f>IF(N836="sníž. přenesená",J836,0)</f>
        <v>0</v>
      </c>
      <c r="BI836" s="216">
        <f>IF(N836="nulová",J836,0)</f>
        <v>0</v>
      </c>
      <c r="BJ836" s="25" t="s">
        <v>25</v>
      </c>
      <c r="BK836" s="216">
        <f>ROUND(I836*H836,2)</f>
        <v>0</v>
      </c>
      <c r="BL836" s="25" t="s">
        <v>279</v>
      </c>
      <c r="BM836" s="25" t="s">
        <v>1339</v>
      </c>
    </row>
    <row r="837" spans="2:51" s="12" customFormat="1" ht="13.5">
      <c r="B837" s="217"/>
      <c r="C837" s="218"/>
      <c r="D837" s="219" t="s">
        <v>196</v>
      </c>
      <c r="E837" s="220" t="s">
        <v>38</v>
      </c>
      <c r="F837" s="221" t="s">
        <v>1340</v>
      </c>
      <c r="G837" s="218"/>
      <c r="H837" s="222">
        <v>309.089</v>
      </c>
      <c r="I837" s="223"/>
      <c r="J837" s="218"/>
      <c r="K837" s="218"/>
      <c r="L837" s="224"/>
      <c r="M837" s="225"/>
      <c r="N837" s="226"/>
      <c r="O837" s="226"/>
      <c r="P837" s="226"/>
      <c r="Q837" s="226"/>
      <c r="R837" s="226"/>
      <c r="S837" s="226"/>
      <c r="T837" s="227"/>
      <c r="AT837" s="228" t="s">
        <v>196</v>
      </c>
      <c r="AU837" s="228" t="s">
        <v>90</v>
      </c>
      <c r="AV837" s="12" t="s">
        <v>90</v>
      </c>
      <c r="AW837" s="12" t="s">
        <v>45</v>
      </c>
      <c r="AX837" s="12" t="s">
        <v>82</v>
      </c>
      <c r="AY837" s="228" t="s">
        <v>183</v>
      </c>
    </row>
    <row r="838" spans="2:51" s="12" customFormat="1" ht="13.5">
      <c r="B838" s="217"/>
      <c r="C838" s="218"/>
      <c r="D838" s="219" t="s">
        <v>196</v>
      </c>
      <c r="E838" s="220" t="s">
        <v>38</v>
      </c>
      <c r="F838" s="221" t="s">
        <v>1341</v>
      </c>
      <c r="G838" s="218"/>
      <c r="H838" s="222">
        <v>5.94</v>
      </c>
      <c r="I838" s="223"/>
      <c r="J838" s="218"/>
      <c r="K838" s="218"/>
      <c r="L838" s="224"/>
      <c r="M838" s="225"/>
      <c r="N838" s="226"/>
      <c r="O838" s="226"/>
      <c r="P838" s="226"/>
      <c r="Q838" s="226"/>
      <c r="R838" s="226"/>
      <c r="S838" s="226"/>
      <c r="T838" s="227"/>
      <c r="AT838" s="228" t="s">
        <v>196</v>
      </c>
      <c r="AU838" s="228" t="s">
        <v>90</v>
      </c>
      <c r="AV838" s="12" t="s">
        <v>90</v>
      </c>
      <c r="AW838" s="12" t="s">
        <v>45</v>
      </c>
      <c r="AX838" s="12" t="s">
        <v>82</v>
      </c>
      <c r="AY838" s="228" t="s">
        <v>183</v>
      </c>
    </row>
    <row r="839" spans="2:51" s="12" customFormat="1" ht="13.5">
      <c r="B839" s="217"/>
      <c r="C839" s="218"/>
      <c r="D839" s="219" t="s">
        <v>196</v>
      </c>
      <c r="E839" s="220" t="s">
        <v>38</v>
      </c>
      <c r="F839" s="221" t="s">
        <v>1342</v>
      </c>
      <c r="G839" s="218"/>
      <c r="H839" s="222">
        <v>18.678</v>
      </c>
      <c r="I839" s="223"/>
      <c r="J839" s="218"/>
      <c r="K839" s="218"/>
      <c r="L839" s="224"/>
      <c r="M839" s="225"/>
      <c r="N839" s="226"/>
      <c r="O839" s="226"/>
      <c r="P839" s="226"/>
      <c r="Q839" s="226"/>
      <c r="R839" s="226"/>
      <c r="S839" s="226"/>
      <c r="T839" s="227"/>
      <c r="AT839" s="228" t="s">
        <v>196</v>
      </c>
      <c r="AU839" s="228" t="s">
        <v>90</v>
      </c>
      <c r="AV839" s="12" t="s">
        <v>90</v>
      </c>
      <c r="AW839" s="12" t="s">
        <v>45</v>
      </c>
      <c r="AX839" s="12" t="s">
        <v>82</v>
      </c>
      <c r="AY839" s="228" t="s">
        <v>183</v>
      </c>
    </row>
    <row r="840" spans="2:51" s="12" customFormat="1" ht="13.5">
      <c r="B840" s="217"/>
      <c r="C840" s="218"/>
      <c r="D840" s="219" t="s">
        <v>196</v>
      </c>
      <c r="E840" s="220" t="s">
        <v>38</v>
      </c>
      <c r="F840" s="221" t="s">
        <v>1343</v>
      </c>
      <c r="G840" s="218"/>
      <c r="H840" s="222">
        <v>1.216</v>
      </c>
      <c r="I840" s="223"/>
      <c r="J840" s="218"/>
      <c r="K840" s="218"/>
      <c r="L840" s="224"/>
      <c r="M840" s="225"/>
      <c r="N840" s="226"/>
      <c r="O840" s="226"/>
      <c r="P840" s="226"/>
      <c r="Q840" s="226"/>
      <c r="R840" s="226"/>
      <c r="S840" s="226"/>
      <c r="T840" s="227"/>
      <c r="AT840" s="228" t="s">
        <v>196</v>
      </c>
      <c r="AU840" s="228" t="s">
        <v>90</v>
      </c>
      <c r="AV840" s="12" t="s">
        <v>90</v>
      </c>
      <c r="AW840" s="12" t="s">
        <v>45</v>
      </c>
      <c r="AX840" s="12" t="s">
        <v>82</v>
      </c>
      <c r="AY840" s="228" t="s">
        <v>183</v>
      </c>
    </row>
    <row r="841" spans="2:51" s="13" customFormat="1" ht="13.5">
      <c r="B841" s="229"/>
      <c r="C841" s="230"/>
      <c r="D841" s="219" t="s">
        <v>196</v>
      </c>
      <c r="E841" s="231" t="s">
        <v>38</v>
      </c>
      <c r="F841" s="232" t="s">
        <v>198</v>
      </c>
      <c r="G841" s="230"/>
      <c r="H841" s="233">
        <v>334.923</v>
      </c>
      <c r="I841" s="234"/>
      <c r="J841" s="230"/>
      <c r="K841" s="230"/>
      <c r="L841" s="235"/>
      <c r="M841" s="236"/>
      <c r="N841" s="237"/>
      <c r="O841" s="237"/>
      <c r="P841" s="237"/>
      <c r="Q841" s="237"/>
      <c r="R841" s="237"/>
      <c r="S841" s="237"/>
      <c r="T841" s="238"/>
      <c r="AT841" s="239" t="s">
        <v>196</v>
      </c>
      <c r="AU841" s="239" t="s">
        <v>90</v>
      </c>
      <c r="AV841" s="13" t="s">
        <v>190</v>
      </c>
      <c r="AW841" s="13" t="s">
        <v>45</v>
      </c>
      <c r="AX841" s="13" t="s">
        <v>25</v>
      </c>
      <c r="AY841" s="239" t="s">
        <v>183</v>
      </c>
    </row>
    <row r="842" spans="2:65" s="1" customFormat="1" ht="25.5" customHeight="1">
      <c r="B842" s="43"/>
      <c r="C842" s="205" t="s">
        <v>1344</v>
      </c>
      <c r="D842" s="205" t="s">
        <v>185</v>
      </c>
      <c r="E842" s="206" t="s">
        <v>1345</v>
      </c>
      <c r="F842" s="207" t="s">
        <v>1346</v>
      </c>
      <c r="G842" s="208" t="s">
        <v>215</v>
      </c>
      <c r="H842" s="209">
        <v>12.61</v>
      </c>
      <c r="I842" s="210"/>
      <c r="J842" s="211">
        <f>ROUND(I842*H842,2)</f>
        <v>0</v>
      </c>
      <c r="K842" s="207" t="s">
        <v>189</v>
      </c>
      <c r="L842" s="63"/>
      <c r="M842" s="212" t="s">
        <v>38</v>
      </c>
      <c r="N842" s="213" t="s">
        <v>53</v>
      </c>
      <c r="O842" s="44"/>
      <c r="P842" s="214">
        <f>O842*H842</f>
        <v>0</v>
      </c>
      <c r="Q842" s="214">
        <v>0</v>
      </c>
      <c r="R842" s="214">
        <f>Q842*H842</f>
        <v>0</v>
      </c>
      <c r="S842" s="214">
        <v>0</v>
      </c>
      <c r="T842" s="215">
        <f>S842*H842</f>
        <v>0</v>
      </c>
      <c r="AR842" s="25" t="s">
        <v>279</v>
      </c>
      <c r="AT842" s="25" t="s">
        <v>185</v>
      </c>
      <c r="AU842" s="25" t="s">
        <v>90</v>
      </c>
      <c r="AY842" s="25" t="s">
        <v>183</v>
      </c>
      <c r="BE842" s="216">
        <f>IF(N842="základní",J842,0)</f>
        <v>0</v>
      </c>
      <c r="BF842" s="216">
        <f>IF(N842="snížená",J842,0)</f>
        <v>0</v>
      </c>
      <c r="BG842" s="216">
        <f>IF(N842="zákl. přenesená",J842,0)</f>
        <v>0</v>
      </c>
      <c r="BH842" s="216">
        <f>IF(N842="sníž. přenesená",J842,0)</f>
        <v>0</v>
      </c>
      <c r="BI842" s="216">
        <f>IF(N842="nulová",J842,0)</f>
        <v>0</v>
      </c>
      <c r="BJ842" s="25" t="s">
        <v>25</v>
      </c>
      <c r="BK842" s="216">
        <f>ROUND(I842*H842,2)</f>
        <v>0</v>
      </c>
      <c r="BL842" s="25" t="s">
        <v>279</v>
      </c>
      <c r="BM842" s="25" t="s">
        <v>1347</v>
      </c>
    </row>
    <row r="843" spans="2:51" s="12" customFormat="1" ht="13.5">
      <c r="B843" s="217"/>
      <c r="C843" s="218"/>
      <c r="D843" s="219" t="s">
        <v>196</v>
      </c>
      <c r="E843" s="220" t="s">
        <v>38</v>
      </c>
      <c r="F843" s="221" t="s">
        <v>1348</v>
      </c>
      <c r="G843" s="218"/>
      <c r="H843" s="222">
        <v>12.61</v>
      </c>
      <c r="I843" s="223"/>
      <c r="J843" s="218"/>
      <c r="K843" s="218"/>
      <c r="L843" s="224"/>
      <c r="M843" s="225"/>
      <c r="N843" s="226"/>
      <c r="O843" s="226"/>
      <c r="P843" s="226"/>
      <c r="Q843" s="226"/>
      <c r="R843" s="226"/>
      <c r="S843" s="226"/>
      <c r="T843" s="227"/>
      <c r="AT843" s="228" t="s">
        <v>196</v>
      </c>
      <c r="AU843" s="228" t="s">
        <v>90</v>
      </c>
      <c r="AV843" s="12" t="s">
        <v>90</v>
      </c>
      <c r="AW843" s="12" t="s">
        <v>45</v>
      </c>
      <c r="AX843" s="12" t="s">
        <v>82</v>
      </c>
      <c r="AY843" s="228" t="s">
        <v>183</v>
      </c>
    </row>
    <row r="844" spans="2:51" s="13" customFormat="1" ht="13.5">
      <c r="B844" s="229"/>
      <c r="C844" s="230"/>
      <c r="D844" s="219" t="s">
        <v>196</v>
      </c>
      <c r="E844" s="231" t="s">
        <v>38</v>
      </c>
      <c r="F844" s="232" t="s">
        <v>198</v>
      </c>
      <c r="G844" s="230"/>
      <c r="H844" s="233">
        <v>12.61</v>
      </c>
      <c r="I844" s="234"/>
      <c r="J844" s="230"/>
      <c r="K844" s="230"/>
      <c r="L844" s="235"/>
      <c r="M844" s="236"/>
      <c r="N844" s="237"/>
      <c r="O844" s="237"/>
      <c r="P844" s="237"/>
      <c r="Q844" s="237"/>
      <c r="R844" s="237"/>
      <c r="S844" s="237"/>
      <c r="T844" s="238"/>
      <c r="AT844" s="239" t="s">
        <v>196</v>
      </c>
      <c r="AU844" s="239" t="s">
        <v>90</v>
      </c>
      <c r="AV844" s="13" t="s">
        <v>190</v>
      </c>
      <c r="AW844" s="13" t="s">
        <v>45</v>
      </c>
      <c r="AX844" s="13" t="s">
        <v>25</v>
      </c>
      <c r="AY844" s="239" t="s">
        <v>183</v>
      </c>
    </row>
    <row r="845" spans="2:65" s="1" customFormat="1" ht="25.5" customHeight="1">
      <c r="B845" s="43"/>
      <c r="C845" s="205" t="s">
        <v>1349</v>
      </c>
      <c r="D845" s="205" t="s">
        <v>185</v>
      </c>
      <c r="E845" s="206" t="s">
        <v>1350</v>
      </c>
      <c r="F845" s="207" t="s">
        <v>1351</v>
      </c>
      <c r="G845" s="208" t="s">
        <v>215</v>
      </c>
      <c r="H845" s="209">
        <v>334.923</v>
      </c>
      <c r="I845" s="210"/>
      <c r="J845" s="211">
        <f>ROUND(I845*H845,2)</f>
        <v>0</v>
      </c>
      <c r="K845" s="207" t="s">
        <v>189</v>
      </c>
      <c r="L845" s="63"/>
      <c r="M845" s="212" t="s">
        <v>38</v>
      </c>
      <c r="N845" s="213" t="s">
        <v>53</v>
      </c>
      <c r="O845" s="44"/>
      <c r="P845" s="214">
        <f>O845*H845</f>
        <v>0</v>
      </c>
      <c r="Q845" s="214">
        <v>0</v>
      </c>
      <c r="R845" s="214">
        <f>Q845*H845</f>
        <v>0</v>
      </c>
      <c r="S845" s="214">
        <v>0</v>
      </c>
      <c r="T845" s="215">
        <f>S845*H845</f>
        <v>0</v>
      </c>
      <c r="AR845" s="25" t="s">
        <v>279</v>
      </c>
      <c r="AT845" s="25" t="s">
        <v>185</v>
      </c>
      <c r="AU845" s="25" t="s">
        <v>90</v>
      </c>
      <c r="AY845" s="25" t="s">
        <v>183</v>
      </c>
      <c r="BE845" s="216">
        <f>IF(N845="základní",J845,0)</f>
        <v>0</v>
      </c>
      <c r="BF845" s="216">
        <f>IF(N845="snížená",J845,0)</f>
        <v>0</v>
      </c>
      <c r="BG845" s="216">
        <f>IF(N845="zákl. přenesená",J845,0)</f>
        <v>0</v>
      </c>
      <c r="BH845" s="216">
        <f>IF(N845="sníž. přenesená",J845,0)</f>
        <v>0</v>
      </c>
      <c r="BI845" s="216">
        <f>IF(N845="nulová",J845,0)</f>
        <v>0</v>
      </c>
      <c r="BJ845" s="25" t="s">
        <v>25</v>
      </c>
      <c r="BK845" s="216">
        <f>ROUND(I845*H845,2)</f>
        <v>0</v>
      </c>
      <c r="BL845" s="25" t="s">
        <v>279</v>
      </c>
      <c r="BM845" s="25" t="s">
        <v>1352</v>
      </c>
    </row>
    <row r="846" spans="2:51" s="12" customFormat="1" ht="13.5">
      <c r="B846" s="217"/>
      <c r="C846" s="218"/>
      <c r="D846" s="219" t="s">
        <v>196</v>
      </c>
      <c r="E846" s="220" t="s">
        <v>38</v>
      </c>
      <c r="F846" s="221" t="s">
        <v>1353</v>
      </c>
      <c r="G846" s="218"/>
      <c r="H846" s="222">
        <v>334.923</v>
      </c>
      <c r="I846" s="223"/>
      <c r="J846" s="218"/>
      <c r="K846" s="218"/>
      <c r="L846" s="224"/>
      <c r="M846" s="225"/>
      <c r="N846" s="226"/>
      <c r="O846" s="226"/>
      <c r="P846" s="226"/>
      <c r="Q846" s="226"/>
      <c r="R846" s="226"/>
      <c r="S846" s="226"/>
      <c r="T846" s="227"/>
      <c r="AT846" s="228" t="s">
        <v>196</v>
      </c>
      <c r="AU846" s="228" t="s">
        <v>90</v>
      </c>
      <c r="AV846" s="12" t="s">
        <v>90</v>
      </c>
      <c r="AW846" s="12" t="s">
        <v>45</v>
      </c>
      <c r="AX846" s="12" t="s">
        <v>82</v>
      </c>
      <c r="AY846" s="228" t="s">
        <v>183</v>
      </c>
    </row>
    <row r="847" spans="2:51" s="13" customFormat="1" ht="13.5">
      <c r="B847" s="229"/>
      <c r="C847" s="230"/>
      <c r="D847" s="219" t="s">
        <v>196</v>
      </c>
      <c r="E847" s="231" t="s">
        <v>38</v>
      </c>
      <c r="F847" s="232" t="s">
        <v>198</v>
      </c>
      <c r="G847" s="230"/>
      <c r="H847" s="233">
        <v>334.923</v>
      </c>
      <c r="I847" s="234"/>
      <c r="J847" s="230"/>
      <c r="K847" s="230"/>
      <c r="L847" s="235"/>
      <c r="M847" s="236"/>
      <c r="N847" s="237"/>
      <c r="O847" s="237"/>
      <c r="P847" s="237"/>
      <c r="Q847" s="237"/>
      <c r="R847" s="237"/>
      <c r="S847" s="237"/>
      <c r="T847" s="238"/>
      <c r="AT847" s="239" t="s">
        <v>196</v>
      </c>
      <c r="AU847" s="239" t="s">
        <v>90</v>
      </c>
      <c r="AV847" s="13" t="s">
        <v>190</v>
      </c>
      <c r="AW847" s="13" t="s">
        <v>45</v>
      </c>
      <c r="AX847" s="13" t="s">
        <v>25</v>
      </c>
      <c r="AY847" s="239" t="s">
        <v>183</v>
      </c>
    </row>
    <row r="848" spans="2:65" s="1" customFormat="1" ht="16.5" customHeight="1">
      <c r="B848" s="43"/>
      <c r="C848" s="205" t="s">
        <v>1354</v>
      </c>
      <c r="D848" s="205" t="s">
        <v>185</v>
      </c>
      <c r="E848" s="206" t="s">
        <v>1355</v>
      </c>
      <c r="F848" s="207" t="s">
        <v>1356</v>
      </c>
      <c r="G848" s="208" t="s">
        <v>215</v>
      </c>
      <c r="H848" s="209">
        <v>359.085</v>
      </c>
      <c r="I848" s="210"/>
      <c r="J848" s="211">
        <f>ROUND(I848*H848,2)</f>
        <v>0</v>
      </c>
      <c r="K848" s="207" t="s">
        <v>189</v>
      </c>
      <c r="L848" s="63"/>
      <c r="M848" s="212" t="s">
        <v>38</v>
      </c>
      <c r="N848" s="213" t="s">
        <v>53</v>
      </c>
      <c r="O848" s="44"/>
      <c r="P848" s="214">
        <f>O848*H848</f>
        <v>0</v>
      </c>
      <c r="Q848" s="214">
        <v>0.0003</v>
      </c>
      <c r="R848" s="214">
        <f>Q848*H848</f>
        <v>0.10772549999999999</v>
      </c>
      <c r="S848" s="214">
        <v>0</v>
      </c>
      <c r="T848" s="215">
        <f>S848*H848</f>
        <v>0</v>
      </c>
      <c r="AR848" s="25" t="s">
        <v>279</v>
      </c>
      <c r="AT848" s="25" t="s">
        <v>185</v>
      </c>
      <c r="AU848" s="25" t="s">
        <v>90</v>
      </c>
      <c r="AY848" s="25" t="s">
        <v>183</v>
      </c>
      <c r="BE848" s="216">
        <f>IF(N848="základní",J848,0)</f>
        <v>0</v>
      </c>
      <c r="BF848" s="216">
        <f>IF(N848="snížená",J848,0)</f>
        <v>0</v>
      </c>
      <c r="BG848" s="216">
        <f>IF(N848="zákl. přenesená",J848,0)</f>
        <v>0</v>
      </c>
      <c r="BH848" s="216">
        <f>IF(N848="sníž. přenesená",J848,0)</f>
        <v>0</v>
      </c>
      <c r="BI848" s="216">
        <f>IF(N848="nulová",J848,0)</f>
        <v>0</v>
      </c>
      <c r="BJ848" s="25" t="s">
        <v>25</v>
      </c>
      <c r="BK848" s="216">
        <f>ROUND(I848*H848,2)</f>
        <v>0</v>
      </c>
      <c r="BL848" s="25" t="s">
        <v>279</v>
      </c>
      <c r="BM848" s="25" t="s">
        <v>1357</v>
      </c>
    </row>
    <row r="849" spans="2:47" s="1" customFormat="1" ht="40.5">
      <c r="B849" s="43"/>
      <c r="C849" s="65"/>
      <c r="D849" s="219" t="s">
        <v>217</v>
      </c>
      <c r="E849" s="65"/>
      <c r="F849" s="250" t="s">
        <v>1358</v>
      </c>
      <c r="G849" s="65"/>
      <c r="H849" s="65"/>
      <c r="I849" s="174"/>
      <c r="J849" s="65"/>
      <c r="K849" s="65"/>
      <c r="L849" s="63"/>
      <c r="M849" s="251"/>
      <c r="N849" s="44"/>
      <c r="O849" s="44"/>
      <c r="P849" s="44"/>
      <c r="Q849" s="44"/>
      <c r="R849" s="44"/>
      <c r="S849" s="44"/>
      <c r="T849" s="80"/>
      <c r="AT849" s="25" t="s">
        <v>217</v>
      </c>
      <c r="AU849" s="25" t="s">
        <v>90</v>
      </c>
    </row>
    <row r="850" spans="2:51" s="12" customFormat="1" ht="13.5">
      <c r="B850" s="217"/>
      <c r="C850" s="218"/>
      <c r="D850" s="219" t="s">
        <v>196</v>
      </c>
      <c r="E850" s="220" t="s">
        <v>38</v>
      </c>
      <c r="F850" s="221" t="s">
        <v>1359</v>
      </c>
      <c r="G850" s="218"/>
      <c r="H850" s="222">
        <v>20.24</v>
      </c>
      <c r="I850" s="223"/>
      <c r="J850" s="218"/>
      <c r="K850" s="218"/>
      <c r="L850" s="224"/>
      <c r="M850" s="225"/>
      <c r="N850" s="226"/>
      <c r="O850" s="226"/>
      <c r="P850" s="226"/>
      <c r="Q850" s="226"/>
      <c r="R850" s="226"/>
      <c r="S850" s="226"/>
      <c r="T850" s="227"/>
      <c r="AT850" s="228" t="s">
        <v>196</v>
      </c>
      <c r="AU850" s="228" t="s">
        <v>90</v>
      </c>
      <c r="AV850" s="12" t="s">
        <v>90</v>
      </c>
      <c r="AW850" s="12" t="s">
        <v>45</v>
      </c>
      <c r="AX850" s="12" t="s">
        <v>82</v>
      </c>
      <c r="AY850" s="228" t="s">
        <v>183</v>
      </c>
    </row>
    <row r="851" spans="2:51" s="12" customFormat="1" ht="13.5">
      <c r="B851" s="217"/>
      <c r="C851" s="218"/>
      <c r="D851" s="219" t="s">
        <v>196</v>
      </c>
      <c r="E851" s="220" t="s">
        <v>38</v>
      </c>
      <c r="F851" s="221" t="s">
        <v>1360</v>
      </c>
      <c r="G851" s="218"/>
      <c r="H851" s="222">
        <v>280.99</v>
      </c>
      <c r="I851" s="223"/>
      <c r="J851" s="218"/>
      <c r="K851" s="218"/>
      <c r="L851" s="224"/>
      <c r="M851" s="225"/>
      <c r="N851" s="226"/>
      <c r="O851" s="226"/>
      <c r="P851" s="226"/>
      <c r="Q851" s="226"/>
      <c r="R851" s="226"/>
      <c r="S851" s="226"/>
      <c r="T851" s="227"/>
      <c r="AT851" s="228" t="s">
        <v>196</v>
      </c>
      <c r="AU851" s="228" t="s">
        <v>90</v>
      </c>
      <c r="AV851" s="12" t="s">
        <v>90</v>
      </c>
      <c r="AW851" s="12" t="s">
        <v>45</v>
      </c>
      <c r="AX851" s="12" t="s">
        <v>82</v>
      </c>
      <c r="AY851" s="228" t="s">
        <v>183</v>
      </c>
    </row>
    <row r="852" spans="2:51" s="12" customFormat="1" ht="13.5">
      <c r="B852" s="217"/>
      <c r="C852" s="218"/>
      <c r="D852" s="219" t="s">
        <v>196</v>
      </c>
      <c r="E852" s="220" t="s">
        <v>38</v>
      </c>
      <c r="F852" s="221" t="s">
        <v>1325</v>
      </c>
      <c r="G852" s="218"/>
      <c r="H852" s="222">
        <v>5.4</v>
      </c>
      <c r="I852" s="223"/>
      <c r="J852" s="218"/>
      <c r="K852" s="218"/>
      <c r="L852" s="224"/>
      <c r="M852" s="225"/>
      <c r="N852" s="226"/>
      <c r="O852" s="226"/>
      <c r="P852" s="226"/>
      <c r="Q852" s="226"/>
      <c r="R852" s="226"/>
      <c r="S852" s="226"/>
      <c r="T852" s="227"/>
      <c r="AT852" s="228" t="s">
        <v>196</v>
      </c>
      <c r="AU852" s="228" t="s">
        <v>90</v>
      </c>
      <c r="AV852" s="12" t="s">
        <v>90</v>
      </c>
      <c r="AW852" s="12" t="s">
        <v>45</v>
      </c>
      <c r="AX852" s="12" t="s">
        <v>82</v>
      </c>
      <c r="AY852" s="228" t="s">
        <v>183</v>
      </c>
    </row>
    <row r="853" spans="2:51" s="12" customFormat="1" ht="13.5">
      <c r="B853" s="217"/>
      <c r="C853" s="218"/>
      <c r="D853" s="219" t="s">
        <v>196</v>
      </c>
      <c r="E853" s="220" t="s">
        <v>38</v>
      </c>
      <c r="F853" s="221" t="s">
        <v>1361</v>
      </c>
      <c r="G853" s="218"/>
      <c r="H853" s="222">
        <v>16.98</v>
      </c>
      <c r="I853" s="223"/>
      <c r="J853" s="218"/>
      <c r="K853" s="218"/>
      <c r="L853" s="224"/>
      <c r="M853" s="225"/>
      <c r="N853" s="226"/>
      <c r="O853" s="226"/>
      <c r="P853" s="226"/>
      <c r="Q853" s="226"/>
      <c r="R853" s="226"/>
      <c r="S853" s="226"/>
      <c r="T853" s="227"/>
      <c r="AT853" s="228" t="s">
        <v>196</v>
      </c>
      <c r="AU853" s="228" t="s">
        <v>90</v>
      </c>
      <c r="AV853" s="12" t="s">
        <v>90</v>
      </c>
      <c r="AW853" s="12" t="s">
        <v>45</v>
      </c>
      <c r="AX853" s="12" t="s">
        <v>82</v>
      </c>
      <c r="AY853" s="228" t="s">
        <v>183</v>
      </c>
    </row>
    <row r="854" spans="2:51" s="12" customFormat="1" ht="13.5">
      <c r="B854" s="217"/>
      <c r="C854" s="218"/>
      <c r="D854" s="219" t="s">
        <v>196</v>
      </c>
      <c r="E854" s="220" t="s">
        <v>38</v>
      </c>
      <c r="F854" s="221" t="s">
        <v>1362</v>
      </c>
      <c r="G854" s="218"/>
      <c r="H854" s="222">
        <v>1.105</v>
      </c>
      <c r="I854" s="223"/>
      <c r="J854" s="218"/>
      <c r="K854" s="218"/>
      <c r="L854" s="224"/>
      <c r="M854" s="225"/>
      <c r="N854" s="226"/>
      <c r="O854" s="226"/>
      <c r="P854" s="226"/>
      <c r="Q854" s="226"/>
      <c r="R854" s="226"/>
      <c r="S854" s="226"/>
      <c r="T854" s="227"/>
      <c r="AT854" s="228" t="s">
        <v>196</v>
      </c>
      <c r="AU854" s="228" t="s">
        <v>90</v>
      </c>
      <c r="AV854" s="12" t="s">
        <v>90</v>
      </c>
      <c r="AW854" s="12" t="s">
        <v>45</v>
      </c>
      <c r="AX854" s="12" t="s">
        <v>82</v>
      </c>
      <c r="AY854" s="228" t="s">
        <v>183</v>
      </c>
    </row>
    <row r="855" spans="2:51" s="12" customFormat="1" ht="13.5">
      <c r="B855" s="217"/>
      <c r="C855" s="218"/>
      <c r="D855" s="219" t="s">
        <v>196</v>
      </c>
      <c r="E855" s="220" t="s">
        <v>38</v>
      </c>
      <c r="F855" s="221" t="s">
        <v>1363</v>
      </c>
      <c r="G855" s="218"/>
      <c r="H855" s="222">
        <v>34.37</v>
      </c>
      <c r="I855" s="223"/>
      <c r="J855" s="218"/>
      <c r="K855" s="218"/>
      <c r="L855" s="224"/>
      <c r="M855" s="225"/>
      <c r="N855" s="226"/>
      <c r="O855" s="226"/>
      <c r="P855" s="226"/>
      <c r="Q855" s="226"/>
      <c r="R855" s="226"/>
      <c r="S855" s="226"/>
      <c r="T855" s="227"/>
      <c r="AT855" s="228" t="s">
        <v>196</v>
      </c>
      <c r="AU855" s="228" t="s">
        <v>90</v>
      </c>
      <c r="AV855" s="12" t="s">
        <v>90</v>
      </c>
      <c r="AW855" s="12" t="s">
        <v>45</v>
      </c>
      <c r="AX855" s="12" t="s">
        <v>82</v>
      </c>
      <c r="AY855" s="228" t="s">
        <v>183</v>
      </c>
    </row>
    <row r="856" spans="2:51" s="13" customFormat="1" ht="13.5">
      <c r="B856" s="229"/>
      <c r="C856" s="230"/>
      <c r="D856" s="219" t="s">
        <v>196</v>
      </c>
      <c r="E856" s="231" t="s">
        <v>38</v>
      </c>
      <c r="F856" s="232" t="s">
        <v>198</v>
      </c>
      <c r="G856" s="230"/>
      <c r="H856" s="233">
        <v>359.085</v>
      </c>
      <c r="I856" s="234"/>
      <c r="J856" s="230"/>
      <c r="K856" s="230"/>
      <c r="L856" s="235"/>
      <c r="M856" s="236"/>
      <c r="N856" s="237"/>
      <c r="O856" s="237"/>
      <c r="P856" s="237"/>
      <c r="Q856" s="237"/>
      <c r="R856" s="237"/>
      <c r="S856" s="237"/>
      <c r="T856" s="238"/>
      <c r="AT856" s="239" t="s">
        <v>196</v>
      </c>
      <c r="AU856" s="239" t="s">
        <v>90</v>
      </c>
      <c r="AV856" s="13" t="s">
        <v>190</v>
      </c>
      <c r="AW856" s="13" t="s">
        <v>45</v>
      </c>
      <c r="AX856" s="13" t="s">
        <v>25</v>
      </c>
      <c r="AY856" s="239" t="s">
        <v>183</v>
      </c>
    </row>
    <row r="857" spans="2:65" s="1" customFormat="1" ht="16.5" customHeight="1">
      <c r="B857" s="43"/>
      <c r="C857" s="205" t="s">
        <v>1364</v>
      </c>
      <c r="D857" s="205" t="s">
        <v>185</v>
      </c>
      <c r="E857" s="206" t="s">
        <v>1365</v>
      </c>
      <c r="F857" s="207" t="s">
        <v>1366</v>
      </c>
      <c r="G857" s="208" t="s">
        <v>313</v>
      </c>
      <c r="H857" s="209">
        <v>348.418</v>
      </c>
      <c r="I857" s="210"/>
      <c r="J857" s="211">
        <f>ROUND(I857*H857,2)</f>
        <v>0</v>
      </c>
      <c r="K857" s="207" t="s">
        <v>189</v>
      </c>
      <c r="L857" s="63"/>
      <c r="M857" s="212" t="s">
        <v>38</v>
      </c>
      <c r="N857" s="213" t="s">
        <v>53</v>
      </c>
      <c r="O857" s="44"/>
      <c r="P857" s="214">
        <f>O857*H857</f>
        <v>0</v>
      </c>
      <c r="Q857" s="214">
        <v>3E-05</v>
      </c>
      <c r="R857" s="214">
        <f>Q857*H857</f>
        <v>0.01045254</v>
      </c>
      <c r="S857" s="214">
        <v>0</v>
      </c>
      <c r="T857" s="215">
        <f>S857*H857</f>
        <v>0</v>
      </c>
      <c r="AR857" s="25" t="s">
        <v>279</v>
      </c>
      <c r="AT857" s="25" t="s">
        <v>185</v>
      </c>
      <c r="AU857" s="25" t="s">
        <v>90</v>
      </c>
      <c r="AY857" s="25" t="s">
        <v>183</v>
      </c>
      <c r="BE857" s="216">
        <f>IF(N857="základní",J857,0)</f>
        <v>0</v>
      </c>
      <c r="BF857" s="216">
        <f>IF(N857="snížená",J857,0)</f>
        <v>0</v>
      </c>
      <c r="BG857" s="216">
        <f>IF(N857="zákl. přenesená",J857,0)</f>
        <v>0</v>
      </c>
      <c r="BH857" s="216">
        <f>IF(N857="sníž. přenesená",J857,0)</f>
        <v>0</v>
      </c>
      <c r="BI857" s="216">
        <f>IF(N857="nulová",J857,0)</f>
        <v>0</v>
      </c>
      <c r="BJ857" s="25" t="s">
        <v>25</v>
      </c>
      <c r="BK857" s="216">
        <f>ROUND(I857*H857,2)</f>
        <v>0</v>
      </c>
      <c r="BL857" s="25" t="s">
        <v>279</v>
      </c>
      <c r="BM857" s="25" t="s">
        <v>1367</v>
      </c>
    </row>
    <row r="858" spans="2:47" s="1" customFormat="1" ht="40.5">
      <c r="B858" s="43"/>
      <c r="C858" s="65"/>
      <c r="D858" s="219" t="s">
        <v>217</v>
      </c>
      <c r="E858" s="65"/>
      <c r="F858" s="250" t="s">
        <v>1358</v>
      </c>
      <c r="G858" s="65"/>
      <c r="H858" s="65"/>
      <c r="I858" s="174"/>
      <c r="J858" s="65"/>
      <c r="K858" s="65"/>
      <c r="L858" s="63"/>
      <c r="M858" s="251"/>
      <c r="N858" s="44"/>
      <c r="O858" s="44"/>
      <c r="P858" s="44"/>
      <c r="Q858" s="44"/>
      <c r="R858" s="44"/>
      <c r="S858" s="44"/>
      <c r="T858" s="80"/>
      <c r="AT858" s="25" t="s">
        <v>217</v>
      </c>
      <c r="AU858" s="25" t="s">
        <v>90</v>
      </c>
    </row>
    <row r="859" spans="2:51" s="12" customFormat="1" ht="13.5">
      <c r="B859" s="217"/>
      <c r="C859" s="218"/>
      <c r="D859" s="219" t="s">
        <v>196</v>
      </c>
      <c r="E859" s="220" t="s">
        <v>38</v>
      </c>
      <c r="F859" s="221" t="s">
        <v>1368</v>
      </c>
      <c r="G859" s="218"/>
      <c r="H859" s="222">
        <v>348.418</v>
      </c>
      <c r="I859" s="223"/>
      <c r="J859" s="218"/>
      <c r="K859" s="218"/>
      <c r="L859" s="224"/>
      <c r="M859" s="225"/>
      <c r="N859" s="226"/>
      <c r="O859" s="226"/>
      <c r="P859" s="226"/>
      <c r="Q859" s="226"/>
      <c r="R859" s="226"/>
      <c r="S859" s="226"/>
      <c r="T859" s="227"/>
      <c r="AT859" s="228" t="s">
        <v>196</v>
      </c>
      <c r="AU859" s="228" t="s">
        <v>90</v>
      </c>
      <c r="AV859" s="12" t="s">
        <v>90</v>
      </c>
      <c r="AW859" s="12" t="s">
        <v>45</v>
      </c>
      <c r="AX859" s="12" t="s">
        <v>82</v>
      </c>
      <c r="AY859" s="228" t="s">
        <v>183</v>
      </c>
    </row>
    <row r="860" spans="2:51" s="13" customFormat="1" ht="13.5">
      <c r="B860" s="229"/>
      <c r="C860" s="230"/>
      <c r="D860" s="219" t="s">
        <v>196</v>
      </c>
      <c r="E860" s="231" t="s">
        <v>38</v>
      </c>
      <c r="F860" s="232" t="s">
        <v>198</v>
      </c>
      <c r="G860" s="230"/>
      <c r="H860" s="233">
        <v>348.418</v>
      </c>
      <c r="I860" s="234"/>
      <c r="J860" s="230"/>
      <c r="K860" s="230"/>
      <c r="L860" s="235"/>
      <c r="M860" s="236"/>
      <c r="N860" s="237"/>
      <c r="O860" s="237"/>
      <c r="P860" s="237"/>
      <c r="Q860" s="237"/>
      <c r="R860" s="237"/>
      <c r="S860" s="237"/>
      <c r="T860" s="238"/>
      <c r="AT860" s="239" t="s">
        <v>196</v>
      </c>
      <c r="AU860" s="239" t="s">
        <v>90</v>
      </c>
      <c r="AV860" s="13" t="s">
        <v>190</v>
      </c>
      <c r="AW860" s="13" t="s">
        <v>45</v>
      </c>
      <c r="AX860" s="13" t="s">
        <v>25</v>
      </c>
      <c r="AY860" s="239" t="s">
        <v>183</v>
      </c>
    </row>
    <row r="861" spans="2:65" s="1" customFormat="1" ht="16.5" customHeight="1">
      <c r="B861" s="43"/>
      <c r="C861" s="205" t="s">
        <v>1369</v>
      </c>
      <c r="D861" s="205" t="s">
        <v>185</v>
      </c>
      <c r="E861" s="206" t="s">
        <v>1370</v>
      </c>
      <c r="F861" s="207" t="s">
        <v>1371</v>
      </c>
      <c r="G861" s="208" t="s">
        <v>313</v>
      </c>
      <c r="H861" s="209">
        <v>11.42</v>
      </c>
      <c r="I861" s="210"/>
      <c r="J861" s="211">
        <f>ROUND(I861*H861,2)</f>
        <v>0</v>
      </c>
      <c r="K861" s="207" t="s">
        <v>189</v>
      </c>
      <c r="L861" s="63"/>
      <c r="M861" s="212" t="s">
        <v>38</v>
      </c>
      <c r="N861" s="213" t="s">
        <v>53</v>
      </c>
      <c r="O861" s="44"/>
      <c r="P861" s="214">
        <f>O861*H861</f>
        <v>0</v>
      </c>
      <c r="Q861" s="214">
        <v>0</v>
      </c>
      <c r="R861" s="214">
        <f>Q861*H861</f>
        <v>0</v>
      </c>
      <c r="S861" s="214">
        <v>0</v>
      </c>
      <c r="T861" s="215">
        <f>S861*H861</f>
        <v>0</v>
      </c>
      <c r="AR861" s="25" t="s">
        <v>279</v>
      </c>
      <c r="AT861" s="25" t="s">
        <v>185</v>
      </c>
      <c r="AU861" s="25" t="s">
        <v>90</v>
      </c>
      <c r="AY861" s="25" t="s">
        <v>183</v>
      </c>
      <c r="BE861" s="216">
        <f>IF(N861="základní",J861,0)</f>
        <v>0</v>
      </c>
      <c r="BF861" s="216">
        <f>IF(N861="snížená",J861,0)</f>
        <v>0</v>
      </c>
      <c r="BG861" s="216">
        <f>IF(N861="zákl. přenesená",J861,0)</f>
        <v>0</v>
      </c>
      <c r="BH861" s="216">
        <f>IF(N861="sníž. přenesená",J861,0)</f>
        <v>0</v>
      </c>
      <c r="BI861" s="216">
        <f>IF(N861="nulová",J861,0)</f>
        <v>0</v>
      </c>
      <c r="BJ861" s="25" t="s">
        <v>25</v>
      </c>
      <c r="BK861" s="216">
        <f>ROUND(I861*H861,2)</f>
        <v>0</v>
      </c>
      <c r="BL861" s="25" t="s">
        <v>279</v>
      </c>
      <c r="BM861" s="25" t="s">
        <v>1372</v>
      </c>
    </row>
    <row r="862" spans="2:47" s="1" customFormat="1" ht="40.5">
      <c r="B862" s="43"/>
      <c r="C862" s="65"/>
      <c r="D862" s="219" t="s">
        <v>217</v>
      </c>
      <c r="E862" s="65"/>
      <c r="F862" s="250" t="s">
        <v>1358</v>
      </c>
      <c r="G862" s="65"/>
      <c r="H862" s="65"/>
      <c r="I862" s="174"/>
      <c r="J862" s="65"/>
      <c r="K862" s="65"/>
      <c r="L862" s="63"/>
      <c r="M862" s="251"/>
      <c r="N862" s="44"/>
      <c r="O862" s="44"/>
      <c r="P862" s="44"/>
      <c r="Q862" s="44"/>
      <c r="R862" s="44"/>
      <c r="S862" s="44"/>
      <c r="T862" s="80"/>
      <c r="AT862" s="25" t="s">
        <v>217</v>
      </c>
      <c r="AU862" s="25" t="s">
        <v>90</v>
      </c>
    </row>
    <row r="863" spans="2:51" s="12" customFormat="1" ht="13.5">
      <c r="B863" s="217"/>
      <c r="C863" s="218"/>
      <c r="D863" s="219" t="s">
        <v>196</v>
      </c>
      <c r="E863" s="220" t="s">
        <v>38</v>
      </c>
      <c r="F863" s="221" t="s">
        <v>1373</v>
      </c>
      <c r="G863" s="218"/>
      <c r="H863" s="222">
        <v>11.42</v>
      </c>
      <c r="I863" s="223"/>
      <c r="J863" s="218"/>
      <c r="K863" s="218"/>
      <c r="L863" s="224"/>
      <c r="M863" s="225"/>
      <c r="N863" s="226"/>
      <c r="O863" s="226"/>
      <c r="P863" s="226"/>
      <c r="Q863" s="226"/>
      <c r="R863" s="226"/>
      <c r="S863" s="226"/>
      <c r="T863" s="227"/>
      <c r="AT863" s="228" t="s">
        <v>196</v>
      </c>
      <c r="AU863" s="228" t="s">
        <v>90</v>
      </c>
      <c r="AV863" s="12" t="s">
        <v>90</v>
      </c>
      <c r="AW863" s="12" t="s">
        <v>45</v>
      </c>
      <c r="AX863" s="12" t="s">
        <v>82</v>
      </c>
      <c r="AY863" s="228" t="s">
        <v>183</v>
      </c>
    </row>
    <row r="864" spans="2:51" s="13" customFormat="1" ht="13.5">
      <c r="B864" s="229"/>
      <c r="C864" s="230"/>
      <c r="D864" s="219" t="s">
        <v>196</v>
      </c>
      <c r="E864" s="231" t="s">
        <v>38</v>
      </c>
      <c r="F864" s="232" t="s">
        <v>198</v>
      </c>
      <c r="G864" s="230"/>
      <c r="H864" s="233">
        <v>11.42</v>
      </c>
      <c r="I864" s="234"/>
      <c r="J864" s="230"/>
      <c r="K864" s="230"/>
      <c r="L864" s="235"/>
      <c r="M864" s="236"/>
      <c r="N864" s="237"/>
      <c r="O864" s="237"/>
      <c r="P864" s="237"/>
      <c r="Q864" s="237"/>
      <c r="R864" s="237"/>
      <c r="S864" s="237"/>
      <c r="T864" s="238"/>
      <c r="AT864" s="239" t="s">
        <v>196</v>
      </c>
      <c r="AU864" s="239" t="s">
        <v>90</v>
      </c>
      <c r="AV864" s="13" t="s">
        <v>190</v>
      </c>
      <c r="AW864" s="13" t="s">
        <v>45</v>
      </c>
      <c r="AX864" s="13" t="s">
        <v>25</v>
      </c>
      <c r="AY864" s="239" t="s">
        <v>183</v>
      </c>
    </row>
    <row r="865" spans="2:65" s="1" customFormat="1" ht="38.25" customHeight="1">
      <c r="B865" s="43"/>
      <c r="C865" s="252" t="s">
        <v>1374</v>
      </c>
      <c r="D865" s="252" t="s">
        <v>272</v>
      </c>
      <c r="E865" s="253" t="s">
        <v>1375</v>
      </c>
      <c r="F865" s="254" t="s">
        <v>1376</v>
      </c>
      <c r="G865" s="255" t="s">
        <v>313</v>
      </c>
      <c r="H865" s="256">
        <v>12.562</v>
      </c>
      <c r="I865" s="257"/>
      <c r="J865" s="258">
        <f>ROUND(I865*H865,2)</f>
        <v>0</v>
      </c>
      <c r="K865" s="254" t="s">
        <v>189</v>
      </c>
      <c r="L865" s="259"/>
      <c r="M865" s="260" t="s">
        <v>38</v>
      </c>
      <c r="N865" s="261" t="s">
        <v>53</v>
      </c>
      <c r="O865" s="44"/>
      <c r="P865" s="214">
        <f>O865*H865</f>
        <v>0</v>
      </c>
      <c r="Q865" s="214">
        <v>4E-05</v>
      </c>
      <c r="R865" s="214">
        <f>Q865*H865</f>
        <v>0.00050248</v>
      </c>
      <c r="S865" s="214">
        <v>0</v>
      </c>
      <c r="T865" s="215">
        <f>S865*H865</f>
        <v>0</v>
      </c>
      <c r="AR865" s="25" t="s">
        <v>385</v>
      </c>
      <c r="AT865" s="25" t="s">
        <v>272</v>
      </c>
      <c r="AU865" s="25" t="s">
        <v>90</v>
      </c>
      <c r="AY865" s="25" t="s">
        <v>183</v>
      </c>
      <c r="BE865" s="216">
        <f>IF(N865="základní",J865,0)</f>
        <v>0</v>
      </c>
      <c r="BF865" s="216">
        <f>IF(N865="snížená",J865,0)</f>
        <v>0</v>
      </c>
      <c r="BG865" s="216">
        <f>IF(N865="zákl. přenesená",J865,0)</f>
        <v>0</v>
      </c>
      <c r="BH865" s="216">
        <f>IF(N865="sníž. přenesená",J865,0)</f>
        <v>0</v>
      </c>
      <c r="BI865" s="216">
        <f>IF(N865="nulová",J865,0)</f>
        <v>0</v>
      </c>
      <c r="BJ865" s="25" t="s">
        <v>25</v>
      </c>
      <c r="BK865" s="216">
        <f>ROUND(I865*H865,2)</f>
        <v>0</v>
      </c>
      <c r="BL865" s="25" t="s">
        <v>279</v>
      </c>
      <c r="BM865" s="25" t="s">
        <v>1377</v>
      </c>
    </row>
    <row r="866" spans="2:51" s="12" customFormat="1" ht="13.5">
      <c r="B866" s="217"/>
      <c r="C866" s="218"/>
      <c r="D866" s="219" t="s">
        <v>196</v>
      </c>
      <c r="E866" s="220" t="s">
        <v>38</v>
      </c>
      <c r="F866" s="221" t="s">
        <v>1378</v>
      </c>
      <c r="G866" s="218"/>
      <c r="H866" s="222">
        <v>12.562</v>
      </c>
      <c r="I866" s="223"/>
      <c r="J866" s="218"/>
      <c r="K866" s="218"/>
      <c r="L866" s="224"/>
      <c r="M866" s="225"/>
      <c r="N866" s="226"/>
      <c r="O866" s="226"/>
      <c r="P866" s="226"/>
      <c r="Q866" s="226"/>
      <c r="R866" s="226"/>
      <c r="S866" s="226"/>
      <c r="T866" s="227"/>
      <c r="AT866" s="228" t="s">
        <v>196</v>
      </c>
      <c r="AU866" s="228" t="s">
        <v>90</v>
      </c>
      <c r="AV866" s="12" t="s">
        <v>90</v>
      </c>
      <c r="AW866" s="12" t="s">
        <v>45</v>
      </c>
      <c r="AX866" s="12" t="s">
        <v>25</v>
      </c>
      <c r="AY866" s="228" t="s">
        <v>183</v>
      </c>
    </row>
    <row r="867" spans="2:65" s="1" customFormat="1" ht="38.25" customHeight="1">
      <c r="B867" s="43"/>
      <c r="C867" s="205" t="s">
        <v>1379</v>
      </c>
      <c r="D867" s="205" t="s">
        <v>185</v>
      </c>
      <c r="E867" s="206" t="s">
        <v>1380</v>
      </c>
      <c r="F867" s="207" t="s">
        <v>1381</v>
      </c>
      <c r="G867" s="208" t="s">
        <v>911</v>
      </c>
      <c r="H867" s="273"/>
      <c r="I867" s="210"/>
      <c r="J867" s="211">
        <f>ROUND(I867*H867,2)</f>
        <v>0</v>
      </c>
      <c r="K867" s="207" t="s">
        <v>189</v>
      </c>
      <c r="L867" s="63"/>
      <c r="M867" s="212" t="s">
        <v>38</v>
      </c>
      <c r="N867" s="213" t="s">
        <v>53</v>
      </c>
      <c r="O867" s="44"/>
      <c r="P867" s="214">
        <f>O867*H867</f>
        <v>0</v>
      </c>
      <c r="Q867" s="214">
        <v>0</v>
      </c>
      <c r="R867" s="214">
        <f>Q867*H867</f>
        <v>0</v>
      </c>
      <c r="S867" s="214">
        <v>0</v>
      </c>
      <c r="T867" s="215">
        <f>S867*H867</f>
        <v>0</v>
      </c>
      <c r="AR867" s="25" t="s">
        <v>279</v>
      </c>
      <c r="AT867" s="25" t="s">
        <v>185</v>
      </c>
      <c r="AU867" s="25" t="s">
        <v>90</v>
      </c>
      <c r="AY867" s="25" t="s">
        <v>183</v>
      </c>
      <c r="BE867" s="216">
        <f>IF(N867="základní",J867,0)</f>
        <v>0</v>
      </c>
      <c r="BF867" s="216">
        <f>IF(N867="snížená",J867,0)</f>
        <v>0</v>
      </c>
      <c r="BG867" s="216">
        <f>IF(N867="zákl. přenesená",J867,0)</f>
        <v>0</v>
      </c>
      <c r="BH867" s="216">
        <f>IF(N867="sníž. přenesená",J867,0)</f>
        <v>0</v>
      </c>
      <c r="BI867" s="216">
        <f>IF(N867="nulová",J867,0)</f>
        <v>0</v>
      </c>
      <c r="BJ867" s="25" t="s">
        <v>25</v>
      </c>
      <c r="BK867" s="216">
        <f>ROUND(I867*H867,2)</f>
        <v>0</v>
      </c>
      <c r="BL867" s="25" t="s">
        <v>279</v>
      </c>
      <c r="BM867" s="25" t="s">
        <v>1382</v>
      </c>
    </row>
    <row r="868" spans="2:47" s="1" customFormat="1" ht="121.5">
      <c r="B868" s="43"/>
      <c r="C868" s="65"/>
      <c r="D868" s="219" t="s">
        <v>217</v>
      </c>
      <c r="E868" s="65"/>
      <c r="F868" s="250" t="s">
        <v>913</v>
      </c>
      <c r="G868" s="65"/>
      <c r="H868" s="65"/>
      <c r="I868" s="174"/>
      <c r="J868" s="65"/>
      <c r="K868" s="65"/>
      <c r="L868" s="63"/>
      <c r="M868" s="251"/>
      <c r="N868" s="44"/>
      <c r="O868" s="44"/>
      <c r="P868" s="44"/>
      <c r="Q868" s="44"/>
      <c r="R868" s="44"/>
      <c r="S868" s="44"/>
      <c r="T868" s="80"/>
      <c r="AT868" s="25" t="s">
        <v>217</v>
      </c>
      <c r="AU868" s="25" t="s">
        <v>90</v>
      </c>
    </row>
    <row r="869" spans="2:63" s="11" customFormat="1" ht="29.85" customHeight="1">
      <c r="B869" s="189"/>
      <c r="C869" s="190"/>
      <c r="D869" s="191" t="s">
        <v>81</v>
      </c>
      <c r="E869" s="203" t="s">
        <v>1383</v>
      </c>
      <c r="F869" s="203" t="s">
        <v>1384</v>
      </c>
      <c r="G869" s="190"/>
      <c r="H869" s="190"/>
      <c r="I869" s="193"/>
      <c r="J869" s="204">
        <f>BK869</f>
        <v>0</v>
      </c>
      <c r="K869" s="190"/>
      <c r="L869" s="195"/>
      <c r="M869" s="196"/>
      <c r="N869" s="197"/>
      <c r="O869" s="197"/>
      <c r="P869" s="198">
        <f>SUM(P870:P905)</f>
        <v>0</v>
      </c>
      <c r="Q869" s="197"/>
      <c r="R869" s="198">
        <f>SUM(R870:R905)</f>
        <v>0.6709456</v>
      </c>
      <c r="S869" s="197"/>
      <c r="T869" s="199">
        <f>SUM(T870:T905)</f>
        <v>0.879725</v>
      </c>
      <c r="AR869" s="200" t="s">
        <v>90</v>
      </c>
      <c r="AT869" s="201" t="s">
        <v>81</v>
      </c>
      <c r="AU869" s="201" t="s">
        <v>25</v>
      </c>
      <c r="AY869" s="200" t="s">
        <v>183</v>
      </c>
      <c r="BK869" s="202">
        <f>SUM(BK870:BK905)</f>
        <v>0</v>
      </c>
    </row>
    <row r="870" spans="2:65" s="1" customFormat="1" ht="16.5" customHeight="1">
      <c r="B870" s="43"/>
      <c r="C870" s="205" t="s">
        <v>1385</v>
      </c>
      <c r="D870" s="205" t="s">
        <v>185</v>
      </c>
      <c r="E870" s="206" t="s">
        <v>1386</v>
      </c>
      <c r="F870" s="207" t="s">
        <v>1387</v>
      </c>
      <c r="G870" s="208" t="s">
        <v>215</v>
      </c>
      <c r="H870" s="209">
        <v>60.81</v>
      </c>
      <c r="I870" s="210"/>
      <c r="J870" s="211">
        <f>ROUND(I870*H870,2)</f>
        <v>0</v>
      </c>
      <c r="K870" s="207" t="s">
        <v>189</v>
      </c>
      <c r="L870" s="63"/>
      <c r="M870" s="212" t="s">
        <v>38</v>
      </c>
      <c r="N870" s="213" t="s">
        <v>53</v>
      </c>
      <c r="O870" s="44"/>
      <c r="P870" s="214">
        <f>O870*H870</f>
        <v>0</v>
      </c>
      <c r="Q870" s="214">
        <v>0</v>
      </c>
      <c r="R870" s="214">
        <f>Q870*H870</f>
        <v>0</v>
      </c>
      <c r="S870" s="214">
        <v>0</v>
      </c>
      <c r="T870" s="215">
        <f>S870*H870</f>
        <v>0</v>
      </c>
      <c r="AR870" s="25" t="s">
        <v>279</v>
      </c>
      <c r="AT870" s="25" t="s">
        <v>185</v>
      </c>
      <c r="AU870" s="25" t="s">
        <v>90</v>
      </c>
      <c r="AY870" s="25" t="s">
        <v>183</v>
      </c>
      <c r="BE870" s="216">
        <f>IF(N870="základní",J870,0)</f>
        <v>0</v>
      </c>
      <c r="BF870" s="216">
        <f>IF(N870="snížená",J870,0)</f>
        <v>0</v>
      </c>
      <c r="BG870" s="216">
        <f>IF(N870="zákl. přenesená",J870,0)</f>
        <v>0</v>
      </c>
      <c r="BH870" s="216">
        <f>IF(N870="sníž. přenesená",J870,0)</f>
        <v>0</v>
      </c>
      <c r="BI870" s="216">
        <f>IF(N870="nulová",J870,0)</f>
        <v>0</v>
      </c>
      <c r="BJ870" s="25" t="s">
        <v>25</v>
      </c>
      <c r="BK870" s="216">
        <f>ROUND(I870*H870,2)</f>
        <v>0</v>
      </c>
      <c r="BL870" s="25" t="s">
        <v>279</v>
      </c>
      <c r="BM870" s="25" t="s">
        <v>1388</v>
      </c>
    </row>
    <row r="871" spans="2:47" s="1" customFormat="1" ht="67.5">
      <c r="B871" s="43"/>
      <c r="C871" s="65"/>
      <c r="D871" s="219" t="s">
        <v>217</v>
      </c>
      <c r="E871" s="65"/>
      <c r="F871" s="250" t="s">
        <v>1389</v>
      </c>
      <c r="G871" s="65"/>
      <c r="H871" s="65"/>
      <c r="I871" s="174"/>
      <c r="J871" s="65"/>
      <c r="K871" s="65"/>
      <c r="L871" s="63"/>
      <c r="M871" s="251"/>
      <c r="N871" s="44"/>
      <c r="O871" s="44"/>
      <c r="P871" s="44"/>
      <c r="Q871" s="44"/>
      <c r="R871" s="44"/>
      <c r="S871" s="44"/>
      <c r="T871" s="80"/>
      <c r="AT871" s="25" t="s">
        <v>217</v>
      </c>
      <c r="AU871" s="25" t="s">
        <v>90</v>
      </c>
    </row>
    <row r="872" spans="2:51" s="12" customFormat="1" ht="13.5">
      <c r="B872" s="217"/>
      <c r="C872" s="218"/>
      <c r="D872" s="219" t="s">
        <v>196</v>
      </c>
      <c r="E872" s="220" t="s">
        <v>38</v>
      </c>
      <c r="F872" s="221" t="s">
        <v>1390</v>
      </c>
      <c r="G872" s="218"/>
      <c r="H872" s="222">
        <v>27.19</v>
      </c>
      <c r="I872" s="223"/>
      <c r="J872" s="218"/>
      <c r="K872" s="218"/>
      <c r="L872" s="224"/>
      <c r="M872" s="225"/>
      <c r="N872" s="226"/>
      <c r="O872" s="226"/>
      <c r="P872" s="226"/>
      <c r="Q872" s="226"/>
      <c r="R872" s="226"/>
      <c r="S872" s="226"/>
      <c r="T872" s="227"/>
      <c r="AT872" s="228" t="s">
        <v>196</v>
      </c>
      <c r="AU872" s="228" t="s">
        <v>90</v>
      </c>
      <c r="AV872" s="12" t="s">
        <v>90</v>
      </c>
      <c r="AW872" s="12" t="s">
        <v>45</v>
      </c>
      <c r="AX872" s="12" t="s">
        <v>82</v>
      </c>
      <c r="AY872" s="228" t="s">
        <v>183</v>
      </c>
    </row>
    <row r="873" spans="2:51" s="12" customFormat="1" ht="13.5">
      <c r="B873" s="217"/>
      <c r="C873" s="218"/>
      <c r="D873" s="219" t="s">
        <v>196</v>
      </c>
      <c r="E873" s="220" t="s">
        <v>38</v>
      </c>
      <c r="F873" s="221" t="s">
        <v>1391</v>
      </c>
      <c r="G873" s="218"/>
      <c r="H873" s="222">
        <v>33.62</v>
      </c>
      <c r="I873" s="223"/>
      <c r="J873" s="218"/>
      <c r="K873" s="218"/>
      <c r="L873" s="224"/>
      <c r="M873" s="225"/>
      <c r="N873" s="226"/>
      <c r="O873" s="226"/>
      <c r="P873" s="226"/>
      <c r="Q873" s="226"/>
      <c r="R873" s="226"/>
      <c r="S873" s="226"/>
      <c r="T873" s="227"/>
      <c r="AT873" s="228" t="s">
        <v>196</v>
      </c>
      <c r="AU873" s="228" t="s">
        <v>90</v>
      </c>
      <c r="AV873" s="12" t="s">
        <v>90</v>
      </c>
      <c r="AW873" s="12" t="s">
        <v>45</v>
      </c>
      <c r="AX873" s="12" t="s">
        <v>82</v>
      </c>
      <c r="AY873" s="228" t="s">
        <v>183</v>
      </c>
    </row>
    <row r="874" spans="2:51" s="13" customFormat="1" ht="13.5">
      <c r="B874" s="229"/>
      <c r="C874" s="230"/>
      <c r="D874" s="219" t="s">
        <v>196</v>
      </c>
      <c r="E874" s="231" t="s">
        <v>38</v>
      </c>
      <c r="F874" s="232" t="s">
        <v>198</v>
      </c>
      <c r="G874" s="230"/>
      <c r="H874" s="233">
        <v>60.81</v>
      </c>
      <c r="I874" s="234"/>
      <c r="J874" s="230"/>
      <c r="K874" s="230"/>
      <c r="L874" s="235"/>
      <c r="M874" s="236"/>
      <c r="N874" s="237"/>
      <c r="O874" s="237"/>
      <c r="P874" s="237"/>
      <c r="Q874" s="237"/>
      <c r="R874" s="237"/>
      <c r="S874" s="237"/>
      <c r="T874" s="238"/>
      <c r="AT874" s="239" t="s">
        <v>196</v>
      </c>
      <c r="AU874" s="239" t="s">
        <v>90</v>
      </c>
      <c r="AV874" s="13" t="s">
        <v>190</v>
      </c>
      <c r="AW874" s="13" t="s">
        <v>45</v>
      </c>
      <c r="AX874" s="13" t="s">
        <v>25</v>
      </c>
      <c r="AY874" s="239" t="s">
        <v>183</v>
      </c>
    </row>
    <row r="875" spans="2:65" s="1" customFormat="1" ht="25.5" customHeight="1">
      <c r="B875" s="43"/>
      <c r="C875" s="205" t="s">
        <v>1392</v>
      </c>
      <c r="D875" s="205" t="s">
        <v>185</v>
      </c>
      <c r="E875" s="206" t="s">
        <v>1393</v>
      </c>
      <c r="F875" s="207" t="s">
        <v>1394</v>
      </c>
      <c r="G875" s="208" t="s">
        <v>215</v>
      </c>
      <c r="H875" s="209">
        <v>60.81</v>
      </c>
      <c r="I875" s="210"/>
      <c r="J875" s="211">
        <f>ROUND(I875*H875,2)</f>
        <v>0</v>
      </c>
      <c r="K875" s="207" t="s">
        <v>189</v>
      </c>
      <c r="L875" s="63"/>
      <c r="M875" s="212" t="s">
        <v>38</v>
      </c>
      <c r="N875" s="213" t="s">
        <v>53</v>
      </c>
      <c r="O875" s="44"/>
      <c r="P875" s="214">
        <f>O875*H875</f>
        <v>0</v>
      </c>
      <c r="Q875" s="214">
        <v>7E-05</v>
      </c>
      <c r="R875" s="214">
        <f>Q875*H875</f>
        <v>0.0042566999999999995</v>
      </c>
      <c r="S875" s="214">
        <v>0</v>
      </c>
      <c r="T875" s="215">
        <f>S875*H875</f>
        <v>0</v>
      </c>
      <c r="AR875" s="25" t="s">
        <v>279</v>
      </c>
      <c r="AT875" s="25" t="s">
        <v>185</v>
      </c>
      <c r="AU875" s="25" t="s">
        <v>90</v>
      </c>
      <c r="AY875" s="25" t="s">
        <v>183</v>
      </c>
      <c r="BE875" s="216">
        <f>IF(N875="základní",J875,0)</f>
        <v>0</v>
      </c>
      <c r="BF875" s="216">
        <f>IF(N875="snížená",J875,0)</f>
        <v>0</v>
      </c>
      <c r="BG875" s="216">
        <f>IF(N875="zákl. přenesená",J875,0)</f>
        <v>0</v>
      </c>
      <c r="BH875" s="216">
        <f>IF(N875="sníž. přenesená",J875,0)</f>
        <v>0</v>
      </c>
      <c r="BI875" s="216">
        <f>IF(N875="nulová",J875,0)</f>
        <v>0</v>
      </c>
      <c r="BJ875" s="25" t="s">
        <v>25</v>
      </c>
      <c r="BK875" s="216">
        <f>ROUND(I875*H875,2)</f>
        <v>0</v>
      </c>
      <c r="BL875" s="25" t="s">
        <v>279</v>
      </c>
      <c r="BM875" s="25" t="s">
        <v>1395</v>
      </c>
    </row>
    <row r="876" spans="2:47" s="1" customFormat="1" ht="67.5">
      <c r="B876" s="43"/>
      <c r="C876" s="65"/>
      <c r="D876" s="219" t="s">
        <v>217</v>
      </c>
      <c r="E876" s="65"/>
      <c r="F876" s="250" t="s">
        <v>1389</v>
      </c>
      <c r="G876" s="65"/>
      <c r="H876" s="65"/>
      <c r="I876" s="174"/>
      <c r="J876" s="65"/>
      <c r="K876" s="65"/>
      <c r="L876" s="63"/>
      <c r="M876" s="251"/>
      <c r="N876" s="44"/>
      <c r="O876" s="44"/>
      <c r="P876" s="44"/>
      <c r="Q876" s="44"/>
      <c r="R876" s="44"/>
      <c r="S876" s="44"/>
      <c r="T876" s="80"/>
      <c r="AT876" s="25" t="s">
        <v>217</v>
      </c>
      <c r="AU876" s="25" t="s">
        <v>90</v>
      </c>
    </row>
    <row r="877" spans="2:65" s="1" customFormat="1" ht="25.5" customHeight="1">
      <c r="B877" s="43"/>
      <c r="C877" s="205" t="s">
        <v>1396</v>
      </c>
      <c r="D877" s="205" t="s">
        <v>185</v>
      </c>
      <c r="E877" s="206" t="s">
        <v>1397</v>
      </c>
      <c r="F877" s="207" t="s">
        <v>1398</v>
      </c>
      <c r="G877" s="208" t="s">
        <v>215</v>
      </c>
      <c r="H877" s="209">
        <v>60.81</v>
      </c>
      <c r="I877" s="210"/>
      <c r="J877" s="211">
        <f>ROUND(I877*H877,2)</f>
        <v>0</v>
      </c>
      <c r="K877" s="207" t="s">
        <v>189</v>
      </c>
      <c r="L877" s="63"/>
      <c r="M877" s="212" t="s">
        <v>38</v>
      </c>
      <c r="N877" s="213" t="s">
        <v>53</v>
      </c>
      <c r="O877" s="44"/>
      <c r="P877" s="214">
        <f>O877*H877</f>
        <v>0</v>
      </c>
      <c r="Q877" s="214">
        <v>0.00758</v>
      </c>
      <c r="R877" s="214">
        <f>Q877*H877</f>
        <v>0.4609398</v>
      </c>
      <c r="S877" s="214">
        <v>0</v>
      </c>
      <c r="T877" s="215">
        <f>S877*H877</f>
        <v>0</v>
      </c>
      <c r="AR877" s="25" t="s">
        <v>279</v>
      </c>
      <c r="AT877" s="25" t="s">
        <v>185</v>
      </c>
      <c r="AU877" s="25" t="s">
        <v>90</v>
      </c>
      <c r="AY877" s="25" t="s">
        <v>183</v>
      </c>
      <c r="BE877" s="216">
        <f>IF(N877="základní",J877,0)</f>
        <v>0</v>
      </c>
      <c r="BF877" s="216">
        <f>IF(N877="snížená",J877,0)</f>
        <v>0</v>
      </c>
      <c r="BG877" s="216">
        <f>IF(N877="zákl. přenesená",J877,0)</f>
        <v>0</v>
      </c>
      <c r="BH877" s="216">
        <f>IF(N877="sníž. přenesená",J877,0)</f>
        <v>0</v>
      </c>
      <c r="BI877" s="216">
        <f>IF(N877="nulová",J877,0)</f>
        <v>0</v>
      </c>
      <c r="BJ877" s="25" t="s">
        <v>25</v>
      </c>
      <c r="BK877" s="216">
        <f>ROUND(I877*H877,2)</f>
        <v>0</v>
      </c>
      <c r="BL877" s="25" t="s">
        <v>279</v>
      </c>
      <c r="BM877" s="25" t="s">
        <v>1399</v>
      </c>
    </row>
    <row r="878" spans="2:47" s="1" customFormat="1" ht="67.5">
      <c r="B878" s="43"/>
      <c r="C878" s="65"/>
      <c r="D878" s="219" t="s">
        <v>217</v>
      </c>
      <c r="E878" s="65"/>
      <c r="F878" s="250" t="s">
        <v>1389</v>
      </c>
      <c r="G878" s="65"/>
      <c r="H878" s="65"/>
      <c r="I878" s="174"/>
      <c r="J878" s="65"/>
      <c r="K878" s="65"/>
      <c r="L878" s="63"/>
      <c r="M878" s="251"/>
      <c r="N878" s="44"/>
      <c r="O878" s="44"/>
      <c r="P878" s="44"/>
      <c r="Q878" s="44"/>
      <c r="R878" s="44"/>
      <c r="S878" s="44"/>
      <c r="T878" s="80"/>
      <c r="AT878" s="25" t="s">
        <v>217</v>
      </c>
      <c r="AU878" s="25" t="s">
        <v>90</v>
      </c>
    </row>
    <row r="879" spans="2:65" s="1" customFormat="1" ht="16.5" customHeight="1">
      <c r="B879" s="43"/>
      <c r="C879" s="205" t="s">
        <v>1400</v>
      </c>
      <c r="D879" s="205" t="s">
        <v>185</v>
      </c>
      <c r="E879" s="206" t="s">
        <v>1401</v>
      </c>
      <c r="F879" s="207" t="s">
        <v>1402</v>
      </c>
      <c r="G879" s="208" t="s">
        <v>215</v>
      </c>
      <c r="H879" s="209">
        <v>351.89</v>
      </c>
      <c r="I879" s="210"/>
      <c r="J879" s="211">
        <f>ROUND(I879*H879,2)</f>
        <v>0</v>
      </c>
      <c r="K879" s="207" t="s">
        <v>189</v>
      </c>
      <c r="L879" s="63"/>
      <c r="M879" s="212" t="s">
        <v>38</v>
      </c>
      <c r="N879" s="213" t="s">
        <v>53</v>
      </c>
      <c r="O879" s="44"/>
      <c r="P879" s="214">
        <f>O879*H879</f>
        <v>0</v>
      </c>
      <c r="Q879" s="214">
        <v>0</v>
      </c>
      <c r="R879" s="214">
        <f>Q879*H879</f>
        <v>0</v>
      </c>
      <c r="S879" s="214">
        <v>0.0025</v>
      </c>
      <c r="T879" s="215">
        <f>S879*H879</f>
        <v>0.879725</v>
      </c>
      <c r="AR879" s="25" t="s">
        <v>279</v>
      </c>
      <c r="AT879" s="25" t="s">
        <v>185</v>
      </c>
      <c r="AU879" s="25" t="s">
        <v>90</v>
      </c>
      <c r="AY879" s="25" t="s">
        <v>183</v>
      </c>
      <c r="BE879" s="216">
        <f>IF(N879="základní",J879,0)</f>
        <v>0</v>
      </c>
      <c r="BF879" s="216">
        <f>IF(N879="snížená",J879,0)</f>
        <v>0</v>
      </c>
      <c r="BG879" s="216">
        <f>IF(N879="zákl. přenesená",J879,0)</f>
        <v>0</v>
      </c>
      <c r="BH879" s="216">
        <f>IF(N879="sníž. přenesená",J879,0)</f>
        <v>0</v>
      </c>
      <c r="BI879" s="216">
        <f>IF(N879="nulová",J879,0)</f>
        <v>0</v>
      </c>
      <c r="BJ879" s="25" t="s">
        <v>25</v>
      </c>
      <c r="BK879" s="216">
        <f>ROUND(I879*H879,2)</f>
        <v>0</v>
      </c>
      <c r="BL879" s="25" t="s">
        <v>279</v>
      </c>
      <c r="BM879" s="25" t="s">
        <v>1403</v>
      </c>
    </row>
    <row r="880" spans="2:51" s="12" customFormat="1" ht="27">
      <c r="B880" s="217"/>
      <c r="C880" s="218"/>
      <c r="D880" s="219" t="s">
        <v>196</v>
      </c>
      <c r="E880" s="220" t="s">
        <v>38</v>
      </c>
      <c r="F880" s="221" t="s">
        <v>1404</v>
      </c>
      <c r="G880" s="218"/>
      <c r="H880" s="222">
        <v>334.11</v>
      </c>
      <c r="I880" s="223"/>
      <c r="J880" s="218"/>
      <c r="K880" s="218"/>
      <c r="L880" s="224"/>
      <c r="M880" s="225"/>
      <c r="N880" s="226"/>
      <c r="O880" s="226"/>
      <c r="P880" s="226"/>
      <c r="Q880" s="226"/>
      <c r="R880" s="226"/>
      <c r="S880" s="226"/>
      <c r="T880" s="227"/>
      <c r="AT880" s="228" t="s">
        <v>196</v>
      </c>
      <c r="AU880" s="228" t="s">
        <v>90</v>
      </c>
      <c r="AV880" s="12" t="s">
        <v>90</v>
      </c>
      <c r="AW880" s="12" t="s">
        <v>45</v>
      </c>
      <c r="AX880" s="12" t="s">
        <v>82</v>
      </c>
      <c r="AY880" s="228" t="s">
        <v>183</v>
      </c>
    </row>
    <row r="881" spans="2:51" s="12" customFormat="1" ht="13.5">
      <c r="B881" s="217"/>
      <c r="C881" s="218"/>
      <c r="D881" s="219" t="s">
        <v>196</v>
      </c>
      <c r="E881" s="220" t="s">
        <v>38</v>
      </c>
      <c r="F881" s="221" t="s">
        <v>1405</v>
      </c>
      <c r="G881" s="218"/>
      <c r="H881" s="222">
        <v>17.78</v>
      </c>
      <c r="I881" s="223"/>
      <c r="J881" s="218"/>
      <c r="K881" s="218"/>
      <c r="L881" s="224"/>
      <c r="M881" s="225"/>
      <c r="N881" s="226"/>
      <c r="O881" s="226"/>
      <c r="P881" s="226"/>
      <c r="Q881" s="226"/>
      <c r="R881" s="226"/>
      <c r="S881" s="226"/>
      <c r="T881" s="227"/>
      <c r="AT881" s="228" t="s">
        <v>196</v>
      </c>
      <c r="AU881" s="228" t="s">
        <v>90</v>
      </c>
      <c r="AV881" s="12" t="s">
        <v>90</v>
      </c>
      <c r="AW881" s="12" t="s">
        <v>45</v>
      </c>
      <c r="AX881" s="12" t="s">
        <v>82</v>
      </c>
      <c r="AY881" s="228" t="s">
        <v>183</v>
      </c>
    </row>
    <row r="882" spans="2:51" s="13" customFormat="1" ht="13.5">
      <c r="B882" s="229"/>
      <c r="C882" s="230"/>
      <c r="D882" s="219" t="s">
        <v>196</v>
      </c>
      <c r="E882" s="231" t="s">
        <v>38</v>
      </c>
      <c r="F882" s="232" t="s">
        <v>198</v>
      </c>
      <c r="G882" s="230"/>
      <c r="H882" s="233">
        <v>351.89</v>
      </c>
      <c r="I882" s="234"/>
      <c r="J882" s="230"/>
      <c r="K882" s="230"/>
      <c r="L882" s="235"/>
      <c r="M882" s="236"/>
      <c r="N882" s="237"/>
      <c r="O882" s="237"/>
      <c r="P882" s="237"/>
      <c r="Q882" s="237"/>
      <c r="R882" s="237"/>
      <c r="S882" s="237"/>
      <c r="T882" s="238"/>
      <c r="AT882" s="239" t="s">
        <v>196</v>
      </c>
      <c r="AU882" s="239" t="s">
        <v>90</v>
      </c>
      <c r="AV882" s="13" t="s">
        <v>190</v>
      </c>
      <c r="AW882" s="13" t="s">
        <v>45</v>
      </c>
      <c r="AX882" s="13" t="s">
        <v>25</v>
      </c>
      <c r="AY882" s="239" t="s">
        <v>183</v>
      </c>
    </row>
    <row r="883" spans="2:65" s="1" customFormat="1" ht="16.5" customHeight="1">
      <c r="B883" s="43"/>
      <c r="C883" s="205" t="s">
        <v>1406</v>
      </c>
      <c r="D883" s="205" t="s">
        <v>185</v>
      </c>
      <c r="E883" s="206" t="s">
        <v>1407</v>
      </c>
      <c r="F883" s="207" t="s">
        <v>1408</v>
      </c>
      <c r="G883" s="208" t="s">
        <v>215</v>
      </c>
      <c r="H883" s="209">
        <v>19.53</v>
      </c>
      <c r="I883" s="210"/>
      <c r="J883" s="211">
        <f>ROUND(I883*H883,2)</f>
        <v>0</v>
      </c>
      <c r="K883" s="207" t="s">
        <v>189</v>
      </c>
      <c r="L883" s="63"/>
      <c r="M883" s="212" t="s">
        <v>38</v>
      </c>
      <c r="N883" s="213" t="s">
        <v>53</v>
      </c>
      <c r="O883" s="44"/>
      <c r="P883" s="214">
        <f>O883*H883</f>
        <v>0</v>
      </c>
      <c r="Q883" s="214">
        <v>0.0005</v>
      </c>
      <c r="R883" s="214">
        <f>Q883*H883</f>
        <v>0.009765000000000001</v>
      </c>
      <c r="S883" s="214">
        <v>0</v>
      </c>
      <c r="T883" s="215">
        <f>S883*H883</f>
        <v>0</v>
      </c>
      <c r="AR883" s="25" t="s">
        <v>279</v>
      </c>
      <c r="AT883" s="25" t="s">
        <v>185</v>
      </c>
      <c r="AU883" s="25" t="s">
        <v>90</v>
      </c>
      <c r="AY883" s="25" t="s">
        <v>183</v>
      </c>
      <c r="BE883" s="216">
        <f>IF(N883="základní",J883,0)</f>
        <v>0</v>
      </c>
      <c r="BF883" s="216">
        <f>IF(N883="snížená",J883,0)</f>
        <v>0</v>
      </c>
      <c r="BG883" s="216">
        <f>IF(N883="zákl. přenesená",J883,0)</f>
        <v>0</v>
      </c>
      <c r="BH883" s="216">
        <f>IF(N883="sníž. přenesená",J883,0)</f>
        <v>0</v>
      </c>
      <c r="BI883" s="216">
        <f>IF(N883="nulová",J883,0)</f>
        <v>0</v>
      </c>
      <c r="BJ883" s="25" t="s">
        <v>25</v>
      </c>
      <c r="BK883" s="216">
        <f>ROUND(I883*H883,2)</f>
        <v>0</v>
      </c>
      <c r="BL883" s="25" t="s">
        <v>279</v>
      </c>
      <c r="BM883" s="25" t="s">
        <v>1409</v>
      </c>
    </row>
    <row r="884" spans="2:47" s="1" customFormat="1" ht="40.5">
      <c r="B884" s="43"/>
      <c r="C884" s="65"/>
      <c r="D884" s="219" t="s">
        <v>217</v>
      </c>
      <c r="E884" s="65"/>
      <c r="F884" s="250" t="s">
        <v>1410</v>
      </c>
      <c r="G884" s="65"/>
      <c r="H884" s="65"/>
      <c r="I884" s="174"/>
      <c r="J884" s="65"/>
      <c r="K884" s="65"/>
      <c r="L884" s="63"/>
      <c r="M884" s="251"/>
      <c r="N884" s="44"/>
      <c r="O884" s="44"/>
      <c r="P884" s="44"/>
      <c r="Q884" s="44"/>
      <c r="R884" s="44"/>
      <c r="S884" s="44"/>
      <c r="T884" s="80"/>
      <c r="AT884" s="25" t="s">
        <v>217</v>
      </c>
      <c r="AU884" s="25" t="s">
        <v>90</v>
      </c>
    </row>
    <row r="885" spans="2:65" s="1" customFormat="1" ht="25.5" customHeight="1">
      <c r="B885" s="43"/>
      <c r="C885" s="252" t="s">
        <v>1411</v>
      </c>
      <c r="D885" s="252" t="s">
        <v>272</v>
      </c>
      <c r="E885" s="253" t="s">
        <v>1412</v>
      </c>
      <c r="F885" s="254" t="s">
        <v>1413</v>
      </c>
      <c r="G885" s="255" t="s">
        <v>215</v>
      </c>
      <c r="H885" s="256">
        <v>23.384</v>
      </c>
      <c r="I885" s="257"/>
      <c r="J885" s="258">
        <f>ROUND(I885*H885,2)</f>
        <v>0</v>
      </c>
      <c r="K885" s="254" t="s">
        <v>189</v>
      </c>
      <c r="L885" s="259"/>
      <c r="M885" s="260" t="s">
        <v>38</v>
      </c>
      <c r="N885" s="261" t="s">
        <v>53</v>
      </c>
      <c r="O885" s="44"/>
      <c r="P885" s="214">
        <f>O885*H885</f>
        <v>0</v>
      </c>
      <c r="Q885" s="214">
        <v>0.00195</v>
      </c>
      <c r="R885" s="214">
        <f>Q885*H885</f>
        <v>0.0455988</v>
      </c>
      <c r="S885" s="214">
        <v>0</v>
      </c>
      <c r="T885" s="215">
        <f>S885*H885</f>
        <v>0</v>
      </c>
      <c r="AR885" s="25" t="s">
        <v>385</v>
      </c>
      <c r="AT885" s="25" t="s">
        <v>272</v>
      </c>
      <c r="AU885" s="25" t="s">
        <v>90</v>
      </c>
      <c r="AY885" s="25" t="s">
        <v>183</v>
      </c>
      <c r="BE885" s="216">
        <f>IF(N885="základní",J885,0)</f>
        <v>0</v>
      </c>
      <c r="BF885" s="216">
        <f>IF(N885="snížená",J885,0)</f>
        <v>0</v>
      </c>
      <c r="BG885" s="216">
        <f>IF(N885="zákl. přenesená",J885,0)</f>
        <v>0</v>
      </c>
      <c r="BH885" s="216">
        <f>IF(N885="sníž. přenesená",J885,0)</f>
        <v>0</v>
      </c>
      <c r="BI885" s="216">
        <f>IF(N885="nulová",J885,0)</f>
        <v>0</v>
      </c>
      <c r="BJ885" s="25" t="s">
        <v>25</v>
      </c>
      <c r="BK885" s="216">
        <f>ROUND(I885*H885,2)</f>
        <v>0</v>
      </c>
      <c r="BL885" s="25" t="s">
        <v>279</v>
      </c>
      <c r="BM885" s="25" t="s">
        <v>1414</v>
      </c>
    </row>
    <row r="886" spans="2:47" s="1" customFormat="1" ht="27">
      <c r="B886" s="43"/>
      <c r="C886" s="65"/>
      <c r="D886" s="219" t="s">
        <v>276</v>
      </c>
      <c r="E886" s="65"/>
      <c r="F886" s="250" t="s">
        <v>1415</v>
      </c>
      <c r="G886" s="65"/>
      <c r="H886" s="65"/>
      <c r="I886" s="174"/>
      <c r="J886" s="65"/>
      <c r="K886" s="65"/>
      <c r="L886" s="63"/>
      <c r="M886" s="251"/>
      <c r="N886" s="44"/>
      <c r="O886" s="44"/>
      <c r="P886" s="44"/>
      <c r="Q886" s="44"/>
      <c r="R886" s="44"/>
      <c r="S886" s="44"/>
      <c r="T886" s="80"/>
      <c r="AT886" s="25" t="s">
        <v>276</v>
      </c>
      <c r="AU886" s="25" t="s">
        <v>90</v>
      </c>
    </row>
    <row r="887" spans="2:51" s="12" customFormat="1" ht="13.5">
      <c r="B887" s="217"/>
      <c r="C887" s="218"/>
      <c r="D887" s="219" t="s">
        <v>196</v>
      </c>
      <c r="E887" s="220" t="s">
        <v>38</v>
      </c>
      <c r="F887" s="221" t="s">
        <v>1416</v>
      </c>
      <c r="G887" s="218"/>
      <c r="H887" s="222">
        <v>19.53</v>
      </c>
      <c r="I887" s="223"/>
      <c r="J887" s="218"/>
      <c r="K887" s="218"/>
      <c r="L887" s="224"/>
      <c r="M887" s="225"/>
      <c r="N887" s="226"/>
      <c r="O887" s="226"/>
      <c r="P887" s="226"/>
      <c r="Q887" s="226"/>
      <c r="R887" s="226"/>
      <c r="S887" s="226"/>
      <c r="T887" s="227"/>
      <c r="AT887" s="228" t="s">
        <v>196</v>
      </c>
      <c r="AU887" s="228" t="s">
        <v>90</v>
      </c>
      <c r="AV887" s="12" t="s">
        <v>90</v>
      </c>
      <c r="AW887" s="12" t="s">
        <v>45</v>
      </c>
      <c r="AX887" s="12" t="s">
        <v>82</v>
      </c>
      <c r="AY887" s="228" t="s">
        <v>183</v>
      </c>
    </row>
    <row r="888" spans="2:51" s="12" customFormat="1" ht="13.5">
      <c r="B888" s="217"/>
      <c r="C888" s="218"/>
      <c r="D888" s="219" t="s">
        <v>196</v>
      </c>
      <c r="E888" s="220" t="s">
        <v>38</v>
      </c>
      <c r="F888" s="221" t="s">
        <v>1417</v>
      </c>
      <c r="G888" s="218"/>
      <c r="H888" s="222">
        <v>1.728</v>
      </c>
      <c r="I888" s="223"/>
      <c r="J888" s="218"/>
      <c r="K888" s="218"/>
      <c r="L888" s="224"/>
      <c r="M888" s="225"/>
      <c r="N888" s="226"/>
      <c r="O888" s="226"/>
      <c r="P888" s="226"/>
      <c r="Q888" s="226"/>
      <c r="R888" s="226"/>
      <c r="S888" s="226"/>
      <c r="T888" s="227"/>
      <c r="AT888" s="228" t="s">
        <v>196</v>
      </c>
      <c r="AU888" s="228" t="s">
        <v>90</v>
      </c>
      <c r="AV888" s="12" t="s">
        <v>90</v>
      </c>
      <c r="AW888" s="12" t="s">
        <v>45</v>
      </c>
      <c r="AX888" s="12" t="s">
        <v>82</v>
      </c>
      <c r="AY888" s="228" t="s">
        <v>183</v>
      </c>
    </row>
    <row r="889" spans="2:51" s="13" customFormat="1" ht="13.5">
      <c r="B889" s="229"/>
      <c r="C889" s="230"/>
      <c r="D889" s="219" t="s">
        <v>196</v>
      </c>
      <c r="E889" s="231" t="s">
        <v>38</v>
      </c>
      <c r="F889" s="232" t="s">
        <v>198</v>
      </c>
      <c r="G889" s="230"/>
      <c r="H889" s="233">
        <v>21.258</v>
      </c>
      <c r="I889" s="234"/>
      <c r="J889" s="230"/>
      <c r="K889" s="230"/>
      <c r="L889" s="235"/>
      <c r="M889" s="236"/>
      <c r="N889" s="237"/>
      <c r="O889" s="237"/>
      <c r="P889" s="237"/>
      <c r="Q889" s="237"/>
      <c r="R889" s="237"/>
      <c r="S889" s="237"/>
      <c r="T889" s="238"/>
      <c r="AT889" s="239" t="s">
        <v>196</v>
      </c>
      <c r="AU889" s="239" t="s">
        <v>90</v>
      </c>
      <c r="AV889" s="13" t="s">
        <v>190</v>
      </c>
      <c r="AW889" s="13" t="s">
        <v>45</v>
      </c>
      <c r="AX889" s="13" t="s">
        <v>82</v>
      </c>
      <c r="AY889" s="239" t="s">
        <v>183</v>
      </c>
    </row>
    <row r="890" spans="2:51" s="12" customFormat="1" ht="13.5">
      <c r="B890" s="217"/>
      <c r="C890" s="218"/>
      <c r="D890" s="219" t="s">
        <v>196</v>
      </c>
      <c r="E890" s="220" t="s">
        <v>38</v>
      </c>
      <c r="F890" s="221" t="s">
        <v>1418</v>
      </c>
      <c r="G890" s="218"/>
      <c r="H890" s="222">
        <v>23.384</v>
      </c>
      <c r="I890" s="223"/>
      <c r="J890" s="218"/>
      <c r="K890" s="218"/>
      <c r="L890" s="224"/>
      <c r="M890" s="225"/>
      <c r="N890" s="226"/>
      <c r="O890" s="226"/>
      <c r="P890" s="226"/>
      <c r="Q890" s="226"/>
      <c r="R890" s="226"/>
      <c r="S890" s="226"/>
      <c r="T890" s="227"/>
      <c r="AT890" s="228" t="s">
        <v>196</v>
      </c>
      <c r="AU890" s="228" t="s">
        <v>90</v>
      </c>
      <c r="AV890" s="12" t="s">
        <v>90</v>
      </c>
      <c r="AW890" s="12" t="s">
        <v>45</v>
      </c>
      <c r="AX890" s="12" t="s">
        <v>25</v>
      </c>
      <c r="AY890" s="228" t="s">
        <v>183</v>
      </c>
    </row>
    <row r="891" spans="2:65" s="1" customFormat="1" ht="16.5" customHeight="1">
      <c r="B891" s="43"/>
      <c r="C891" s="205" t="s">
        <v>1419</v>
      </c>
      <c r="D891" s="205" t="s">
        <v>185</v>
      </c>
      <c r="E891" s="206" t="s">
        <v>1420</v>
      </c>
      <c r="F891" s="207" t="s">
        <v>1421</v>
      </c>
      <c r="G891" s="208" t="s">
        <v>215</v>
      </c>
      <c r="H891" s="209">
        <v>41.28</v>
      </c>
      <c r="I891" s="210"/>
      <c r="J891" s="211">
        <f>ROUND(I891*H891,2)</f>
        <v>0</v>
      </c>
      <c r="K891" s="207" t="s">
        <v>189</v>
      </c>
      <c r="L891" s="63"/>
      <c r="M891" s="212" t="s">
        <v>38</v>
      </c>
      <c r="N891" s="213" t="s">
        <v>53</v>
      </c>
      <c r="O891" s="44"/>
      <c r="P891" s="214">
        <f>O891*H891</f>
        <v>0</v>
      </c>
      <c r="Q891" s="214">
        <v>0.0003</v>
      </c>
      <c r="R891" s="214">
        <f>Q891*H891</f>
        <v>0.012384</v>
      </c>
      <c r="S891" s="214">
        <v>0</v>
      </c>
      <c r="T891" s="215">
        <f>S891*H891</f>
        <v>0</v>
      </c>
      <c r="AR891" s="25" t="s">
        <v>279</v>
      </c>
      <c r="AT891" s="25" t="s">
        <v>185</v>
      </c>
      <c r="AU891" s="25" t="s">
        <v>90</v>
      </c>
      <c r="AY891" s="25" t="s">
        <v>183</v>
      </c>
      <c r="BE891" s="216">
        <f>IF(N891="základní",J891,0)</f>
        <v>0</v>
      </c>
      <c r="BF891" s="216">
        <f>IF(N891="snížená",J891,0)</f>
        <v>0</v>
      </c>
      <c r="BG891" s="216">
        <f>IF(N891="zákl. přenesená",J891,0)</f>
        <v>0</v>
      </c>
      <c r="BH891" s="216">
        <f>IF(N891="sníž. přenesená",J891,0)</f>
        <v>0</v>
      </c>
      <c r="BI891" s="216">
        <f>IF(N891="nulová",J891,0)</f>
        <v>0</v>
      </c>
      <c r="BJ891" s="25" t="s">
        <v>25</v>
      </c>
      <c r="BK891" s="216">
        <f>ROUND(I891*H891,2)</f>
        <v>0</v>
      </c>
      <c r="BL891" s="25" t="s">
        <v>279</v>
      </c>
      <c r="BM891" s="25" t="s">
        <v>1422</v>
      </c>
    </row>
    <row r="892" spans="2:51" s="12" customFormat="1" ht="13.5">
      <c r="B892" s="217"/>
      <c r="C892" s="218"/>
      <c r="D892" s="219" t="s">
        <v>196</v>
      </c>
      <c r="E892" s="220" t="s">
        <v>38</v>
      </c>
      <c r="F892" s="221" t="s">
        <v>1423</v>
      </c>
      <c r="G892" s="218"/>
      <c r="H892" s="222">
        <v>41.28</v>
      </c>
      <c r="I892" s="223"/>
      <c r="J892" s="218"/>
      <c r="K892" s="218"/>
      <c r="L892" s="224"/>
      <c r="M892" s="225"/>
      <c r="N892" s="226"/>
      <c r="O892" s="226"/>
      <c r="P892" s="226"/>
      <c r="Q892" s="226"/>
      <c r="R892" s="226"/>
      <c r="S892" s="226"/>
      <c r="T892" s="227"/>
      <c r="AT892" s="228" t="s">
        <v>196</v>
      </c>
      <c r="AU892" s="228" t="s">
        <v>90</v>
      </c>
      <c r="AV892" s="12" t="s">
        <v>90</v>
      </c>
      <c r="AW892" s="12" t="s">
        <v>45</v>
      </c>
      <c r="AX892" s="12" t="s">
        <v>82</v>
      </c>
      <c r="AY892" s="228" t="s">
        <v>183</v>
      </c>
    </row>
    <row r="893" spans="2:51" s="13" customFormat="1" ht="13.5">
      <c r="B893" s="229"/>
      <c r="C893" s="230"/>
      <c r="D893" s="219" t="s">
        <v>196</v>
      </c>
      <c r="E893" s="231" t="s">
        <v>38</v>
      </c>
      <c r="F893" s="232" t="s">
        <v>198</v>
      </c>
      <c r="G893" s="230"/>
      <c r="H893" s="233">
        <v>41.28</v>
      </c>
      <c r="I893" s="234"/>
      <c r="J893" s="230"/>
      <c r="K893" s="230"/>
      <c r="L893" s="235"/>
      <c r="M893" s="236"/>
      <c r="N893" s="237"/>
      <c r="O893" s="237"/>
      <c r="P893" s="237"/>
      <c r="Q893" s="237"/>
      <c r="R893" s="237"/>
      <c r="S893" s="237"/>
      <c r="T893" s="238"/>
      <c r="AT893" s="239" t="s">
        <v>196</v>
      </c>
      <c r="AU893" s="239" t="s">
        <v>90</v>
      </c>
      <c r="AV893" s="13" t="s">
        <v>190</v>
      </c>
      <c r="AW893" s="13" t="s">
        <v>45</v>
      </c>
      <c r="AX893" s="13" t="s">
        <v>25</v>
      </c>
      <c r="AY893" s="239" t="s">
        <v>183</v>
      </c>
    </row>
    <row r="894" spans="2:65" s="1" customFormat="1" ht="38.25" customHeight="1">
      <c r="B894" s="43"/>
      <c r="C894" s="252" t="s">
        <v>1424</v>
      </c>
      <c r="D894" s="252" t="s">
        <v>272</v>
      </c>
      <c r="E894" s="253" t="s">
        <v>1425</v>
      </c>
      <c r="F894" s="254" t="s">
        <v>1426</v>
      </c>
      <c r="G894" s="255" t="s">
        <v>215</v>
      </c>
      <c r="H894" s="256">
        <v>49.58</v>
      </c>
      <c r="I894" s="257"/>
      <c r="J894" s="258">
        <f>ROUND(I894*H894,2)</f>
        <v>0</v>
      </c>
      <c r="K894" s="254" t="s">
        <v>189</v>
      </c>
      <c r="L894" s="259"/>
      <c r="M894" s="260" t="s">
        <v>38</v>
      </c>
      <c r="N894" s="261" t="s">
        <v>53</v>
      </c>
      <c r="O894" s="44"/>
      <c r="P894" s="214">
        <f>O894*H894</f>
        <v>0</v>
      </c>
      <c r="Q894" s="214">
        <v>0.00275</v>
      </c>
      <c r="R894" s="214">
        <f>Q894*H894</f>
        <v>0.136345</v>
      </c>
      <c r="S894" s="214">
        <v>0</v>
      </c>
      <c r="T894" s="215">
        <f>S894*H894</f>
        <v>0</v>
      </c>
      <c r="AR894" s="25" t="s">
        <v>385</v>
      </c>
      <c r="AT894" s="25" t="s">
        <v>272</v>
      </c>
      <c r="AU894" s="25" t="s">
        <v>90</v>
      </c>
      <c r="AY894" s="25" t="s">
        <v>183</v>
      </c>
      <c r="BE894" s="216">
        <f>IF(N894="základní",J894,0)</f>
        <v>0</v>
      </c>
      <c r="BF894" s="216">
        <f>IF(N894="snížená",J894,0)</f>
        <v>0</v>
      </c>
      <c r="BG894" s="216">
        <f>IF(N894="zákl. přenesená",J894,0)</f>
        <v>0</v>
      </c>
      <c r="BH894" s="216">
        <f>IF(N894="sníž. přenesená",J894,0)</f>
        <v>0</v>
      </c>
      <c r="BI894" s="216">
        <f>IF(N894="nulová",J894,0)</f>
        <v>0</v>
      </c>
      <c r="BJ894" s="25" t="s">
        <v>25</v>
      </c>
      <c r="BK894" s="216">
        <f>ROUND(I894*H894,2)</f>
        <v>0</v>
      </c>
      <c r="BL894" s="25" t="s">
        <v>279</v>
      </c>
      <c r="BM894" s="25" t="s">
        <v>1427</v>
      </c>
    </row>
    <row r="895" spans="2:47" s="1" customFormat="1" ht="27">
      <c r="B895" s="43"/>
      <c r="C895" s="65"/>
      <c r="D895" s="219" t="s">
        <v>276</v>
      </c>
      <c r="E895" s="65"/>
      <c r="F895" s="250" t="s">
        <v>1428</v>
      </c>
      <c r="G895" s="65"/>
      <c r="H895" s="65"/>
      <c r="I895" s="174"/>
      <c r="J895" s="65"/>
      <c r="K895" s="65"/>
      <c r="L895" s="63"/>
      <c r="M895" s="251"/>
      <c r="N895" s="44"/>
      <c r="O895" s="44"/>
      <c r="P895" s="44"/>
      <c r="Q895" s="44"/>
      <c r="R895" s="44"/>
      <c r="S895" s="44"/>
      <c r="T895" s="80"/>
      <c r="AT895" s="25" t="s">
        <v>276</v>
      </c>
      <c r="AU895" s="25" t="s">
        <v>90</v>
      </c>
    </row>
    <row r="896" spans="2:51" s="12" customFormat="1" ht="13.5">
      <c r="B896" s="217"/>
      <c r="C896" s="218"/>
      <c r="D896" s="219" t="s">
        <v>196</v>
      </c>
      <c r="E896" s="220" t="s">
        <v>38</v>
      </c>
      <c r="F896" s="221" t="s">
        <v>1429</v>
      </c>
      <c r="G896" s="218"/>
      <c r="H896" s="222">
        <v>41.28</v>
      </c>
      <c r="I896" s="223"/>
      <c r="J896" s="218"/>
      <c r="K896" s="218"/>
      <c r="L896" s="224"/>
      <c r="M896" s="225"/>
      <c r="N896" s="226"/>
      <c r="O896" s="226"/>
      <c r="P896" s="226"/>
      <c r="Q896" s="226"/>
      <c r="R896" s="226"/>
      <c r="S896" s="226"/>
      <c r="T896" s="227"/>
      <c r="AT896" s="228" t="s">
        <v>196</v>
      </c>
      <c r="AU896" s="228" t="s">
        <v>90</v>
      </c>
      <c r="AV896" s="12" t="s">
        <v>90</v>
      </c>
      <c r="AW896" s="12" t="s">
        <v>45</v>
      </c>
      <c r="AX896" s="12" t="s">
        <v>82</v>
      </c>
      <c r="AY896" s="228" t="s">
        <v>183</v>
      </c>
    </row>
    <row r="897" spans="2:51" s="12" customFormat="1" ht="13.5">
      <c r="B897" s="217"/>
      <c r="C897" s="218"/>
      <c r="D897" s="219" t="s">
        <v>196</v>
      </c>
      <c r="E897" s="220" t="s">
        <v>38</v>
      </c>
      <c r="F897" s="221" t="s">
        <v>1430</v>
      </c>
      <c r="G897" s="218"/>
      <c r="H897" s="222">
        <v>3.793</v>
      </c>
      <c r="I897" s="223"/>
      <c r="J897" s="218"/>
      <c r="K897" s="218"/>
      <c r="L897" s="224"/>
      <c r="M897" s="225"/>
      <c r="N897" s="226"/>
      <c r="O897" s="226"/>
      <c r="P897" s="226"/>
      <c r="Q897" s="226"/>
      <c r="R897" s="226"/>
      <c r="S897" s="226"/>
      <c r="T897" s="227"/>
      <c r="AT897" s="228" t="s">
        <v>196</v>
      </c>
      <c r="AU897" s="228" t="s">
        <v>90</v>
      </c>
      <c r="AV897" s="12" t="s">
        <v>90</v>
      </c>
      <c r="AW897" s="12" t="s">
        <v>45</v>
      </c>
      <c r="AX897" s="12" t="s">
        <v>82</v>
      </c>
      <c r="AY897" s="228" t="s">
        <v>183</v>
      </c>
    </row>
    <row r="898" spans="2:51" s="13" customFormat="1" ht="13.5">
      <c r="B898" s="229"/>
      <c r="C898" s="230"/>
      <c r="D898" s="219" t="s">
        <v>196</v>
      </c>
      <c r="E898" s="231" t="s">
        <v>38</v>
      </c>
      <c r="F898" s="232" t="s">
        <v>198</v>
      </c>
      <c r="G898" s="230"/>
      <c r="H898" s="233">
        <v>45.073</v>
      </c>
      <c r="I898" s="234"/>
      <c r="J898" s="230"/>
      <c r="K898" s="230"/>
      <c r="L898" s="235"/>
      <c r="M898" s="236"/>
      <c r="N898" s="237"/>
      <c r="O898" s="237"/>
      <c r="P898" s="237"/>
      <c r="Q898" s="237"/>
      <c r="R898" s="237"/>
      <c r="S898" s="237"/>
      <c r="T898" s="238"/>
      <c r="AT898" s="239" t="s">
        <v>196</v>
      </c>
      <c r="AU898" s="239" t="s">
        <v>90</v>
      </c>
      <c r="AV898" s="13" t="s">
        <v>190</v>
      </c>
      <c r="AW898" s="13" t="s">
        <v>45</v>
      </c>
      <c r="AX898" s="13" t="s">
        <v>82</v>
      </c>
      <c r="AY898" s="239" t="s">
        <v>183</v>
      </c>
    </row>
    <row r="899" spans="2:51" s="12" customFormat="1" ht="13.5">
      <c r="B899" s="217"/>
      <c r="C899" s="218"/>
      <c r="D899" s="219" t="s">
        <v>196</v>
      </c>
      <c r="E899" s="220" t="s">
        <v>38</v>
      </c>
      <c r="F899" s="221" t="s">
        <v>1431</v>
      </c>
      <c r="G899" s="218"/>
      <c r="H899" s="222">
        <v>49.58</v>
      </c>
      <c r="I899" s="223"/>
      <c r="J899" s="218"/>
      <c r="K899" s="218"/>
      <c r="L899" s="224"/>
      <c r="M899" s="225"/>
      <c r="N899" s="226"/>
      <c r="O899" s="226"/>
      <c r="P899" s="226"/>
      <c r="Q899" s="226"/>
      <c r="R899" s="226"/>
      <c r="S899" s="226"/>
      <c r="T899" s="227"/>
      <c r="AT899" s="228" t="s">
        <v>196</v>
      </c>
      <c r="AU899" s="228" t="s">
        <v>90</v>
      </c>
      <c r="AV899" s="12" t="s">
        <v>90</v>
      </c>
      <c r="AW899" s="12" t="s">
        <v>45</v>
      </c>
      <c r="AX899" s="12" t="s">
        <v>25</v>
      </c>
      <c r="AY899" s="228" t="s">
        <v>183</v>
      </c>
    </row>
    <row r="900" spans="2:65" s="1" customFormat="1" ht="16.5" customHeight="1">
      <c r="B900" s="43"/>
      <c r="C900" s="205" t="s">
        <v>1432</v>
      </c>
      <c r="D900" s="205" t="s">
        <v>185</v>
      </c>
      <c r="E900" s="206" t="s">
        <v>1433</v>
      </c>
      <c r="F900" s="207" t="s">
        <v>1434</v>
      </c>
      <c r="G900" s="208" t="s">
        <v>313</v>
      </c>
      <c r="H900" s="209">
        <v>55.21</v>
      </c>
      <c r="I900" s="210"/>
      <c r="J900" s="211">
        <f>ROUND(I900*H900,2)</f>
        <v>0</v>
      </c>
      <c r="K900" s="207" t="s">
        <v>189</v>
      </c>
      <c r="L900" s="63"/>
      <c r="M900" s="212" t="s">
        <v>38</v>
      </c>
      <c r="N900" s="213" t="s">
        <v>53</v>
      </c>
      <c r="O900" s="44"/>
      <c r="P900" s="214">
        <f>O900*H900</f>
        <v>0</v>
      </c>
      <c r="Q900" s="214">
        <v>3E-05</v>
      </c>
      <c r="R900" s="214">
        <f>Q900*H900</f>
        <v>0.0016563</v>
      </c>
      <c r="S900" s="214">
        <v>0</v>
      </c>
      <c r="T900" s="215">
        <f>S900*H900</f>
        <v>0</v>
      </c>
      <c r="AR900" s="25" t="s">
        <v>279</v>
      </c>
      <c r="AT900" s="25" t="s">
        <v>185</v>
      </c>
      <c r="AU900" s="25" t="s">
        <v>90</v>
      </c>
      <c r="AY900" s="25" t="s">
        <v>183</v>
      </c>
      <c r="BE900" s="216">
        <f>IF(N900="základní",J900,0)</f>
        <v>0</v>
      </c>
      <c r="BF900" s="216">
        <f>IF(N900="snížená",J900,0)</f>
        <v>0</v>
      </c>
      <c r="BG900" s="216">
        <f>IF(N900="zákl. přenesená",J900,0)</f>
        <v>0</v>
      </c>
      <c r="BH900" s="216">
        <f>IF(N900="sníž. přenesená",J900,0)</f>
        <v>0</v>
      </c>
      <c r="BI900" s="216">
        <f>IF(N900="nulová",J900,0)</f>
        <v>0</v>
      </c>
      <c r="BJ900" s="25" t="s">
        <v>25</v>
      </c>
      <c r="BK900" s="216">
        <f>ROUND(I900*H900,2)</f>
        <v>0</v>
      </c>
      <c r="BL900" s="25" t="s">
        <v>279</v>
      </c>
      <c r="BM900" s="25" t="s">
        <v>1435</v>
      </c>
    </row>
    <row r="901" spans="2:51" s="12" customFormat="1" ht="13.5">
      <c r="B901" s="217"/>
      <c r="C901" s="218"/>
      <c r="D901" s="219" t="s">
        <v>196</v>
      </c>
      <c r="E901" s="220" t="s">
        <v>38</v>
      </c>
      <c r="F901" s="221" t="s">
        <v>1436</v>
      </c>
      <c r="G901" s="218"/>
      <c r="H901" s="222">
        <v>17.28</v>
      </c>
      <c r="I901" s="223"/>
      <c r="J901" s="218"/>
      <c r="K901" s="218"/>
      <c r="L901" s="224"/>
      <c r="M901" s="225"/>
      <c r="N901" s="226"/>
      <c r="O901" s="226"/>
      <c r="P901" s="226"/>
      <c r="Q901" s="226"/>
      <c r="R901" s="226"/>
      <c r="S901" s="226"/>
      <c r="T901" s="227"/>
      <c r="AT901" s="228" t="s">
        <v>196</v>
      </c>
      <c r="AU901" s="228" t="s">
        <v>90</v>
      </c>
      <c r="AV901" s="12" t="s">
        <v>90</v>
      </c>
      <c r="AW901" s="12" t="s">
        <v>45</v>
      </c>
      <c r="AX901" s="12" t="s">
        <v>82</v>
      </c>
      <c r="AY901" s="228" t="s">
        <v>183</v>
      </c>
    </row>
    <row r="902" spans="2:51" s="12" customFormat="1" ht="13.5">
      <c r="B902" s="217"/>
      <c r="C902" s="218"/>
      <c r="D902" s="219" t="s">
        <v>196</v>
      </c>
      <c r="E902" s="220" t="s">
        <v>38</v>
      </c>
      <c r="F902" s="221" t="s">
        <v>1437</v>
      </c>
      <c r="G902" s="218"/>
      <c r="H902" s="222">
        <v>37.93</v>
      </c>
      <c r="I902" s="223"/>
      <c r="J902" s="218"/>
      <c r="K902" s="218"/>
      <c r="L902" s="224"/>
      <c r="M902" s="225"/>
      <c r="N902" s="226"/>
      <c r="O902" s="226"/>
      <c r="P902" s="226"/>
      <c r="Q902" s="226"/>
      <c r="R902" s="226"/>
      <c r="S902" s="226"/>
      <c r="T902" s="227"/>
      <c r="AT902" s="228" t="s">
        <v>196</v>
      </c>
      <c r="AU902" s="228" t="s">
        <v>90</v>
      </c>
      <c r="AV902" s="12" t="s">
        <v>90</v>
      </c>
      <c r="AW902" s="12" t="s">
        <v>45</v>
      </c>
      <c r="AX902" s="12" t="s">
        <v>82</v>
      </c>
      <c r="AY902" s="228" t="s">
        <v>183</v>
      </c>
    </row>
    <row r="903" spans="2:51" s="13" customFormat="1" ht="13.5">
      <c r="B903" s="229"/>
      <c r="C903" s="230"/>
      <c r="D903" s="219" t="s">
        <v>196</v>
      </c>
      <c r="E903" s="231" t="s">
        <v>38</v>
      </c>
      <c r="F903" s="232" t="s">
        <v>198</v>
      </c>
      <c r="G903" s="230"/>
      <c r="H903" s="233">
        <v>55.21</v>
      </c>
      <c r="I903" s="234"/>
      <c r="J903" s="230"/>
      <c r="K903" s="230"/>
      <c r="L903" s="235"/>
      <c r="M903" s="236"/>
      <c r="N903" s="237"/>
      <c r="O903" s="237"/>
      <c r="P903" s="237"/>
      <c r="Q903" s="237"/>
      <c r="R903" s="237"/>
      <c r="S903" s="237"/>
      <c r="T903" s="238"/>
      <c r="AT903" s="239" t="s">
        <v>196</v>
      </c>
      <c r="AU903" s="239" t="s">
        <v>90</v>
      </c>
      <c r="AV903" s="13" t="s">
        <v>190</v>
      </c>
      <c r="AW903" s="13" t="s">
        <v>45</v>
      </c>
      <c r="AX903" s="13" t="s">
        <v>25</v>
      </c>
      <c r="AY903" s="239" t="s">
        <v>183</v>
      </c>
    </row>
    <row r="904" spans="2:65" s="1" customFormat="1" ht="38.25" customHeight="1">
      <c r="B904" s="43"/>
      <c r="C904" s="205" t="s">
        <v>1438</v>
      </c>
      <c r="D904" s="205" t="s">
        <v>185</v>
      </c>
      <c r="E904" s="206" t="s">
        <v>1439</v>
      </c>
      <c r="F904" s="207" t="s">
        <v>1440</v>
      </c>
      <c r="G904" s="208" t="s">
        <v>911</v>
      </c>
      <c r="H904" s="273"/>
      <c r="I904" s="210"/>
      <c r="J904" s="211">
        <f>ROUND(I904*H904,2)</f>
        <v>0</v>
      </c>
      <c r="K904" s="207" t="s">
        <v>189</v>
      </c>
      <c r="L904" s="63"/>
      <c r="M904" s="212" t="s">
        <v>38</v>
      </c>
      <c r="N904" s="213" t="s">
        <v>53</v>
      </c>
      <c r="O904" s="44"/>
      <c r="P904" s="214">
        <f>O904*H904</f>
        <v>0</v>
      </c>
      <c r="Q904" s="214">
        <v>0</v>
      </c>
      <c r="R904" s="214">
        <f>Q904*H904</f>
        <v>0</v>
      </c>
      <c r="S904" s="214">
        <v>0</v>
      </c>
      <c r="T904" s="215">
        <f>S904*H904</f>
        <v>0</v>
      </c>
      <c r="AR904" s="25" t="s">
        <v>279</v>
      </c>
      <c r="AT904" s="25" t="s">
        <v>185</v>
      </c>
      <c r="AU904" s="25" t="s">
        <v>90</v>
      </c>
      <c r="AY904" s="25" t="s">
        <v>183</v>
      </c>
      <c r="BE904" s="216">
        <f>IF(N904="základní",J904,0)</f>
        <v>0</v>
      </c>
      <c r="BF904" s="216">
        <f>IF(N904="snížená",J904,0)</f>
        <v>0</v>
      </c>
      <c r="BG904" s="216">
        <f>IF(N904="zákl. přenesená",J904,0)</f>
        <v>0</v>
      </c>
      <c r="BH904" s="216">
        <f>IF(N904="sníž. přenesená",J904,0)</f>
        <v>0</v>
      </c>
      <c r="BI904" s="216">
        <f>IF(N904="nulová",J904,0)</f>
        <v>0</v>
      </c>
      <c r="BJ904" s="25" t="s">
        <v>25</v>
      </c>
      <c r="BK904" s="216">
        <f>ROUND(I904*H904,2)</f>
        <v>0</v>
      </c>
      <c r="BL904" s="25" t="s">
        <v>279</v>
      </c>
      <c r="BM904" s="25" t="s">
        <v>1441</v>
      </c>
    </row>
    <row r="905" spans="2:47" s="1" customFormat="1" ht="121.5">
      <c r="B905" s="43"/>
      <c r="C905" s="65"/>
      <c r="D905" s="219" t="s">
        <v>217</v>
      </c>
      <c r="E905" s="65"/>
      <c r="F905" s="250" t="s">
        <v>1262</v>
      </c>
      <c r="G905" s="65"/>
      <c r="H905" s="65"/>
      <c r="I905" s="174"/>
      <c r="J905" s="65"/>
      <c r="K905" s="65"/>
      <c r="L905" s="63"/>
      <c r="M905" s="251"/>
      <c r="N905" s="44"/>
      <c r="O905" s="44"/>
      <c r="P905" s="44"/>
      <c r="Q905" s="44"/>
      <c r="R905" s="44"/>
      <c r="S905" s="44"/>
      <c r="T905" s="80"/>
      <c r="AT905" s="25" t="s">
        <v>217</v>
      </c>
      <c r="AU905" s="25" t="s">
        <v>90</v>
      </c>
    </row>
    <row r="906" spans="2:63" s="11" customFormat="1" ht="29.85" customHeight="1">
      <c r="B906" s="189"/>
      <c r="C906" s="190"/>
      <c r="D906" s="191" t="s">
        <v>81</v>
      </c>
      <c r="E906" s="203" t="s">
        <v>1442</v>
      </c>
      <c r="F906" s="203" t="s">
        <v>1443</v>
      </c>
      <c r="G906" s="190"/>
      <c r="H906" s="190"/>
      <c r="I906" s="193"/>
      <c r="J906" s="204">
        <f>BK906</f>
        <v>0</v>
      </c>
      <c r="K906" s="190"/>
      <c r="L906" s="195"/>
      <c r="M906" s="196"/>
      <c r="N906" s="197"/>
      <c r="O906" s="197"/>
      <c r="P906" s="198">
        <f>SUM(P907:P945)</f>
        <v>0</v>
      </c>
      <c r="Q906" s="197"/>
      <c r="R906" s="198">
        <f>SUM(R907:R945)</f>
        <v>5.232968629999999</v>
      </c>
      <c r="S906" s="197"/>
      <c r="T906" s="199">
        <f>SUM(T907:T945)</f>
        <v>0</v>
      </c>
      <c r="AR906" s="200" t="s">
        <v>90</v>
      </c>
      <c r="AT906" s="201" t="s">
        <v>81</v>
      </c>
      <c r="AU906" s="201" t="s">
        <v>25</v>
      </c>
      <c r="AY906" s="200" t="s">
        <v>183</v>
      </c>
      <c r="BK906" s="202">
        <f>SUM(BK907:BK945)</f>
        <v>0</v>
      </c>
    </row>
    <row r="907" spans="2:65" s="1" customFormat="1" ht="25.5" customHeight="1">
      <c r="B907" s="43"/>
      <c r="C907" s="205" t="s">
        <v>1444</v>
      </c>
      <c r="D907" s="205" t="s">
        <v>185</v>
      </c>
      <c r="E907" s="206" t="s">
        <v>1445</v>
      </c>
      <c r="F907" s="207" t="s">
        <v>1446</v>
      </c>
      <c r="G907" s="208" t="s">
        <v>215</v>
      </c>
      <c r="H907" s="209">
        <v>205.021</v>
      </c>
      <c r="I907" s="210"/>
      <c r="J907" s="211">
        <f>ROUND(I907*H907,2)</f>
        <v>0</v>
      </c>
      <c r="K907" s="207" t="s">
        <v>189</v>
      </c>
      <c r="L907" s="63"/>
      <c r="M907" s="212" t="s">
        <v>38</v>
      </c>
      <c r="N907" s="213" t="s">
        <v>53</v>
      </c>
      <c r="O907" s="44"/>
      <c r="P907" s="214">
        <f>O907*H907</f>
        <v>0</v>
      </c>
      <c r="Q907" s="214">
        <v>0.003</v>
      </c>
      <c r="R907" s="214">
        <f>Q907*H907</f>
        <v>0.615063</v>
      </c>
      <c r="S907" s="214">
        <v>0</v>
      </c>
      <c r="T907" s="215">
        <f>S907*H907</f>
        <v>0</v>
      </c>
      <c r="AR907" s="25" t="s">
        <v>279</v>
      </c>
      <c r="AT907" s="25" t="s">
        <v>185</v>
      </c>
      <c r="AU907" s="25" t="s">
        <v>90</v>
      </c>
      <c r="AY907" s="25" t="s">
        <v>183</v>
      </c>
      <c r="BE907" s="216">
        <f>IF(N907="základní",J907,0)</f>
        <v>0</v>
      </c>
      <c r="BF907" s="216">
        <f>IF(N907="snížená",J907,0)</f>
        <v>0</v>
      </c>
      <c r="BG907" s="216">
        <f>IF(N907="zákl. přenesená",J907,0)</f>
        <v>0</v>
      </c>
      <c r="BH907" s="216">
        <f>IF(N907="sníž. přenesená",J907,0)</f>
        <v>0</v>
      </c>
      <c r="BI907" s="216">
        <f>IF(N907="nulová",J907,0)</f>
        <v>0</v>
      </c>
      <c r="BJ907" s="25" t="s">
        <v>25</v>
      </c>
      <c r="BK907" s="216">
        <f>ROUND(I907*H907,2)</f>
        <v>0</v>
      </c>
      <c r="BL907" s="25" t="s">
        <v>279</v>
      </c>
      <c r="BM907" s="25" t="s">
        <v>1447</v>
      </c>
    </row>
    <row r="908" spans="2:51" s="14" customFormat="1" ht="13.5">
      <c r="B908" s="240"/>
      <c r="C908" s="241"/>
      <c r="D908" s="219" t="s">
        <v>196</v>
      </c>
      <c r="E908" s="242" t="s">
        <v>38</v>
      </c>
      <c r="F908" s="243" t="s">
        <v>202</v>
      </c>
      <c r="G908" s="241"/>
      <c r="H908" s="242" t="s">
        <v>38</v>
      </c>
      <c r="I908" s="244"/>
      <c r="J908" s="241"/>
      <c r="K908" s="241"/>
      <c r="L908" s="245"/>
      <c r="M908" s="246"/>
      <c r="N908" s="247"/>
      <c r="O908" s="247"/>
      <c r="P908" s="247"/>
      <c r="Q908" s="247"/>
      <c r="R908" s="247"/>
      <c r="S908" s="247"/>
      <c r="T908" s="248"/>
      <c r="AT908" s="249" t="s">
        <v>196</v>
      </c>
      <c r="AU908" s="249" t="s">
        <v>90</v>
      </c>
      <c r="AV908" s="14" t="s">
        <v>25</v>
      </c>
      <c r="AW908" s="14" t="s">
        <v>45</v>
      </c>
      <c r="AX908" s="14" t="s">
        <v>82</v>
      </c>
      <c r="AY908" s="249" t="s">
        <v>183</v>
      </c>
    </row>
    <row r="909" spans="2:51" s="12" customFormat="1" ht="13.5">
      <c r="B909" s="217"/>
      <c r="C909" s="218"/>
      <c r="D909" s="219" t="s">
        <v>196</v>
      </c>
      <c r="E909" s="220" t="s">
        <v>38</v>
      </c>
      <c r="F909" s="221" t="s">
        <v>419</v>
      </c>
      <c r="G909" s="218"/>
      <c r="H909" s="222">
        <v>15.75</v>
      </c>
      <c r="I909" s="223"/>
      <c r="J909" s="218"/>
      <c r="K909" s="218"/>
      <c r="L909" s="224"/>
      <c r="M909" s="225"/>
      <c r="N909" s="226"/>
      <c r="O909" s="226"/>
      <c r="P909" s="226"/>
      <c r="Q909" s="226"/>
      <c r="R909" s="226"/>
      <c r="S909" s="226"/>
      <c r="T909" s="227"/>
      <c r="AT909" s="228" t="s">
        <v>196</v>
      </c>
      <c r="AU909" s="228" t="s">
        <v>90</v>
      </c>
      <c r="AV909" s="12" t="s">
        <v>90</v>
      </c>
      <c r="AW909" s="12" t="s">
        <v>45</v>
      </c>
      <c r="AX909" s="12" t="s">
        <v>82</v>
      </c>
      <c r="AY909" s="228" t="s">
        <v>183</v>
      </c>
    </row>
    <row r="910" spans="2:51" s="12" customFormat="1" ht="13.5">
      <c r="B910" s="217"/>
      <c r="C910" s="218"/>
      <c r="D910" s="219" t="s">
        <v>196</v>
      </c>
      <c r="E910" s="220" t="s">
        <v>38</v>
      </c>
      <c r="F910" s="221" t="s">
        <v>420</v>
      </c>
      <c r="G910" s="218"/>
      <c r="H910" s="222">
        <v>34.083</v>
      </c>
      <c r="I910" s="223"/>
      <c r="J910" s="218"/>
      <c r="K910" s="218"/>
      <c r="L910" s="224"/>
      <c r="M910" s="225"/>
      <c r="N910" s="226"/>
      <c r="O910" s="226"/>
      <c r="P910" s="226"/>
      <c r="Q910" s="226"/>
      <c r="R910" s="226"/>
      <c r="S910" s="226"/>
      <c r="T910" s="227"/>
      <c r="AT910" s="228" t="s">
        <v>196</v>
      </c>
      <c r="AU910" s="228" t="s">
        <v>90</v>
      </c>
      <c r="AV910" s="12" t="s">
        <v>90</v>
      </c>
      <c r="AW910" s="12" t="s">
        <v>45</v>
      </c>
      <c r="AX910" s="12" t="s">
        <v>82</v>
      </c>
      <c r="AY910" s="228" t="s">
        <v>183</v>
      </c>
    </row>
    <row r="911" spans="2:51" s="12" customFormat="1" ht="13.5">
      <c r="B911" s="217"/>
      <c r="C911" s="218"/>
      <c r="D911" s="219" t="s">
        <v>196</v>
      </c>
      <c r="E911" s="220" t="s">
        <v>38</v>
      </c>
      <c r="F911" s="221" t="s">
        <v>421</v>
      </c>
      <c r="G911" s="218"/>
      <c r="H911" s="222">
        <v>34.041</v>
      </c>
      <c r="I911" s="223"/>
      <c r="J911" s="218"/>
      <c r="K911" s="218"/>
      <c r="L911" s="224"/>
      <c r="M911" s="225"/>
      <c r="N911" s="226"/>
      <c r="O911" s="226"/>
      <c r="P911" s="226"/>
      <c r="Q911" s="226"/>
      <c r="R911" s="226"/>
      <c r="S911" s="226"/>
      <c r="T911" s="227"/>
      <c r="AT911" s="228" t="s">
        <v>196</v>
      </c>
      <c r="AU911" s="228" t="s">
        <v>90</v>
      </c>
      <c r="AV911" s="12" t="s">
        <v>90</v>
      </c>
      <c r="AW911" s="12" t="s">
        <v>45</v>
      </c>
      <c r="AX911" s="12" t="s">
        <v>82</v>
      </c>
      <c r="AY911" s="228" t="s">
        <v>183</v>
      </c>
    </row>
    <row r="912" spans="2:51" s="12" customFormat="1" ht="13.5">
      <c r="B912" s="217"/>
      <c r="C912" s="218"/>
      <c r="D912" s="219" t="s">
        <v>196</v>
      </c>
      <c r="E912" s="220" t="s">
        <v>38</v>
      </c>
      <c r="F912" s="221" t="s">
        <v>422</v>
      </c>
      <c r="G912" s="218"/>
      <c r="H912" s="222">
        <v>2.475</v>
      </c>
      <c r="I912" s="223"/>
      <c r="J912" s="218"/>
      <c r="K912" s="218"/>
      <c r="L912" s="224"/>
      <c r="M912" s="225"/>
      <c r="N912" s="226"/>
      <c r="O912" s="226"/>
      <c r="P912" s="226"/>
      <c r="Q912" s="226"/>
      <c r="R912" s="226"/>
      <c r="S912" s="226"/>
      <c r="T912" s="227"/>
      <c r="AT912" s="228" t="s">
        <v>196</v>
      </c>
      <c r="AU912" s="228" t="s">
        <v>90</v>
      </c>
      <c r="AV912" s="12" t="s">
        <v>90</v>
      </c>
      <c r="AW912" s="12" t="s">
        <v>45</v>
      </c>
      <c r="AX912" s="12" t="s">
        <v>82</v>
      </c>
      <c r="AY912" s="228" t="s">
        <v>183</v>
      </c>
    </row>
    <row r="913" spans="2:51" s="12" customFormat="1" ht="13.5">
      <c r="B913" s="217"/>
      <c r="C913" s="218"/>
      <c r="D913" s="219" t="s">
        <v>196</v>
      </c>
      <c r="E913" s="220" t="s">
        <v>38</v>
      </c>
      <c r="F913" s="221" t="s">
        <v>423</v>
      </c>
      <c r="G913" s="218"/>
      <c r="H913" s="222">
        <v>11.28</v>
      </c>
      <c r="I913" s="223"/>
      <c r="J913" s="218"/>
      <c r="K913" s="218"/>
      <c r="L913" s="224"/>
      <c r="M913" s="225"/>
      <c r="N913" s="226"/>
      <c r="O913" s="226"/>
      <c r="P913" s="226"/>
      <c r="Q913" s="226"/>
      <c r="R913" s="226"/>
      <c r="S913" s="226"/>
      <c r="T913" s="227"/>
      <c r="AT913" s="228" t="s">
        <v>196</v>
      </c>
      <c r="AU913" s="228" t="s">
        <v>90</v>
      </c>
      <c r="AV913" s="12" t="s">
        <v>90</v>
      </c>
      <c r="AW913" s="12" t="s">
        <v>45</v>
      </c>
      <c r="AX913" s="12" t="s">
        <v>82</v>
      </c>
      <c r="AY913" s="228" t="s">
        <v>183</v>
      </c>
    </row>
    <row r="914" spans="2:51" s="12" customFormat="1" ht="13.5">
      <c r="B914" s="217"/>
      <c r="C914" s="218"/>
      <c r="D914" s="219" t="s">
        <v>196</v>
      </c>
      <c r="E914" s="220" t="s">
        <v>38</v>
      </c>
      <c r="F914" s="221" t="s">
        <v>424</v>
      </c>
      <c r="G914" s="218"/>
      <c r="H914" s="222">
        <v>107.392</v>
      </c>
      <c r="I914" s="223"/>
      <c r="J914" s="218"/>
      <c r="K914" s="218"/>
      <c r="L914" s="224"/>
      <c r="M914" s="225"/>
      <c r="N914" s="226"/>
      <c r="O914" s="226"/>
      <c r="P914" s="226"/>
      <c r="Q914" s="226"/>
      <c r="R914" s="226"/>
      <c r="S914" s="226"/>
      <c r="T914" s="227"/>
      <c r="AT914" s="228" t="s">
        <v>196</v>
      </c>
      <c r="AU914" s="228" t="s">
        <v>90</v>
      </c>
      <c r="AV914" s="12" t="s">
        <v>90</v>
      </c>
      <c r="AW914" s="12" t="s">
        <v>45</v>
      </c>
      <c r="AX914" s="12" t="s">
        <v>82</v>
      </c>
      <c r="AY914" s="228" t="s">
        <v>183</v>
      </c>
    </row>
    <row r="915" spans="2:51" s="13" customFormat="1" ht="13.5">
      <c r="B915" s="229"/>
      <c r="C915" s="230"/>
      <c r="D915" s="219" t="s">
        <v>196</v>
      </c>
      <c r="E915" s="231" t="s">
        <v>38</v>
      </c>
      <c r="F915" s="232" t="s">
        <v>198</v>
      </c>
      <c r="G915" s="230"/>
      <c r="H915" s="233">
        <v>205.021</v>
      </c>
      <c r="I915" s="234"/>
      <c r="J915" s="230"/>
      <c r="K915" s="230"/>
      <c r="L915" s="235"/>
      <c r="M915" s="236"/>
      <c r="N915" s="237"/>
      <c r="O915" s="237"/>
      <c r="P915" s="237"/>
      <c r="Q915" s="237"/>
      <c r="R915" s="237"/>
      <c r="S915" s="237"/>
      <c r="T915" s="238"/>
      <c r="AT915" s="239" t="s">
        <v>196</v>
      </c>
      <c r="AU915" s="239" t="s">
        <v>90</v>
      </c>
      <c r="AV915" s="13" t="s">
        <v>190</v>
      </c>
      <c r="AW915" s="13" t="s">
        <v>45</v>
      </c>
      <c r="AX915" s="13" t="s">
        <v>25</v>
      </c>
      <c r="AY915" s="239" t="s">
        <v>183</v>
      </c>
    </row>
    <row r="916" spans="2:65" s="1" customFormat="1" ht="25.5" customHeight="1">
      <c r="B916" s="43"/>
      <c r="C916" s="252" t="s">
        <v>1448</v>
      </c>
      <c r="D916" s="252" t="s">
        <v>272</v>
      </c>
      <c r="E916" s="253" t="s">
        <v>1449</v>
      </c>
      <c r="F916" s="254" t="s">
        <v>1450</v>
      </c>
      <c r="G916" s="255" t="s">
        <v>215</v>
      </c>
      <c r="H916" s="256">
        <v>225.523</v>
      </c>
      <c r="I916" s="257"/>
      <c r="J916" s="258">
        <f>ROUND(I916*H916,2)</f>
        <v>0</v>
      </c>
      <c r="K916" s="254" t="s">
        <v>189</v>
      </c>
      <c r="L916" s="259"/>
      <c r="M916" s="260" t="s">
        <v>38</v>
      </c>
      <c r="N916" s="261" t="s">
        <v>53</v>
      </c>
      <c r="O916" s="44"/>
      <c r="P916" s="214">
        <f>O916*H916</f>
        <v>0</v>
      </c>
      <c r="Q916" s="214">
        <v>0.0118</v>
      </c>
      <c r="R916" s="214">
        <f>Q916*H916</f>
        <v>2.6611713999999997</v>
      </c>
      <c r="S916" s="214">
        <v>0</v>
      </c>
      <c r="T916" s="215">
        <f>S916*H916</f>
        <v>0</v>
      </c>
      <c r="AR916" s="25" t="s">
        <v>385</v>
      </c>
      <c r="AT916" s="25" t="s">
        <v>272</v>
      </c>
      <c r="AU916" s="25" t="s">
        <v>90</v>
      </c>
      <c r="AY916" s="25" t="s">
        <v>183</v>
      </c>
      <c r="BE916" s="216">
        <f>IF(N916="základní",J916,0)</f>
        <v>0</v>
      </c>
      <c r="BF916" s="216">
        <f>IF(N916="snížená",J916,0)</f>
        <v>0</v>
      </c>
      <c r="BG916" s="216">
        <f>IF(N916="zákl. přenesená",J916,0)</f>
        <v>0</v>
      </c>
      <c r="BH916" s="216">
        <f>IF(N916="sníž. přenesená",J916,0)</f>
        <v>0</v>
      </c>
      <c r="BI916" s="216">
        <f>IF(N916="nulová",J916,0)</f>
        <v>0</v>
      </c>
      <c r="BJ916" s="25" t="s">
        <v>25</v>
      </c>
      <c r="BK916" s="216">
        <f>ROUND(I916*H916,2)</f>
        <v>0</v>
      </c>
      <c r="BL916" s="25" t="s">
        <v>279</v>
      </c>
      <c r="BM916" s="25" t="s">
        <v>1451</v>
      </c>
    </row>
    <row r="917" spans="2:51" s="12" customFormat="1" ht="13.5">
      <c r="B917" s="217"/>
      <c r="C917" s="218"/>
      <c r="D917" s="219" t="s">
        <v>196</v>
      </c>
      <c r="E917" s="220" t="s">
        <v>38</v>
      </c>
      <c r="F917" s="221" t="s">
        <v>1452</v>
      </c>
      <c r="G917" s="218"/>
      <c r="H917" s="222">
        <v>225.523</v>
      </c>
      <c r="I917" s="223"/>
      <c r="J917" s="218"/>
      <c r="K917" s="218"/>
      <c r="L917" s="224"/>
      <c r="M917" s="225"/>
      <c r="N917" s="226"/>
      <c r="O917" s="226"/>
      <c r="P917" s="226"/>
      <c r="Q917" s="226"/>
      <c r="R917" s="226"/>
      <c r="S917" s="226"/>
      <c r="T917" s="227"/>
      <c r="AT917" s="228" t="s">
        <v>196</v>
      </c>
      <c r="AU917" s="228" t="s">
        <v>90</v>
      </c>
      <c r="AV917" s="12" t="s">
        <v>90</v>
      </c>
      <c r="AW917" s="12" t="s">
        <v>45</v>
      </c>
      <c r="AX917" s="12" t="s">
        <v>25</v>
      </c>
      <c r="AY917" s="228" t="s">
        <v>183</v>
      </c>
    </row>
    <row r="918" spans="2:65" s="1" customFormat="1" ht="25.5" customHeight="1">
      <c r="B918" s="43"/>
      <c r="C918" s="252" t="s">
        <v>1453</v>
      </c>
      <c r="D918" s="252" t="s">
        <v>272</v>
      </c>
      <c r="E918" s="253" t="s">
        <v>1454</v>
      </c>
      <c r="F918" s="254" t="s">
        <v>1455</v>
      </c>
      <c r="G918" s="255" t="s">
        <v>188</v>
      </c>
      <c r="H918" s="256">
        <v>160</v>
      </c>
      <c r="I918" s="257"/>
      <c r="J918" s="258">
        <f>ROUND(I918*H918,2)</f>
        <v>0</v>
      </c>
      <c r="K918" s="254" t="s">
        <v>38</v>
      </c>
      <c r="L918" s="259"/>
      <c r="M918" s="260" t="s">
        <v>38</v>
      </c>
      <c r="N918" s="261" t="s">
        <v>53</v>
      </c>
      <c r="O918" s="44"/>
      <c r="P918" s="214">
        <f>O918*H918</f>
        <v>0</v>
      </c>
      <c r="Q918" s="214">
        <v>0.0002</v>
      </c>
      <c r="R918" s="214">
        <f>Q918*H918</f>
        <v>0.032</v>
      </c>
      <c r="S918" s="214">
        <v>0</v>
      </c>
      <c r="T918" s="215">
        <f>S918*H918</f>
        <v>0</v>
      </c>
      <c r="AR918" s="25" t="s">
        <v>385</v>
      </c>
      <c r="AT918" s="25" t="s">
        <v>272</v>
      </c>
      <c r="AU918" s="25" t="s">
        <v>90</v>
      </c>
      <c r="AY918" s="25" t="s">
        <v>183</v>
      </c>
      <c r="BE918" s="216">
        <f>IF(N918="základní",J918,0)</f>
        <v>0</v>
      </c>
      <c r="BF918" s="216">
        <f>IF(N918="snížená",J918,0)</f>
        <v>0</v>
      </c>
      <c r="BG918" s="216">
        <f>IF(N918="zákl. přenesená",J918,0)</f>
        <v>0</v>
      </c>
      <c r="BH918" s="216">
        <f>IF(N918="sníž. přenesená",J918,0)</f>
        <v>0</v>
      </c>
      <c r="BI918" s="216">
        <f>IF(N918="nulová",J918,0)</f>
        <v>0</v>
      </c>
      <c r="BJ918" s="25" t="s">
        <v>25</v>
      </c>
      <c r="BK918" s="216">
        <f>ROUND(I918*H918,2)</f>
        <v>0</v>
      </c>
      <c r="BL918" s="25" t="s">
        <v>279</v>
      </c>
      <c r="BM918" s="25" t="s">
        <v>1456</v>
      </c>
    </row>
    <row r="919" spans="2:51" s="12" customFormat="1" ht="13.5">
      <c r="B919" s="217"/>
      <c r="C919" s="218"/>
      <c r="D919" s="219" t="s">
        <v>196</v>
      </c>
      <c r="E919" s="220" t="s">
        <v>38</v>
      </c>
      <c r="F919" s="221" t="s">
        <v>1095</v>
      </c>
      <c r="G919" s="218"/>
      <c r="H919" s="222">
        <v>160</v>
      </c>
      <c r="I919" s="223"/>
      <c r="J919" s="218"/>
      <c r="K919" s="218"/>
      <c r="L919" s="224"/>
      <c r="M919" s="225"/>
      <c r="N919" s="226"/>
      <c r="O919" s="226"/>
      <c r="P919" s="226"/>
      <c r="Q919" s="226"/>
      <c r="R919" s="226"/>
      <c r="S919" s="226"/>
      <c r="T919" s="227"/>
      <c r="AT919" s="228" t="s">
        <v>196</v>
      </c>
      <c r="AU919" s="228" t="s">
        <v>90</v>
      </c>
      <c r="AV919" s="12" t="s">
        <v>90</v>
      </c>
      <c r="AW919" s="12" t="s">
        <v>45</v>
      </c>
      <c r="AX919" s="12" t="s">
        <v>82</v>
      </c>
      <c r="AY919" s="228" t="s">
        <v>183</v>
      </c>
    </row>
    <row r="920" spans="2:51" s="13" customFormat="1" ht="13.5">
      <c r="B920" s="229"/>
      <c r="C920" s="230"/>
      <c r="D920" s="219" t="s">
        <v>196</v>
      </c>
      <c r="E920" s="231" t="s">
        <v>38</v>
      </c>
      <c r="F920" s="232" t="s">
        <v>198</v>
      </c>
      <c r="G920" s="230"/>
      <c r="H920" s="233">
        <v>160</v>
      </c>
      <c r="I920" s="234"/>
      <c r="J920" s="230"/>
      <c r="K920" s="230"/>
      <c r="L920" s="235"/>
      <c r="M920" s="236"/>
      <c r="N920" s="237"/>
      <c r="O920" s="237"/>
      <c r="P920" s="237"/>
      <c r="Q920" s="237"/>
      <c r="R920" s="237"/>
      <c r="S920" s="237"/>
      <c r="T920" s="238"/>
      <c r="AT920" s="239" t="s">
        <v>196</v>
      </c>
      <c r="AU920" s="239" t="s">
        <v>90</v>
      </c>
      <c r="AV920" s="13" t="s">
        <v>190</v>
      </c>
      <c r="AW920" s="13" t="s">
        <v>45</v>
      </c>
      <c r="AX920" s="13" t="s">
        <v>25</v>
      </c>
      <c r="AY920" s="239" t="s">
        <v>183</v>
      </c>
    </row>
    <row r="921" spans="2:65" s="1" customFormat="1" ht="25.5" customHeight="1">
      <c r="B921" s="43"/>
      <c r="C921" s="205" t="s">
        <v>1457</v>
      </c>
      <c r="D921" s="205" t="s">
        <v>185</v>
      </c>
      <c r="E921" s="206" t="s">
        <v>1458</v>
      </c>
      <c r="F921" s="207" t="s">
        <v>1459</v>
      </c>
      <c r="G921" s="208" t="s">
        <v>215</v>
      </c>
      <c r="H921" s="209">
        <v>205.021</v>
      </c>
      <c r="I921" s="210"/>
      <c r="J921" s="211">
        <f>ROUND(I921*H921,2)</f>
        <v>0</v>
      </c>
      <c r="K921" s="207" t="s">
        <v>189</v>
      </c>
      <c r="L921" s="63"/>
      <c r="M921" s="212" t="s">
        <v>38</v>
      </c>
      <c r="N921" s="213" t="s">
        <v>53</v>
      </c>
      <c r="O921" s="44"/>
      <c r="P921" s="214">
        <f>O921*H921</f>
        <v>0</v>
      </c>
      <c r="Q921" s="214">
        <v>0.008</v>
      </c>
      <c r="R921" s="214">
        <f>Q921*H921</f>
        <v>1.6401679999999998</v>
      </c>
      <c r="S921" s="214">
        <v>0</v>
      </c>
      <c r="T921" s="215">
        <f>S921*H921</f>
        <v>0</v>
      </c>
      <c r="AR921" s="25" t="s">
        <v>279</v>
      </c>
      <c r="AT921" s="25" t="s">
        <v>185</v>
      </c>
      <c r="AU921" s="25" t="s">
        <v>90</v>
      </c>
      <c r="AY921" s="25" t="s">
        <v>183</v>
      </c>
      <c r="BE921" s="216">
        <f>IF(N921="základní",J921,0)</f>
        <v>0</v>
      </c>
      <c r="BF921" s="216">
        <f>IF(N921="snížená",J921,0)</f>
        <v>0</v>
      </c>
      <c r="BG921" s="216">
        <f>IF(N921="zákl. přenesená",J921,0)</f>
        <v>0</v>
      </c>
      <c r="BH921" s="216">
        <f>IF(N921="sníž. přenesená",J921,0)</f>
        <v>0</v>
      </c>
      <c r="BI921" s="216">
        <f>IF(N921="nulová",J921,0)</f>
        <v>0</v>
      </c>
      <c r="BJ921" s="25" t="s">
        <v>25</v>
      </c>
      <c r="BK921" s="216">
        <f>ROUND(I921*H921,2)</f>
        <v>0</v>
      </c>
      <c r="BL921" s="25" t="s">
        <v>279</v>
      </c>
      <c r="BM921" s="25" t="s">
        <v>1460</v>
      </c>
    </row>
    <row r="922" spans="2:51" s="14" customFormat="1" ht="13.5">
      <c r="B922" s="240"/>
      <c r="C922" s="241"/>
      <c r="D922" s="219" t="s">
        <v>196</v>
      </c>
      <c r="E922" s="242" t="s">
        <v>38</v>
      </c>
      <c r="F922" s="243" t="s">
        <v>202</v>
      </c>
      <c r="G922" s="241"/>
      <c r="H922" s="242" t="s">
        <v>38</v>
      </c>
      <c r="I922" s="244"/>
      <c r="J922" s="241"/>
      <c r="K922" s="241"/>
      <c r="L922" s="245"/>
      <c r="M922" s="246"/>
      <c r="N922" s="247"/>
      <c r="O922" s="247"/>
      <c r="P922" s="247"/>
      <c r="Q922" s="247"/>
      <c r="R922" s="247"/>
      <c r="S922" s="247"/>
      <c r="T922" s="248"/>
      <c r="AT922" s="249" t="s">
        <v>196</v>
      </c>
      <c r="AU922" s="249" t="s">
        <v>90</v>
      </c>
      <c r="AV922" s="14" t="s">
        <v>25</v>
      </c>
      <c r="AW922" s="14" t="s">
        <v>45</v>
      </c>
      <c r="AX922" s="14" t="s">
        <v>82</v>
      </c>
      <c r="AY922" s="249" t="s">
        <v>183</v>
      </c>
    </row>
    <row r="923" spans="2:51" s="12" customFormat="1" ht="13.5">
      <c r="B923" s="217"/>
      <c r="C923" s="218"/>
      <c r="D923" s="219" t="s">
        <v>196</v>
      </c>
      <c r="E923" s="220" t="s">
        <v>38</v>
      </c>
      <c r="F923" s="221" t="s">
        <v>419</v>
      </c>
      <c r="G923" s="218"/>
      <c r="H923" s="222">
        <v>15.75</v>
      </c>
      <c r="I923" s="223"/>
      <c r="J923" s="218"/>
      <c r="K923" s="218"/>
      <c r="L923" s="224"/>
      <c r="M923" s="225"/>
      <c r="N923" s="226"/>
      <c r="O923" s="226"/>
      <c r="P923" s="226"/>
      <c r="Q923" s="226"/>
      <c r="R923" s="226"/>
      <c r="S923" s="226"/>
      <c r="T923" s="227"/>
      <c r="AT923" s="228" t="s">
        <v>196</v>
      </c>
      <c r="AU923" s="228" t="s">
        <v>90</v>
      </c>
      <c r="AV923" s="12" t="s">
        <v>90</v>
      </c>
      <c r="AW923" s="12" t="s">
        <v>45</v>
      </c>
      <c r="AX923" s="12" t="s">
        <v>82</v>
      </c>
      <c r="AY923" s="228" t="s">
        <v>183</v>
      </c>
    </row>
    <row r="924" spans="2:51" s="12" customFormat="1" ht="13.5">
      <c r="B924" s="217"/>
      <c r="C924" s="218"/>
      <c r="D924" s="219" t="s">
        <v>196</v>
      </c>
      <c r="E924" s="220" t="s">
        <v>38</v>
      </c>
      <c r="F924" s="221" t="s">
        <v>420</v>
      </c>
      <c r="G924" s="218"/>
      <c r="H924" s="222">
        <v>34.083</v>
      </c>
      <c r="I924" s="223"/>
      <c r="J924" s="218"/>
      <c r="K924" s="218"/>
      <c r="L924" s="224"/>
      <c r="M924" s="225"/>
      <c r="N924" s="226"/>
      <c r="O924" s="226"/>
      <c r="P924" s="226"/>
      <c r="Q924" s="226"/>
      <c r="R924" s="226"/>
      <c r="S924" s="226"/>
      <c r="T924" s="227"/>
      <c r="AT924" s="228" t="s">
        <v>196</v>
      </c>
      <c r="AU924" s="228" t="s">
        <v>90</v>
      </c>
      <c r="AV924" s="12" t="s">
        <v>90</v>
      </c>
      <c r="AW924" s="12" t="s">
        <v>45</v>
      </c>
      <c r="AX924" s="12" t="s">
        <v>82</v>
      </c>
      <c r="AY924" s="228" t="s">
        <v>183</v>
      </c>
    </row>
    <row r="925" spans="2:51" s="12" customFormat="1" ht="13.5">
      <c r="B925" s="217"/>
      <c r="C925" s="218"/>
      <c r="D925" s="219" t="s">
        <v>196</v>
      </c>
      <c r="E925" s="220" t="s">
        <v>38</v>
      </c>
      <c r="F925" s="221" t="s">
        <v>421</v>
      </c>
      <c r="G925" s="218"/>
      <c r="H925" s="222">
        <v>34.041</v>
      </c>
      <c r="I925" s="223"/>
      <c r="J925" s="218"/>
      <c r="K925" s="218"/>
      <c r="L925" s="224"/>
      <c r="M925" s="225"/>
      <c r="N925" s="226"/>
      <c r="O925" s="226"/>
      <c r="P925" s="226"/>
      <c r="Q925" s="226"/>
      <c r="R925" s="226"/>
      <c r="S925" s="226"/>
      <c r="T925" s="227"/>
      <c r="AT925" s="228" t="s">
        <v>196</v>
      </c>
      <c r="AU925" s="228" t="s">
        <v>90</v>
      </c>
      <c r="AV925" s="12" t="s">
        <v>90</v>
      </c>
      <c r="AW925" s="12" t="s">
        <v>45</v>
      </c>
      <c r="AX925" s="12" t="s">
        <v>82</v>
      </c>
      <c r="AY925" s="228" t="s">
        <v>183</v>
      </c>
    </row>
    <row r="926" spans="2:51" s="12" customFormat="1" ht="13.5">
      <c r="B926" s="217"/>
      <c r="C926" s="218"/>
      <c r="D926" s="219" t="s">
        <v>196</v>
      </c>
      <c r="E926" s="220" t="s">
        <v>38</v>
      </c>
      <c r="F926" s="221" t="s">
        <v>422</v>
      </c>
      <c r="G926" s="218"/>
      <c r="H926" s="222">
        <v>2.475</v>
      </c>
      <c r="I926" s="223"/>
      <c r="J926" s="218"/>
      <c r="K926" s="218"/>
      <c r="L926" s="224"/>
      <c r="M926" s="225"/>
      <c r="N926" s="226"/>
      <c r="O926" s="226"/>
      <c r="P926" s="226"/>
      <c r="Q926" s="226"/>
      <c r="R926" s="226"/>
      <c r="S926" s="226"/>
      <c r="T926" s="227"/>
      <c r="AT926" s="228" t="s">
        <v>196</v>
      </c>
      <c r="AU926" s="228" t="s">
        <v>90</v>
      </c>
      <c r="AV926" s="12" t="s">
        <v>90</v>
      </c>
      <c r="AW926" s="12" t="s">
        <v>45</v>
      </c>
      <c r="AX926" s="12" t="s">
        <v>82</v>
      </c>
      <c r="AY926" s="228" t="s">
        <v>183</v>
      </c>
    </row>
    <row r="927" spans="2:51" s="12" customFormat="1" ht="13.5">
      <c r="B927" s="217"/>
      <c r="C927" s="218"/>
      <c r="D927" s="219" t="s">
        <v>196</v>
      </c>
      <c r="E927" s="220" t="s">
        <v>38</v>
      </c>
      <c r="F927" s="221" t="s">
        <v>423</v>
      </c>
      <c r="G927" s="218"/>
      <c r="H927" s="222">
        <v>11.28</v>
      </c>
      <c r="I927" s="223"/>
      <c r="J927" s="218"/>
      <c r="K927" s="218"/>
      <c r="L927" s="224"/>
      <c r="M927" s="225"/>
      <c r="N927" s="226"/>
      <c r="O927" s="226"/>
      <c r="P927" s="226"/>
      <c r="Q927" s="226"/>
      <c r="R927" s="226"/>
      <c r="S927" s="226"/>
      <c r="T927" s="227"/>
      <c r="AT927" s="228" t="s">
        <v>196</v>
      </c>
      <c r="AU927" s="228" t="s">
        <v>90</v>
      </c>
      <c r="AV927" s="12" t="s">
        <v>90</v>
      </c>
      <c r="AW927" s="12" t="s">
        <v>45</v>
      </c>
      <c r="AX927" s="12" t="s">
        <v>82</v>
      </c>
      <c r="AY927" s="228" t="s">
        <v>183</v>
      </c>
    </row>
    <row r="928" spans="2:51" s="12" customFormat="1" ht="13.5">
      <c r="B928" s="217"/>
      <c r="C928" s="218"/>
      <c r="D928" s="219" t="s">
        <v>196</v>
      </c>
      <c r="E928" s="220" t="s">
        <v>38</v>
      </c>
      <c r="F928" s="221" t="s">
        <v>424</v>
      </c>
      <c r="G928" s="218"/>
      <c r="H928" s="222">
        <v>107.392</v>
      </c>
      <c r="I928" s="223"/>
      <c r="J928" s="218"/>
      <c r="K928" s="218"/>
      <c r="L928" s="224"/>
      <c r="M928" s="225"/>
      <c r="N928" s="226"/>
      <c r="O928" s="226"/>
      <c r="P928" s="226"/>
      <c r="Q928" s="226"/>
      <c r="R928" s="226"/>
      <c r="S928" s="226"/>
      <c r="T928" s="227"/>
      <c r="AT928" s="228" t="s">
        <v>196</v>
      </c>
      <c r="AU928" s="228" t="s">
        <v>90</v>
      </c>
      <c r="AV928" s="12" t="s">
        <v>90</v>
      </c>
      <c r="AW928" s="12" t="s">
        <v>45</v>
      </c>
      <c r="AX928" s="12" t="s">
        <v>82</v>
      </c>
      <c r="AY928" s="228" t="s">
        <v>183</v>
      </c>
    </row>
    <row r="929" spans="2:51" s="13" customFormat="1" ht="13.5">
      <c r="B929" s="229"/>
      <c r="C929" s="230"/>
      <c r="D929" s="219" t="s">
        <v>196</v>
      </c>
      <c r="E929" s="231" t="s">
        <v>38</v>
      </c>
      <c r="F929" s="232" t="s">
        <v>198</v>
      </c>
      <c r="G929" s="230"/>
      <c r="H929" s="233">
        <v>205.021</v>
      </c>
      <c r="I929" s="234"/>
      <c r="J929" s="230"/>
      <c r="K929" s="230"/>
      <c r="L929" s="235"/>
      <c r="M929" s="236"/>
      <c r="N929" s="237"/>
      <c r="O929" s="237"/>
      <c r="P929" s="237"/>
      <c r="Q929" s="237"/>
      <c r="R929" s="237"/>
      <c r="S929" s="237"/>
      <c r="T929" s="238"/>
      <c r="AT929" s="239" t="s">
        <v>196</v>
      </c>
      <c r="AU929" s="239" t="s">
        <v>90</v>
      </c>
      <c r="AV929" s="13" t="s">
        <v>190</v>
      </c>
      <c r="AW929" s="13" t="s">
        <v>45</v>
      </c>
      <c r="AX929" s="13" t="s">
        <v>25</v>
      </c>
      <c r="AY929" s="239" t="s">
        <v>183</v>
      </c>
    </row>
    <row r="930" spans="2:65" s="1" customFormat="1" ht="25.5" customHeight="1">
      <c r="B930" s="43"/>
      <c r="C930" s="205" t="s">
        <v>1461</v>
      </c>
      <c r="D930" s="205" t="s">
        <v>185</v>
      </c>
      <c r="E930" s="206" t="s">
        <v>1462</v>
      </c>
      <c r="F930" s="207" t="s">
        <v>1463</v>
      </c>
      <c r="G930" s="208" t="s">
        <v>215</v>
      </c>
      <c r="H930" s="209">
        <v>205.021</v>
      </c>
      <c r="I930" s="210"/>
      <c r="J930" s="211">
        <f>ROUND(I930*H930,2)</f>
        <v>0</v>
      </c>
      <c r="K930" s="207" t="s">
        <v>189</v>
      </c>
      <c r="L930" s="63"/>
      <c r="M930" s="212" t="s">
        <v>38</v>
      </c>
      <c r="N930" s="213" t="s">
        <v>53</v>
      </c>
      <c r="O930" s="44"/>
      <c r="P930" s="214">
        <f>O930*H930</f>
        <v>0</v>
      </c>
      <c r="Q930" s="214">
        <v>0.00093</v>
      </c>
      <c r="R930" s="214">
        <f>Q930*H930</f>
        <v>0.19066953</v>
      </c>
      <c r="S930" s="214">
        <v>0</v>
      </c>
      <c r="T930" s="215">
        <f>S930*H930</f>
        <v>0</v>
      </c>
      <c r="AR930" s="25" t="s">
        <v>279</v>
      </c>
      <c r="AT930" s="25" t="s">
        <v>185</v>
      </c>
      <c r="AU930" s="25" t="s">
        <v>90</v>
      </c>
      <c r="AY930" s="25" t="s">
        <v>183</v>
      </c>
      <c r="BE930" s="216">
        <f>IF(N930="základní",J930,0)</f>
        <v>0</v>
      </c>
      <c r="BF930" s="216">
        <f>IF(N930="snížená",J930,0)</f>
        <v>0</v>
      </c>
      <c r="BG930" s="216">
        <f>IF(N930="zákl. přenesená",J930,0)</f>
        <v>0</v>
      </c>
      <c r="BH930" s="216">
        <f>IF(N930="sníž. přenesená",J930,0)</f>
        <v>0</v>
      </c>
      <c r="BI930" s="216">
        <f>IF(N930="nulová",J930,0)</f>
        <v>0</v>
      </c>
      <c r="BJ930" s="25" t="s">
        <v>25</v>
      </c>
      <c r="BK930" s="216">
        <f>ROUND(I930*H930,2)</f>
        <v>0</v>
      </c>
      <c r="BL930" s="25" t="s">
        <v>279</v>
      </c>
      <c r="BM930" s="25" t="s">
        <v>1464</v>
      </c>
    </row>
    <row r="931" spans="2:65" s="1" customFormat="1" ht="25.5" customHeight="1">
      <c r="B931" s="43"/>
      <c r="C931" s="205" t="s">
        <v>1465</v>
      </c>
      <c r="D931" s="205" t="s">
        <v>185</v>
      </c>
      <c r="E931" s="206" t="s">
        <v>1466</v>
      </c>
      <c r="F931" s="207" t="s">
        <v>1467</v>
      </c>
      <c r="G931" s="208" t="s">
        <v>215</v>
      </c>
      <c r="H931" s="209">
        <v>2</v>
      </c>
      <c r="I931" s="210"/>
      <c r="J931" s="211">
        <f>ROUND(I931*H931,2)</f>
        <v>0</v>
      </c>
      <c r="K931" s="207" t="s">
        <v>189</v>
      </c>
      <c r="L931" s="63"/>
      <c r="M931" s="212" t="s">
        <v>38</v>
      </c>
      <c r="N931" s="213" t="s">
        <v>53</v>
      </c>
      <c r="O931" s="44"/>
      <c r="P931" s="214">
        <f>O931*H931</f>
        <v>0</v>
      </c>
      <c r="Q931" s="214">
        <v>0.00063</v>
      </c>
      <c r="R931" s="214">
        <f>Q931*H931</f>
        <v>0.00126</v>
      </c>
      <c r="S931" s="214">
        <v>0</v>
      </c>
      <c r="T931" s="215">
        <f>S931*H931</f>
        <v>0</v>
      </c>
      <c r="AR931" s="25" t="s">
        <v>279</v>
      </c>
      <c r="AT931" s="25" t="s">
        <v>185</v>
      </c>
      <c r="AU931" s="25" t="s">
        <v>90</v>
      </c>
      <c r="AY931" s="25" t="s">
        <v>183</v>
      </c>
      <c r="BE931" s="216">
        <f>IF(N931="základní",J931,0)</f>
        <v>0</v>
      </c>
      <c r="BF931" s="216">
        <f>IF(N931="snížená",J931,0)</f>
        <v>0</v>
      </c>
      <c r="BG931" s="216">
        <f>IF(N931="zákl. přenesená",J931,0)</f>
        <v>0</v>
      </c>
      <c r="BH931" s="216">
        <f>IF(N931="sníž. přenesená",J931,0)</f>
        <v>0</v>
      </c>
      <c r="BI931" s="216">
        <f>IF(N931="nulová",J931,0)</f>
        <v>0</v>
      </c>
      <c r="BJ931" s="25" t="s">
        <v>25</v>
      </c>
      <c r="BK931" s="216">
        <f>ROUND(I931*H931,2)</f>
        <v>0</v>
      </c>
      <c r="BL931" s="25" t="s">
        <v>279</v>
      </c>
      <c r="BM931" s="25" t="s">
        <v>1468</v>
      </c>
    </row>
    <row r="932" spans="2:65" s="1" customFormat="1" ht="16.5" customHeight="1">
      <c r="B932" s="43"/>
      <c r="C932" s="252" t="s">
        <v>1469</v>
      </c>
      <c r="D932" s="252" t="s">
        <v>272</v>
      </c>
      <c r="E932" s="253" t="s">
        <v>1470</v>
      </c>
      <c r="F932" s="254" t="s">
        <v>1471</v>
      </c>
      <c r="G932" s="255" t="s">
        <v>215</v>
      </c>
      <c r="H932" s="256">
        <v>2.2</v>
      </c>
      <c r="I932" s="257"/>
      <c r="J932" s="258">
        <f>ROUND(I932*H932,2)</f>
        <v>0</v>
      </c>
      <c r="K932" s="254" t="s">
        <v>189</v>
      </c>
      <c r="L932" s="259"/>
      <c r="M932" s="260" t="s">
        <v>38</v>
      </c>
      <c r="N932" s="261" t="s">
        <v>53</v>
      </c>
      <c r="O932" s="44"/>
      <c r="P932" s="214">
        <f>O932*H932</f>
        <v>0</v>
      </c>
      <c r="Q932" s="214">
        <v>0.0075</v>
      </c>
      <c r="R932" s="214">
        <f>Q932*H932</f>
        <v>0.0165</v>
      </c>
      <c r="S932" s="214">
        <v>0</v>
      </c>
      <c r="T932" s="215">
        <f>S932*H932</f>
        <v>0</v>
      </c>
      <c r="AR932" s="25" t="s">
        <v>385</v>
      </c>
      <c r="AT932" s="25" t="s">
        <v>272</v>
      </c>
      <c r="AU932" s="25" t="s">
        <v>90</v>
      </c>
      <c r="AY932" s="25" t="s">
        <v>183</v>
      </c>
      <c r="BE932" s="216">
        <f>IF(N932="základní",J932,0)</f>
        <v>0</v>
      </c>
      <c r="BF932" s="216">
        <f>IF(N932="snížená",J932,0)</f>
        <v>0</v>
      </c>
      <c r="BG932" s="216">
        <f>IF(N932="zákl. přenesená",J932,0)</f>
        <v>0</v>
      </c>
      <c r="BH932" s="216">
        <f>IF(N932="sníž. přenesená",J932,0)</f>
        <v>0</v>
      </c>
      <c r="BI932" s="216">
        <f>IF(N932="nulová",J932,0)</f>
        <v>0</v>
      </c>
      <c r="BJ932" s="25" t="s">
        <v>25</v>
      </c>
      <c r="BK932" s="216">
        <f>ROUND(I932*H932,2)</f>
        <v>0</v>
      </c>
      <c r="BL932" s="25" t="s">
        <v>279</v>
      </c>
      <c r="BM932" s="25" t="s">
        <v>1472</v>
      </c>
    </row>
    <row r="933" spans="2:51" s="12" customFormat="1" ht="13.5">
      <c r="B933" s="217"/>
      <c r="C933" s="218"/>
      <c r="D933" s="219" t="s">
        <v>196</v>
      </c>
      <c r="E933" s="220" t="s">
        <v>38</v>
      </c>
      <c r="F933" s="221" t="s">
        <v>1473</v>
      </c>
      <c r="G933" s="218"/>
      <c r="H933" s="222">
        <v>2.2</v>
      </c>
      <c r="I933" s="223"/>
      <c r="J933" s="218"/>
      <c r="K933" s="218"/>
      <c r="L933" s="224"/>
      <c r="M933" s="225"/>
      <c r="N933" s="226"/>
      <c r="O933" s="226"/>
      <c r="P933" s="226"/>
      <c r="Q933" s="226"/>
      <c r="R933" s="226"/>
      <c r="S933" s="226"/>
      <c r="T933" s="227"/>
      <c r="AT933" s="228" t="s">
        <v>196</v>
      </c>
      <c r="AU933" s="228" t="s">
        <v>90</v>
      </c>
      <c r="AV933" s="12" t="s">
        <v>90</v>
      </c>
      <c r="AW933" s="12" t="s">
        <v>45</v>
      </c>
      <c r="AX933" s="12" t="s">
        <v>25</v>
      </c>
      <c r="AY933" s="228" t="s">
        <v>183</v>
      </c>
    </row>
    <row r="934" spans="2:65" s="1" customFormat="1" ht="25.5" customHeight="1">
      <c r="B934" s="43"/>
      <c r="C934" s="205" t="s">
        <v>1474</v>
      </c>
      <c r="D934" s="205" t="s">
        <v>185</v>
      </c>
      <c r="E934" s="206" t="s">
        <v>1475</v>
      </c>
      <c r="F934" s="207" t="s">
        <v>1476</v>
      </c>
      <c r="G934" s="208" t="s">
        <v>313</v>
      </c>
      <c r="H934" s="209">
        <v>16.8</v>
      </c>
      <c r="I934" s="210"/>
      <c r="J934" s="211">
        <f>ROUND(I934*H934,2)</f>
        <v>0</v>
      </c>
      <c r="K934" s="207" t="s">
        <v>189</v>
      </c>
      <c r="L934" s="63"/>
      <c r="M934" s="212" t="s">
        <v>38</v>
      </c>
      <c r="N934" s="213" t="s">
        <v>53</v>
      </c>
      <c r="O934" s="44"/>
      <c r="P934" s="214">
        <f>O934*H934</f>
        <v>0</v>
      </c>
      <c r="Q934" s="214">
        <v>0.00031</v>
      </c>
      <c r="R934" s="214">
        <f>Q934*H934</f>
        <v>0.005208</v>
      </c>
      <c r="S934" s="214">
        <v>0</v>
      </c>
      <c r="T934" s="215">
        <f>S934*H934</f>
        <v>0</v>
      </c>
      <c r="AR934" s="25" t="s">
        <v>279</v>
      </c>
      <c r="AT934" s="25" t="s">
        <v>185</v>
      </c>
      <c r="AU934" s="25" t="s">
        <v>90</v>
      </c>
      <c r="AY934" s="25" t="s">
        <v>183</v>
      </c>
      <c r="BE934" s="216">
        <f>IF(N934="základní",J934,0)</f>
        <v>0</v>
      </c>
      <c r="BF934" s="216">
        <f>IF(N934="snížená",J934,0)</f>
        <v>0</v>
      </c>
      <c r="BG934" s="216">
        <f>IF(N934="zákl. přenesená",J934,0)</f>
        <v>0</v>
      </c>
      <c r="BH934" s="216">
        <f>IF(N934="sníž. přenesená",J934,0)</f>
        <v>0</v>
      </c>
      <c r="BI934" s="216">
        <f>IF(N934="nulová",J934,0)</f>
        <v>0</v>
      </c>
      <c r="BJ934" s="25" t="s">
        <v>25</v>
      </c>
      <c r="BK934" s="216">
        <f>ROUND(I934*H934,2)</f>
        <v>0</v>
      </c>
      <c r="BL934" s="25" t="s">
        <v>279</v>
      </c>
      <c r="BM934" s="25" t="s">
        <v>1477</v>
      </c>
    </row>
    <row r="935" spans="2:47" s="1" customFormat="1" ht="40.5">
      <c r="B935" s="43"/>
      <c r="C935" s="65"/>
      <c r="D935" s="219" t="s">
        <v>217</v>
      </c>
      <c r="E935" s="65"/>
      <c r="F935" s="250" t="s">
        <v>1478</v>
      </c>
      <c r="G935" s="65"/>
      <c r="H935" s="65"/>
      <c r="I935" s="174"/>
      <c r="J935" s="65"/>
      <c r="K935" s="65"/>
      <c r="L935" s="63"/>
      <c r="M935" s="251"/>
      <c r="N935" s="44"/>
      <c r="O935" s="44"/>
      <c r="P935" s="44"/>
      <c r="Q935" s="44"/>
      <c r="R935" s="44"/>
      <c r="S935" s="44"/>
      <c r="T935" s="80"/>
      <c r="AT935" s="25" t="s">
        <v>217</v>
      </c>
      <c r="AU935" s="25" t="s">
        <v>90</v>
      </c>
    </row>
    <row r="936" spans="2:51" s="12" customFormat="1" ht="13.5">
      <c r="B936" s="217"/>
      <c r="C936" s="218"/>
      <c r="D936" s="219" t="s">
        <v>196</v>
      </c>
      <c r="E936" s="220" t="s">
        <v>38</v>
      </c>
      <c r="F936" s="221" t="s">
        <v>1479</v>
      </c>
      <c r="G936" s="218"/>
      <c r="H936" s="222">
        <v>16.8</v>
      </c>
      <c r="I936" s="223"/>
      <c r="J936" s="218"/>
      <c r="K936" s="218"/>
      <c r="L936" s="224"/>
      <c r="M936" s="225"/>
      <c r="N936" s="226"/>
      <c r="O936" s="226"/>
      <c r="P936" s="226"/>
      <c r="Q936" s="226"/>
      <c r="R936" s="226"/>
      <c r="S936" s="226"/>
      <c r="T936" s="227"/>
      <c r="AT936" s="228" t="s">
        <v>196</v>
      </c>
      <c r="AU936" s="228" t="s">
        <v>90</v>
      </c>
      <c r="AV936" s="12" t="s">
        <v>90</v>
      </c>
      <c r="AW936" s="12" t="s">
        <v>45</v>
      </c>
      <c r="AX936" s="12" t="s">
        <v>82</v>
      </c>
      <c r="AY936" s="228" t="s">
        <v>183</v>
      </c>
    </row>
    <row r="937" spans="2:51" s="13" customFormat="1" ht="13.5">
      <c r="B937" s="229"/>
      <c r="C937" s="230"/>
      <c r="D937" s="219" t="s">
        <v>196</v>
      </c>
      <c r="E937" s="231" t="s">
        <v>38</v>
      </c>
      <c r="F937" s="232" t="s">
        <v>198</v>
      </c>
      <c r="G937" s="230"/>
      <c r="H937" s="233">
        <v>16.8</v>
      </c>
      <c r="I937" s="234"/>
      <c r="J937" s="230"/>
      <c r="K937" s="230"/>
      <c r="L937" s="235"/>
      <c r="M937" s="236"/>
      <c r="N937" s="237"/>
      <c r="O937" s="237"/>
      <c r="P937" s="237"/>
      <c r="Q937" s="237"/>
      <c r="R937" s="237"/>
      <c r="S937" s="237"/>
      <c r="T937" s="238"/>
      <c r="AT937" s="239" t="s">
        <v>196</v>
      </c>
      <c r="AU937" s="239" t="s">
        <v>90</v>
      </c>
      <c r="AV937" s="13" t="s">
        <v>190</v>
      </c>
      <c r="AW937" s="13" t="s">
        <v>45</v>
      </c>
      <c r="AX937" s="13" t="s">
        <v>25</v>
      </c>
      <c r="AY937" s="239" t="s">
        <v>183</v>
      </c>
    </row>
    <row r="938" spans="2:65" s="1" customFormat="1" ht="25.5" customHeight="1">
      <c r="B938" s="43"/>
      <c r="C938" s="205" t="s">
        <v>1480</v>
      </c>
      <c r="D938" s="205" t="s">
        <v>185</v>
      </c>
      <c r="E938" s="206" t="s">
        <v>1481</v>
      </c>
      <c r="F938" s="207" t="s">
        <v>1482</v>
      </c>
      <c r="G938" s="208" t="s">
        <v>313</v>
      </c>
      <c r="H938" s="209">
        <v>36.24</v>
      </c>
      <c r="I938" s="210"/>
      <c r="J938" s="211">
        <f>ROUND(I938*H938,2)</f>
        <v>0</v>
      </c>
      <c r="K938" s="207" t="s">
        <v>189</v>
      </c>
      <c r="L938" s="63"/>
      <c r="M938" s="212" t="s">
        <v>38</v>
      </c>
      <c r="N938" s="213" t="s">
        <v>53</v>
      </c>
      <c r="O938" s="44"/>
      <c r="P938" s="214">
        <f>O938*H938</f>
        <v>0</v>
      </c>
      <c r="Q938" s="214">
        <v>0.00026</v>
      </c>
      <c r="R938" s="214">
        <f>Q938*H938</f>
        <v>0.0094224</v>
      </c>
      <c r="S938" s="214">
        <v>0</v>
      </c>
      <c r="T938" s="215">
        <f>S938*H938</f>
        <v>0</v>
      </c>
      <c r="AR938" s="25" t="s">
        <v>279</v>
      </c>
      <c r="AT938" s="25" t="s">
        <v>185</v>
      </c>
      <c r="AU938" s="25" t="s">
        <v>90</v>
      </c>
      <c r="AY938" s="25" t="s">
        <v>183</v>
      </c>
      <c r="BE938" s="216">
        <f>IF(N938="základní",J938,0)</f>
        <v>0</v>
      </c>
      <c r="BF938" s="216">
        <f>IF(N938="snížená",J938,0)</f>
        <v>0</v>
      </c>
      <c r="BG938" s="216">
        <f>IF(N938="zákl. přenesená",J938,0)</f>
        <v>0</v>
      </c>
      <c r="BH938" s="216">
        <f>IF(N938="sníž. přenesená",J938,0)</f>
        <v>0</v>
      </c>
      <c r="BI938" s="216">
        <f>IF(N938="nulová",J938,0)</f>
        <v>0</v>
      </c>
      <c r="BJ938" s="25" t="s">
        <v>25</v>
      </c>
      <c r="BK938" s="216">
        <f>ROUND(I938*H938,2)</f>
        <v>0</v>
      </c>
      <c r="BL938" s="25" t="s">
        <v>279</v>
      </c>
      <c r="BM938" s="25" t="s">
        <v>1483</v>
      </c>
    </row>
    <row r="939" spans="2:47" s="1" customFormat="1" ht="40.5">
      <c r="B939" s="43"/>
      <c r="C939" s="65"/>
      <c r="D939" s="219" t="s">
        <v>217</v>
      </c>
      <c r="E939" s="65"/>
      <c r="F939" s="250" t="s">
        <v>1478</v>
      </c>
      <c r="G939" s="65"/>
      <c r="H939" s="65"/>
      <c r="I939" s="174"/>
      <c r="J939" s="65"/>
      <c r="K939" s="65"/>
      <c r="L939" s="63"/>
      <c r="M939" s="251"/>
      <c r="N939" s="44"/>
      <c r="O939" s="44"/>
      <c r="P939" s="44"/>
      <c r="Q939" s="44"/>
      <c r="R939" s="44"/>
      <c r="S939" s="44"/>
      <c r="T939" s="80"/>
      <c r="AT939" s="25" t="s">
        <v>217</v>
      </c>
      <c r="AU939" s="25" t="s">
        <v>90</v>
      </c>
    </row>
    <row r="940" spans="2:51" s="12" customFormat="1" ht="13.5">
      <c r="B940" s="217"/>
      <c r="C940" s="218"/>
      <c r="D940" s="219" t="s">
        <v>196</v>
      </c>
      <c r="E940" s="220" t="s">
        <v>38</v>
      </c>
      <c r="F940" s="221" t="s">
        <v>1484</v>
      </c>
      <c r="G940" s="218"/>
      <c r="H940" s="222">
        <v>36.24</v>
      </c>
      <c r="I940" s="223"/>
      <c r="J940" s="218"/>
      <c r="K940" s="218"/>
      <c r="L940" s="224"/>
      <c r="M940" s="225"/>
      <c r="N940" s="226"/>
      <c r="O940" s="226"/>
      <c r="P940" s="226"/>
      <c r="Q940" s="226"/>
      <c r="R940" s="226"/>
      <c r="S940" s="226"/>
      <c r="T940" s="227"/>
      <c r="AT940" s="228" t="s">
        <v>196</v>
      </c>
      <c r="AU940" s="228" t="s">
        <v>90</v>
      </c>
      <c r="AV940" s="12" t="s">
        <v>90</v>
      </c>
      <c r="AW940" s="12" t="s">
        <v>45</v>
      </c>
      <c r="AX940" s="12" t="s">
        <v>82</v>
      </c>
      <c r="AY940" s="228" t="s">
        <v>183</v>
      </c>
    </row>
    <row r="941" spans="2:51" s="13" customFormat="1" ht="13.5">
      <c r="B941" s="229"/>
      <c r="C941" s="230"/>
      <c r="D941" s="219" t="s">
        <v>196</v>
      </c>
      <c r="E941" s="231" t="s">
        <v>38</v>
      </c>
      <c r="F941" s="232" t="s">
        <v>198</v>
      </c>
      <c r="G941" s="230"/>
      <c r="H941" s="233">
        <v>36.24</v>
      </c>
      <c r="I941" s="234"/>
      <c r="J941" s="230"/>
      <c r="K941" s="230"/>
      <c r="L941" s="235"/>
      <c r="M941" s="236"/>
      <c r="N941" s="237"/>
      <c r="O941" s="237"/>
      <c r="P941" s="237"/>
      <c r="Q941" s="237"/>
      <c r="R941" s="237"/>
      <c r="S941" s="237"/>
      <c r="T941" s="238"/>
      <c r="AT941" s="239" t="s">
        <v>196</v>
      </c>
      <c r="AU941" s="239" t="s">
        <v>90</v>
      </c>
      <c r="AV941" s="13" t="s">
        <v>190</v>
      </c>
      <c r="AW941" s="13" t="s">
        <v>45</v>
      </c>
      <c r="AX941" s="13" t="s">
        <v>25</v>
      </c>
      <c r="AY941" s="239" t="s">
        <v>183</v>
      </c>
    </row>
    <row r="942" spans="2:65" s="1" customFormat="1" ht="16.5" customHeight="1">
      <c r="B942" s="43"/>
      <c r="C942" s="205" t="s">
        <v>1485</v>
      </c>
      <c r="D942" s="205" t="s">
        <v>185</v>
      </c>
      <c r="E942" s="206" t="s">
        <v>1486</v>
      </c>
      <c r="F942" s="207" t="s">
        <v>1487</v>
      </c>
      <c r="G942" s="208" t="s">
        <v>215</v>
      </c>
      <c r="H942" s="209">
        <v>205.021</v>
      </c>
      <c r="I942" s="210"/>
      <c r="J942" s="211">
        <f>ROUND(I942*H942,2)</f>
        <v>0</v>
      </c>
      <c r="K942" s="207" t="s">
        <v>189</v>
      </c>
      <c r="L942" s="63"/>
      <c r="M942" s="212" t="s">
        <v>38</v>
      </c>
      <c r="N942" s="213" t="s">
        <v>53</v>
      </c>
      <c r="O942" s="44"/>
      <c r="P942" s="214">
        <f>O942*H942</f>
        <v>0</v>
      </c>
      <c r="Q942" s="214">
        <v>0.0003</v>
      </c>
      <c r="R942" s="214">
        <f>Q942*H942</f>
        <v>0.06150629999999999</v>
      </c>
      <c r="S942" s="214">
        <v>0</v>
      </c>
      <c r="T942" s="215">
        <f>S942*H942</f>
        <v>0</v>
      </c>
      <c r="AR942" s="25" t="s">
        <v>279</v>
      </c>
      <c r="AT942" s="25" t="s">
        <v>185</v>
      </c>
      <c r="AU942" s="25" t="s">
        <v>90</v>
      </c>
      <c r="AY942" s="25" t="s">
        <v>183</v>
      </c>
      <c r="BE942" s="216">
        <f>IF(N942="základní",J942,0)</f>
        <v>0</v>
      </c>
      <c r="BF942" s="216">
        <f>IF(N942="snížená",J942,0)</f>
        <v>0</v>
      </c>
      <c r="BG942" s="216">
        <f>IF(N942="zákl. přenesená",J942,0)</f>
        <v>0</v>
      </c>
      <c r="BH942" s="216">
        <f>IF(N942="sníž. přenesená",J942,0)</f>
        <v>0</v>
      </c>
      <c r="BI942" s="216">
        <f>IF(N942="nulová",J942,0)</f>
        <v>0</v>
      </c>
      <c r="BJ942" s="25" t="s">
        <v>25</v>
      </c>
      <c r="BK942" s="216">
        <f>ROUND(I942*H942,2)</f>
        <v>0</v>
      </c>
      <c r="BL942" s="25" t="s">
        <v>279</v>
      </c>
      <c r="BM942" s="25" t="s">
        <v>1488</v>
      </c>
    </row>
    <row r="943" spans="2:47" s="1" customFormat="1" ht="40.5">
      <c r="B943" s="43"/>
      <c r="C943" s="65"/>
      <c r="D943" s="219" t="s">
        <v>217</v>
      </c>
      <c r="E943" s="65"/>
      <c r="F943" s="250" t="s">
        <v>1478</v>
      </c>
      <c r="G943" s="65"/>
      <c r="H943" s="65"/>
      <c r="I943" s="174"/>
      <c r="J943" s="65"/>
      <c r="K943" s="65"/>
      <c r="L943" s="63"/>
      <c r="M943" s="251"/>
      <c r="N943" s="44"/>
      <c r="O943" s="44"/>
      <c r="P943" s="44"/>
      <c r="Q943" s="44"/>
      <c r="R943" s="44"/>
      <c r="S943" s="44"/>
      <c r="T943" s="80"/>
      <c r="AT943" s="25" t="s">
        <v>217</v>
      </c>
      <c r="AU943" s="25" t="s">
        <v>90</v>
      </c>
    </row>
    <row r="944" spans="2:65" s="1" customFormat="1" ht="38.25" customHeight="1">
      <c r="B944" s="43"/>
      <c r="C944" s="205" t="s">
        <v>1489</v>
      </c>
      <c r="D944" s="205" t="s">
        <v>185</v>
      </c>
      <c r="E944" s="206" t="s">
        <v>1490</v>
      </c>
      <c r="F944" s="207" t="s">
        <v>1491</v>
      </c>
      <c r="G944" s="208" t="s">
        <v>911</v>
      </c>
      <c r="H944" s="273"/>
      <c r="I944" s="210"/>
      <c r="J944" s="211">
        <f>ROUND(I944*H944,2)</f>
        <v>0</v>
      </c>
      <c r="K944" s="207" t="s">
        <v>189</v>
      </c>
      <c r="L944" s="63"/>
      <c r="M944" s="212" t="s">
        <v>38</v>
      </c>
      <c r="N944" s="213" t="s">
        <v>53</v>
      </c>
      <c r="O944" s="44"/>
      <c r="P944" s="214">
        <f>O944*H944</f>
        <v>0</v>
      </c>
      <c r="Q944" s="214">
        <v>0</v>
      </c>
      <c r="R944" s="214">
        <f>Q944*H944</f>
        <v>0</v>
      </c>
      <c r="S944" s="214">
        <v>0</v>
      </c>
      <c r="T944" s="215">
        <f>S944*H944</f>
        <v>0</v>
      </c>
      <c r="AR944" s="25" t="s">
        <v>279</v>
      </c>
      <c r="AT944" s="25" t="s">
        <v>185</v>
      </c>
      <c r="AU944" s="25" t="s">
        <v>90</v>
      </c>
      <c r="AY944" s="25" t="s">
        <v>183</v>
      </c>
      <c r="BE944" s="216">
        <f>IF(N944="základní",J944,0)</f>
        <v>0</v>
      </c>
      <c r="BF944" s="216">
        <f>IF(N944="snížená",J944,0)</f>
        <v>0</v>
      </c>
      <c r="BG944" s="216">
        <f>IF(N944="zákl. přenesená",J944,0)</f>
        <v>0</v>
      </c>
      <c r="BH944" s="216">
        <f>IF(N944="sníž. přenesená",J944,0)</f>
        <v>0</v>
      </c>
      <c r="BI944" s="216">
        <f>IF(N944="nulová",J944,0)</f>
        <v>0</v>
      </c>
      <c r="BJ944" s="25" t="s">
        <v>25</v>
      </c>
      <c r="BK944" s="216">
        <f>ROUND(I944*H944,2)</f>
        <v>0</v>
      </c>
      <c r="BL944" s="25" t="s">
        <v>279</v>
      </c>
      <c r="BM944" s="25" t="s">
        <v>1492</v>
      </c>
    </row>
    <row r="945" spans="2:47" s="1" customFormat="1" ht="121.5">
      <c r="B945" s="43"/>
      <c r="C945" s="65"/>
      <c r="D945" s="219" t="s">
        <v>217</v>
      </c>
      <c r="E945" s="65"/>
      <c r="F945" s="250" t="s">
        <v>913</v>
      </c>
      <c r="G945" s="65"/>
      <c r="H945" s="65"/>
      <c r="I945" s="174"/>
      <c r="J945" s="65"/>
      <c r="K945" s="65"/>
      <c r="L945" s="63"/>
      <c r="M945" s="251"/>
      <c r="N945" s="44"/>
      <c r="O945" s="44"/>
      <c r="P945" s="44"/>
      <c r="Q945" s="44"/>
      <c r="R945" s="44"/>
      <c r="S945" s="44"/>
      <c r="T945" s="80"/>
      <c r="AT945" s="25" t="s">
        <v>217</v>
      </c>
      <c r="AU945" s="25" t="s">
        <v>90</v>
      </c>
    </row>
    <row r="946" spans="2:63" s="11" customFormat="1" ht="29.85" customHeight="1">
      <c r="B946" s="189"/>
      <c r="C946" s="190"/>
      <c r="D946" s="191" t="s">
        <v>81</v>
      </c>
      <c r="E946" s="203" t="s">
        <v>1493</v>
      </c>
      <c r="F946" s="203" t="s">
        <v>1494</v>
      </c>
      <c r="G946" s="190"/>
      <c r="H946" s="190"/>
      <c r="I946" s="193"/>
      <c r="J946" s="204">
        <f>BK946</f>
        <v>0</v>
      </c>
      <c r="K946" s="190"/>
      <c r="L946" s="195"/>
      <c r="M946" s="196"/>
      <c r="N946" s="197"/>
      <c r="O946" s="197"/>
      <c r="P946" s="198">
        <f>SUM(P947:P951)</f>
        <v>0</v>
      </c>
      <c r="Q946" s="197"/>
      <c r="R946" s="198">
        <f>SUM(R947:R951)</f>
        <v>0.0034800000000000005</v>
      </c>
      <c r="S946" s="197"/>
      <c r="T946" s="199">
        <f>SUM(T947:T951)</f>
        <v>0</v>
      </c>
      <c r="AR946" s="200" t="s">
        <v>90</v>
      </c>
      <c r="AT946" s="201" t="s">
        <v>81</v>
      </c>
      <c r="AU946" s="201" t="s">
        <v>25</v>
      </c>
      <c r="AY946" s="200" t="s">
        <v>183</v>
      </c>
      <c r="BK946" s="202">
        <f>SUM(BK947:BK951)</f>
        <v>0</v>
      </c>
    </row>
    <row r="947" spans="2:65" s="1" customFormat="1" ht="25.5" customHeight="1">
      <c r="B947" s="43"/>
      <c r="C947" s="205" t="s">
        <v>1495</v>
      </c>
      <c r="D947" s="205" t="s">
        <v>185</v>
      </c>
      <c r="E947" s="206" t="s">
        <v>1496</v>
      </c>
      <c r="F947" s="207" t="s">
        <v>1497</v>
      </c>
      <c r="G947" s="208" t="s">
        <v>215</v>
      </c>
      <c r="H947" s="209">
        <v>6</v>
      </c>
      <c r="I947" s="210"/>
      <c r="J947" s="211">
        <f>ROUND(I947*H947,2)</f>
        <v>0</v>
      </c>
      <c r="K947" s="207" t="s">
        <v>189</v>
      </c>
      <c r="L947" s="63"/>
      <c r="M947" s="212" t="s">
        <v>38</v>
      </c>
      <c r="N947" s="213" t="s">
        <v>53</v>
      </c>
      <c r="O947" s="44"/>
      <c r="P947" s="214">
        <f>O947*H947</f>
        <v>0</v>
      </c>
      <c r="Q947" s="214">
        <v>8E-05</v>
      </c>
      <c r="R947" s="214">
        <f>Q947*H947</f>
        <v>0.00048000000000000007</v>
      </c>
      <c r="S947" s="214">
        <v>0</v>
      </c>
      <c r="T947" s="215">
        <f>S947*H947</f>
        <v>0</v>
      </c>
      <c r="AR947" s="25" t="s">
        <v>279</v>
      </c>
      <c r="AT947" s="25" t="s">
        <v>185</v>
      </c>
      <c r="AU947" s="25" t="s">
        <v>90</v>
      </c>
      <c r="AY947" s="25" t="s">
        <v>183</v>
      </c>
      <c r="BE947" s="216">
        <f>IF(N947="základní",J947,0)</f>
        <v>0</v>
      </c>
      <c r="BF947" s="216">
        <f>IF(N947="snížená",J947,0)</f>
        <v>0</v>
      </c>
      <c r="BG947" s="216">
        <f>IF(N947="zákl. přenesená",J947,0)</f>
        <v>0</v>
      </c>
      <c r="BH947" s="216">
        <f>IF(N947="sníž. přenesená",J947,0)</f>
        <v>0</v>
      </c>
      <c r="BI947" s="216">
        <f>IF(N947="nulová",J947,0)</f>
        <v>0</v>
      </c>
      <c r="BJ947" s="25" t="s">
        <v>25</v>
      </c>
      <c r="BK947" s="216">
        <f>ROUND(I947*H947,2)</f>
        <v>0</v>
      </c>
      <c r="BL947" s="25" t="s">
        <v>279</v>
      </c>
      <c r="BM947" s="25" t="s">
        <v>1498</v>
      </c>
    </row>
    <row r="948" spans="2:51" s="12" customFormat="1" ht="13.5">
      <c r="B948" s="217"/>
      <c r="C948" s="218"/>
      <c r="D948" s="219" t="s">
        <v>196</v>
      </c>
      <c r="E948" s="220" t="s">
        <v>38</v>
      </c>
      <c r="F948" s="221" t="s">
        <v>221</v>
      </c>
      <c r="G948" s="218"/>
      <c r="H948" s="222">
        <v>6</v>
      </c>
      <c r="I948" s="223"/>
      <c r="J948" s="218"/>
      <c r="K948" s="218"/>
      <c r="L948" s="224"/>
      <c r="M948" s="225"/>
      <c r="N948" s="226"/>
      <c r="O948" s="226"/>
      <c r="P948" s="226"/>
      <c r="Q948" s="226"/>
      <c r="R948" s="226"/>
      <c r="S948" s="226"/>
      <c r="T948" s="227"/>
      <c r="AT948" s="228" t="s">
        <v>196</v>
      </c>
      <c r="AU948" s="228" t="s">
        <v>90</v>
      </c>
      <c r="AV948" s="12" t="s">
        <v>90</v>
      </c>
      <c r="AW948" s="12" t="s">
        <v>45</v>
      </c>
      <c r="AX948" s="12" t="s">
        <v>82</v>
      </c>
      <c r="AY948" s="228" t="s">
        <v>183</v>
      </c>
    </row>
    <row r="949" spans="2:51" s="13" customFormat="1" ht="13.5">
      <c r="B949" s="229"/>
      <c r="C949" s="230"/>
      <c r="D949" s="219" t="s">
        <v>196</v>
      </c>
      <c r="E949" s="231" t="s">
        <v>38</v>
      </c>
      <c r="F949" s="232" t="s">
        <v>198</v>
      </c>
      <c r="G949" s="230"/>
      <c r="H949" s="233">
        <v>6</v>
      </c>
      <c r="I949" s="234"/>
      <c r="J949" s="230"/>
      <c r="K949" s="230"/>
      <c r="L949" s="235"/>
      <c r="M949" s="236"/>
      <c r="N949" s="237"/>
      <c r="O949" s="237"/>
      <c r="P949" s="237"/>
      <c r="Q949" s="237"/>
      <c r="R949" s="237"/>
      <c r="S949" s="237"/>
      <c r="T949" s="238"/>
      <c r="AT949" s="239" t="s">
        <v>196</v>
      </c>
      <c r="AU949" s="239" t="s">
        <v>90</v>
      </c>
      <c r="AV949" s="13" t="s">
        <v>190</v>
      </c>
      <c r="AW949" s="13" t="s">
        <v>45</v>
      </c>
      <c r="AX949" s="13" t="s">
        <v>25</v>
      </c>
      <c r="AY949" s="239" t="s">
        <v>183</v>
      </c>
    </row>
    <row r="950" spans="2:65" s="1" customFormat="1" ht="25.5" customHeight="1">
      <c r="B950" s="43"/>
      <c r="C950" s="205" t="s">
        <v>1499</v>
      </c>
      <c r="D950" s="205" t="s">
        <v>185</v>
      </c>
      <c r="E950" s="206" t="s">
        <v>1500</v>
      </c>
      <c r="F950" s="207" t="s">
        <v>1501</v>
      </c>
      <c r="G950" s="208" t="s">
        <v>215</v>
      </c>
      <c r="H950" s="209">
        <v>6</v>
      </c>
      <c r="I950" s="210"/>
      <c r="J950" s="211">
        <f>ROUND(I950*H950,2)</f>
        <v>0</v>
      </c>
      <c r="K950" s="207" t="s">
        <v>189</v>
      </c>
      <c r="L950" s="63"/>
      <c r="M950" s="212" t="s">
        <v>38</v>
      </c>
      <c r="N950" s="213" t="s">
        <v>53</v>
      </c>
      <c r="O950" s="44"/>
      <c r="P950" s="214">
        <f>O950*H950</f>
        <v>0</v>
      </c>
      <c r="Q950" s="214">
        <v>0.00016</v>
      </c>
      <c r="R950" s="214">
        <f>Q950*H950</f>
        <v>0.0009600000000000001</v>
      </c>
      <c r="S950" s="214">
        <v>0</v>
      </c>
      <c r="T950" s="215">
        <f>S950*H950</f>
        <v>0</v>
      </c>
      <c r="AR950" s="25" t="s">
        <v>279</v>
      </c>
      <c r="AT950" s="25" t="s">
        <v>185</v>
      </c>
      <c r="AU950" s="25" t="s">
        <v>90</v>
      </c>
      <c r="AY950" s="25" t="s">
        <v>183</v>
      </c>
      <c r="BE950" s="216">
        <f>IF(N950="základní",J950,0)</f>
        <v>0</v>
      </c>
      <c r="BF950" s="216">
        <f>IF(N950="snížená",J950,0)</f>
        <v>0</v>
      </c>
      <c r="BG950" s="216">
        <f>IF(N950="zákl. přenesená",J950,0)</f>
        <v>0</v>
      </c>
      <c r="BH950" s="216">
        <f>IF(N950="sníž. přenesená",J950,0)</f>
        <v>0</v>
      </c>
      <c r="BI950" s="216">
        <f>IF(N950="nulová",J950,0)</f>
        <v>0</v>
      </c>
      <c r="BJ950" s="25" t="s">
        <v>25</v>
      </c>
      <c r="BK950" s="216">
        <f>ROUND(I950*H950,2)</f>
        <v>0</v>
      </c>
      <c r="BL950" s="25" t="s">
        <v>279</v>
      </c>
      <c r="BM950" s="25" t="s">
        <v>1502</v>
      </c>
    </row>
    <row r="951" spans="2:65" s="1" customFormat="1" ht="25.5" customHeight="1">
      <c r="B951" s="43"/>
      <c r="C951" s="205" t="s">
        <v>1503</v>
      </c>
      <c r="D951" s="205" t="s">
        <v>185</v>
      </c>
      <c r="E951" s="206" t="s">
        <v>1504</v>
      </c>
      <c r="F951" s="207" t="s">
        <v>1505</v>
      </c>
      <c r="G951" s="208" t="s">
        <v>215</v>
      </c>
      <c r="H951" s="209">
        <v>12</v>
      </c>
      <c r="I951" s="210"/>
      <c r="J951" s="211">
        <f>ROUND(I951*H951,2)</f>
        <v>0</v>
      </c>
      <c r="K951" s="207" t="s">
        <v>189</v>
      </c>
      <c r="L951" s="63"/>
      <c r="M951" s="212" t="s">
        <v>38</v>
      </c>
      <c r="N951" s="213" t="s">
        <v>53</v>
      </c>
      <c r="O951" s="44"/>
      <c r="P951" s="214">
        <f>O951*H951</f>
        <v>0</v>
      </c>
      <c r="Q951" s="214">
        <v>0.00017</v>
      </c>
      <c r="R951" s="214">
        <f>Q951*H951</f>
        <v>0.00204</v>
      </c>
      <c r="S951" s="214">
        <v>0</v>
      </c>
      <c r="T951" s="215">
        <f>S951*H951</f>
        <v>0</v>
      </c>
      <c r="AR951" s="25" t="s">
        <v>279</v>
      </c>
      <c r="AT951" s="25" t="s">
        <v>185</v>
      </c>
      <c r="AU951" s="25" t="s">
        <v>90</v>
      </c>
      <c r="AY951" s="25" t="s">
        <v>183</v>
      </c>
      <c r="BE951" s="216">
        <f>IF(N951="základní",J951,0)</f>
        <v>0</v>
      </c>
      <c r="BF951" s="216">
        <f>IF(N951="snížená",J951,0)</f>
        <v>0</v>
      </c>
      <c r="BG951" s="216">
        <f>IF(N951="zákl. přenesená",J951,0)</f>
        <v>0</v>
      </c>
      <c r="BH951" s="216">
        <f>IF(N951="sníž. přenesená",J951,0)</f>
        <v>0</v>
      </c>
      <c r="BI951" s="216">
        <f>IF(N951="nulová",J951,0)</f>
        <v>0</v>
      </c>
      <c r="BJ951" s="25" t="s">
        <v>25</v>
      </c>
      <c r="BK951" s="216">
        <f>ROUND(I951*H951,2)</f>
        <v>0</v>
      </c>
      <c r="BL951" s="25" t="s">
        <v>279</v>
      </c>
      <c r="BM951" s="25" t="s">
        <v>1506</v>
      </c>
    </row>
    <row r="952" spans="2:63" s="11" customFormat="1" ht="29.85" customHeight="1">
      <c r="B952" s="189"/>
      <c r="C952" s="190"/>
      <c r="D952" s="191" t="s">
        <v>81</v>
      </c>
      <c r="E952" s="203" t="s">
        <v>1507</v>
      </c>
      <c r="F952" s="203" t="s">
        <v>1508</v>
      </c>
      <c r="G952" s="190"/>
      <c r="H952" s="190"/>
      <c r="I952" s="193"/>
      <c r="J952" s="204">
        <f>BK952</f>
        <v>0</v>
      </c>
      <c r="K952" s="190"/>
      <c r="L952" s="195"/>
      <c r="M952" s="196"/>
      <c r="N952" s="197"/>
      <c r="O952" s="197"/>
      <c r="P952" s="198">
        <f>SUM(P953:P974)</f>
        <v>0</v>
      </c>
      <c r="Q952" s="197"/>
      <c r="R952" s="198">
        <f>SUM(R953:R974)</f>
        <v>0.54403036</v>
      </c>
      <c r="S952" s="197"/>
      <c r="T952" s="199">
        <f>SUM(T953:T974)</f>
        <v>0</v>
      </c>
      <c r="AR952" s="200" t="s">
        <v>90</v>
      </c>
      <c r="AT952" s="201" t="s">
        <v>81</v>
      </c>
      <c r="AU952" s="201" t="s">
        <v>25</v>
      </c>
      <c r="AY952" s="200" t="s">
        <v>183</v>
      </c>
      <c r="BK952" s="202">
        <f>SUM(BK953:BK974)</f>
        <v>0</v>
      </c>
    </row>
    <row r="953" spans="2:65" s="1" customFormat="1" ht="25.5" customHeight="1">
      <c r="B953" s="43"/>
      <c r="C953" s="205" t="s">
        <v>1509</v>
      </c>
      <c r="D953" s="205" t="s">
        <v>185</v>
      </c>
      <c r="E953" s="206" t="s">
        <v>1510</v>
      </c>
      <c r="F953" s="207" t="s">
        <v>1511</v>
      </c>
      <c r="G953" s="208" t="s">
        <v>215</v>
      </c>
      <c r="H953" s="209">
        <v>1124.797</v>
      </c>
      <c r="I953" s="210"/>
      <c r="J953" s="211">
        <f>ROUND(I953*H953,2)</f>
        <v>0</v>
      </c>
      <c r="K953" s="207" t="s">
        <v>189</v>
      </c>
      <c r="L953" s="63"/>
      <c r="M953" s="212" t="s">
        <v>38</v>
      </c>
      <c r="N953" s="213" t="s">
        <v>53</v>
      </c>
      <c r="O953" s="44"/>
      <c r="P953" s="214">
        <f>O953*H953</f>
        <v>0</v>
      </c>
      <c r="Q953" s="214">
        <v>0.0002</v>
      </c>
      <c r="R953" s="214">
        <f>Q953*H953</f>
        <v>0.2249594</v>
      </c>
      <c r="S953" s="214">
        <v>0</v>
      </c>
      <c r="T953" s="215">
        <f>S953*H953</f>
        <v>0</v>
      </c>
      <c r="AR953" s="25" t="s">
        <v>279</v>
      </c>
      <c r="AT953" s="25" t="s">
        <v>185</v>
      </c>
      <c r="AU953" s="25" t="s">
        <v>90</v>
      </c>
      <c r="AY953" s="25" t="s">
        <v>183</v>
      </c>
      <c r="BE953" s="216">
        <f>IF(N953="základní",J953,0)</f>
        <v>0</v>
      </c>
      <c r="BF953" s="216">
        <f>IF(N953="snížená",J953,0)</f>
        <v>0</v>
      </c>
      <c r="BG953" s="216">
        <f>IF(N953="zákl. přenesená",J953,0)</f>
        <v>0</v>
      </c>
      <c r="BH953" s="216">
        <f>IF(N953="sníž. přenesená",J953,0)</f>
        <v>0</v>
      </c>
      <c r="BI953" s="216">
        <f>IF(N953="nulová",J953,0)</f>
        <v>0</v>
      </c>
      <c r="BJ953" s="25" t="s">
        <v>25</v>
      </c>
      <c r="BK953" s="216">
        <f>ROUND(I953*H953,2)</f>
        <v>0</v>
      </c>
      <c r="BL953" s="25" t="s">
        <v>279</v>
      </c>
      <c r="BM953" s="25" t="s">
        <v>1512</v>
      </c>
    </row>
    <row r="954" spans="2:51" s="12" customFormat="1" ht="27">
      <c r="B954" s="217"/>
      <c r="C954" s="218"/>
      <c r="D954" s="219" t="s">
        <v>196</v>
      </c>
      <c r="E954" s="220" t="s">
        <v>38</v>
      </c>
      <c r="F954" s="221" t="s">
        <v>1513</v>
      </c>
      <c r="G954" s="218"/>
      <c r="H954" s="222">
        <v>567.9</v>
      </c>
      <c r="I954" s="223"/>
      <c r="J954" s="218"/>
      <c r="K954" s="218"/>
      <c r="L954" s="224"/>
      <c r="M954" s="225"/>
      <c r="N954" s="226"/>
      <c r="O954" s="226"/>
      <c r="P954" s="226"/>
      <c r="Q954" s="226"/>
      <c r="R954" s="226"/>
      <c r="S954" s="226"/>
      <c r="T954" s="227"/>
      <c r="AT954" s="228" t="s">
        <v>196</v>
      </c>
      <c r="AU954" s="228" t="s">
        <v>90</v>
      </c>
      <c r="AV954" s="12" t="s">
        <v>90</v>
      </c>
      <c r="AW954" s="12" t="s">
        <v>45</v>
      </c>
      <c r="AX954" s="12" t="s">
        <v>82</v>
      </c>
      <c r="AY954" s="228" t="s">
        <v>183</v>
      </c>
    </row>
    <row r="955" spans="2:51" s="12" customFormat="1" ht="13.5">
      <c r="B955" s="217"/>
      <c r="C955" s="218"/>
      <c r="D955" s="219" t="s">
        <v>196</v>
      </c>
      <c r="E955" s="220" t="s">
        <v>38</v>
      </c>
      <c r="F955" s="221" t="s">
        <v>1514</v>
      </c>
      <c r="G955" s="218"/>
      <c r="H955" s="222">
        <v>58.59</v>
      </c>
      <c r="I955" s="223"/>
      <c r="J955" s="218"/>
      <c r="K955" s="218"/>
      <c r="L955" s="224"/>
      <c r="M955" s="225"/>
      <c r="N955" s="226"/>
      <c r="O955" s="226"/>
      <c r="P955" s="226"/>
      <c r="Q955" s="226"/>
      <c r="R955" s="226"/>
      <c r="S955" s="226"/>
      <c r="T955" s="227"/>
      <c r="AT955" s="228" t="s">
        <v>196</v>
      </c>
      <c r="AU955" s="228" t="s">
        <v>90</v>
      </c>
      <c r="AV955" s="12" t="s">
        <v>90</v>
      </c>
      <c r="AW955" s="12" t="s">
        <v>45</v>
      </c>
      <c r="AX955" s="12" t="s">
        <v>82</v>
      </c>
      <c r="AY955" s="228" t="s">
        <v>183</v>
      </c>
    </row>
    <row r="956" spans="2:51" s="12" customFormat="1" ht="13.5">
      <c r="B956" s="217"/>
      <c r="C956" s="218"/>
      <c r="D956" s="219" t="s">
        <v>196</v>
      </c>
      <c r="E956" s="220" t="s">
        <v>38</v>
      </c>
      <c r="F956" s="221" t="s">
        <v>1515</v>
      </c>
      <c r="G956" s="218"/>
      <c r="H956" s="222">
        <v>289.08</v>
      </c>
      <c r="I956" s="223"/>
      <c r="J956" s="218"/>
      <c r="K956" s="218"/>
      <c r="L956" s="224"/>
      <c r="M956" s="225"/>
      <c r="N956" s="226"/>
      <c r="O956" s="226"/>
      <c r="P956" s="226"/>
      <c r="Q956" s="226"/>
      <c r="R956" s="226"/>
      <c r="S956" s="226"/>
      <c r="T956" s="227"/>
      <c r="AT956" s="228" t="s">
        <v>196</v>
      </c>
      <c r="AU956" s="228" t="s">
        <v>90</v>
      </c>
      <c r="AV956" s="12" t="s">
        <v>90</v>
      </c>
      <c r="AW956" s="12" t="s">
        <v>45</v>
      </c>
      <c r="AX956" s="12" t="s">
        <v>82</v>
      </c>
      <c r="AY956" s="228" t="s">
        <v>183</v>
      </c>
    </row>
    <row r="957" spans="2:51" s="12" customFormat="1" ht="13.5">
      <c r="B957" s="217"/>
      <c r="C957" s="218"/>
      <c r="D957" s="219" t="s">
        <v>196</v>
      </c>
      <c r="E957" s="220" t="s">
        <v>38</v>
      </c>
      <c r="F957" s="221" t="s">
        <v>1516</v>
      </c>
      <c r="G957" s="218"/>
      <c r="H957" s="222">
        <v>53.592</v>
      </c>
      <c r="I957" s="223"/>
      <c r="J957" s="218"/>
      <c r="K957" s="218"/>
      <c r="L957" s="224"/>
      <c r="M957" s="225"/>
      <c r="N957" s="226"/>
      <c r="O957" s="226"/>
      <c r="P957" s="226"/>
      <c r="Q957" s="226"/>
      <c r="R957" s="226"/>
      <c r="S957" s="226"/>
      <c r="T957" s="227"/>
      <c r="AT957" s="228" t="s">
        <v>196</v>
      </c>
      <c r="AU957" s="228" t="s">
        <v>90</v>
      </c>
      <c r="AV957" s="12" t="s">
        <v>90</v>
      </c>
      <c r="AW957" s="12" t="s">
        <v>45</v>
      </c>
      <c r="AX957" s="12" t="s">
        <v>82</v>
      </c>
      <c r="AY957" s="228" t="s">
        <v>183</v>
      </c>
    </row>
    <row r="958" spans="2:51" s="12" customFormat="1" ht="13.5">
      <c r="B958" s="217"/>
      <c r="C958" s="218"/>
      <c r="D958" s="219" t="s">
        <v>196</v>
      </c>
      <c r="E958" s="220" t="s">
        <v>38</v>
      </c>
      <c r="F958" s="221" t="s">
        <v>1517</v>
      </c>
      <c r="G958" s="218"/>
      <c r="H958" s="222">
        <v>167.216</v>
      </c>
      <c r="I958" s="223"/>
      <c r="J958" s="218"/>
      <c r="K958" s="218"/>
      <c r="L958" s="224"/>
      <c r="M958" s="225"/>
      <c r="N958" s="226"/>
      <c r="O958" s="226"/>
      <c r="P958" s="226"/>
      <c r="Q958" s="226"/>
      <c r="R958" s="226"/>
      <c r="S958" s="226"/>
      <c r="T958" s="227"/>
      <c r="AT958" s="228" t="s">
        <v>196</v>
      </c>
      <c r="AU958" s="228" t="s">
        <v>90</v>
      </c>
      <c r="AV958" s="12" t="s">
        <v>90</v>
      </c>
      <c r="AW958" s="12" t="s">
        <v>45</v>
      </c>
      <c r="AX958" s="12" t="s">
        <v>82</v>
      </c>
      <c r="AY958" s="228" t="s">
        <v>183</v>
      </c>
    </row>
    <row r="959" spans="2:51" s="12" customFormat="1" ht="13.5">
      <c r="B959" s="217"/>
      <c r="C959" s="218"/>
      <c r="D959" s="219" t="s">
        <v>196</v>
      </c>
      <c r="E959" s="220" t="s">
        <v>38</v>
      </c>
      <c r="F959" s="221" t="s">
        <v>1518</v>
      </c>
      <c r="G959" s="218"/>
      <c r="H959" s="222">
        <v>26.56</v>
      </c>
      <c r="I959" s="223"/>
      <c r="J959" s="218"/>
      <c r="K959" s="218"/>
      <c r="L959" s="224"/>
      <c r="M959" s="225"/>
      <c r="N959" s="226"/>
      <c r="O959" s="226"/>
      <c r="P959" s="226"/>
      <c r="Q959" s="226"/>
      <c r="R959" s="226"/>
      <c r="S959" s="226"/>
      <c r="T959" s="227"/>
      <c r="AT959" s="228" t="s">
        <v>196</v>
      </c>
      <c r="AU959" s="228" t="s">
        <v>90</v>
      </c>
      <c r="AV959" s="12" t="s">
        <v>90</v>
      </c>
      <c r="AW959" s="12" t="s">
        <v>45</v>
      </c>
      <c r="AX959" s="12" t="s">
        <v>82</v>
      </c>
      <c r="AY959" s="228" t="s">
        <v>183</v>
      </c>
    </row>
    <row r="960" spans="2:51" s="12" customFormat="1" ht="13.5">
      <c r="B960" s="217"/>
      <c r="C960" s="218"/>
      <c r="D960" s="219" t="s">
        <v>196</v>
      </c>
      <c r="E960" s="220" t="s">
        <v>38</v>
      </c>
      <c r="F960" s="221" t="s">
        <v>1519</v>
      </c>
      <c r="G960" s="218"/>
      <c r="H960" s="222">
        <v>166.88</v>
      </c>
      <c r="I960" s="223"/>
      <c r="J960" s="218"/>
      <c r="K960" s="218"/>
      <c r="L960" s="224"/>
      <c r="M960" s="225"/>
      <c r="N960" s="226"/>
      <c r="O960" s="226"/>
      <c r="P960" s="226"/>
      <c r="Q960" s="226"/>
      <c r="R960" s="226"/>
      <c r="S960" s="226"/>
      <c r="T960" s="227"/>
      <c r="AT960" s="228" t="s">
        <v>196</v>
      </c>
      <c r="AU960" s="228" t="s">
        <v>90</v>
      </c>
      <c r="AV960" s="12" t="s">
        <v>90</v>
      </c>
      <c r="AW960" s="12" t="s">
        <v>45</v>
      </c>
      <c r="AX960" s="12" t="s">
        <v>82</v>
      </c>
      <c r="AY960" s="228" t="s">
        <v>183</v>
      </c>
    </row>
    <row r="961" spans="2:51" s="12" customFormat="1" ht="13.5">
      <c r="B961" s="217"/>
      <c r="C961" s="218"/>
      <c r="D961" s="219" t="s">
        <v>196</v>
      </c>
      <c r="E961" s="220" t="s">
        <v>38</v>
      </c>
      <c r="F961" s="221" t="s">
        <v>1520</v>
      </c>
      <c r="G961" s="218"/>
      <c r="H961" s="222">
        <v>-205.021</v>
      </c>
      <c r="I961" s="223"/>
      <c r="J961" s="218"/>
      <c r="K961" s="218"/>
      <c r="L961" s="224"/>
      <c r="M961" s="225"/>
      <c r="N961" s="226"/>
      <c r="O961" s="226"/>
      <c r="P961" s="226"/>
      <c r="Q961" s="226"/>
      <c r="R961" s="226"/>
      <c r="S961" s="226"/>
      <c r="T961" s="227"/>
      <c r="AT961" s="228" t="s">
        <v>196</v>
      </c>
      <c r="AU961" s="228" t="s">
        <v>90</v>
      </c>
      <c r="AV961" s="12" t="s">
        <v>90</v>
      </c>
      <c r="AW961" s="12" t="s">
        <v>45</v>
      </c>
      <c r="AX961" s="12" t="s">
        <v>82</v>
      </c>
      <c r="AY961" s="228" t="s">
        <v>183</v>
      </c>
    </row>
    <row r="962" spans="2:51" s="13" customFormat="1" ht="13.5">
      <c r="B962" s="229"/>
      <c r="C962" s="230"/>
      <c r="D962" s="219" t="s">
        <v>196</v>
      </c>
      <c r="E962" s="231" t="s">
        <v>38</v>
      </c>
      <c r="F962" s="232" t="s">
        <v>198</v>
      </c>
      <c r="G962" s="230"/>
      <c r="H962" s="233">
        <v>1124.797</v>
      </c>
      <c r="I962" s="234"/>
      <c r="J962" s="230"/>
      <c r="K962" s="230"/>
      <c r="L962" s="235"/>
      <c r="M962" s="236"/>
      <c r="N962" s="237"/>
      <c r="O962" s="237"/>
      <c r="P962" s="237"/>
      <c r="Q962" s="237"/>
      <c r="R962" s="237"/>
      <c r="S962" s="237"/>
      <c r="T962" s="238"/>
      <c r="AT962" s="239" t="s">
        <v>196</v>
      </c>
      <c r="AU962" s="239" t="s">
        <v>90</v>
      </c>
      <c r="AV962" s="13" t="s">
        <v>190</v>
      </c>
      <c r="AW962" s="13" t="s">
        <v>45</v>
      </c>
      <c r="AX962" s="13" t="s">
        <v>25</v>
      </c>
      <c r="AY962" s="239" t="s">
        <v>183</v>
      </c>
    </row>
    <row r="963" spans="2:65" s="1" customFormat="1" ht="25.5" customHeight="1">
      <c r="B963" s="43"/>
      <c r="C963" s="205" t="s">
        <v>1521</v>
      </c>
      <c r="D963" s="205" t="s">
        <v>185</v>
      </c>
      <c r="E963" s="206" t="s">
        <v>1522</v>
      </c>
      <c r="F963" s="207" t="s">
        <v>1523</v>
      </c>
      <c r="G963" s="208" t="s">
        <v>215</v>
      </c>
      <c r="H963" s="209">
        <v>45.309</v>
      </c>
      <c r="I963" s="210"/>
      <c r="J963" s="211">
        <f>ROUND(I963*H963,2)</f>
        <v>0</v>
      </c>
      <c r="K963" s="207" t="s">
        <v>189</v>
      </c>
      <c r="L963" s="63"/>
      <c r="M963" s="212" t="s">
        <v>38</v>
      </c>
      <c r="N963" s="213" t="s">
        <v>53</v>
      </c>
      <c r="O963" s="44"/>
      <c r="P963" s="214">
        <f>O963*H963</f>
        <v>0</v>
      </c>
      <c r="Q963" s="214">
        <v>0.0002</v>
      </c>
      <c r="R963" s="214">
        <f>Q963*H963</f>
        <v>0.0090618</v>
      </c>
      <c r="S963" s="214">
        <v>0</v>
      </c>
      <c r="T963" s="215">
        <f>S963*H963</f>
        <v>0</v>
      </c>
      <c r="AR963" s="25" t="s">
        <v>279</v>
      </c>
      <c r="AT963" s="25" t="s">
        <v>185</v>
      </c>
      <c r="AU963" s="25" t="s">
        <v>90</v>
      </c>
      <c r="AY963" s="25" t="s">
        <v>183</v>
      </c>
      <c r="BE963" s="216">
        <f>IF(N963="základní",J963,0)</f>
        <v>0</v>
      </c>
      <c r="BF963" s="216">
        <f>IF(N963="snížená",J963,0)</f>
        <v>0</v>
      </c>
      <c r="BG963" s="216">
        <f>IF(N963="zákl. přenesená",J963,0)</f>
        <v>0</v>
      </c>
      <c r="BH963" s="216">
        <f>IF(N963="sníž. přenesená",J963,0)</f>
        <v>0</v>
      </c>
      <c r="BI963" s="216">
        <f>IF(N963="nulová",J963,0)</f>
        <v>0</v>
      </c>
      <c r="BJ963" s="25" t="s">
        <v>25</v>
      </c>
      <c r="BK963" s="216">
        <f>ROUND(I963*H963,2)</f>
        <v>0</v>
      </c>
      <c r="BL963" s="25" t="s">
        <v>279</v>
      </c>
      <c r="BM963" s="25" t="s">
        <v>1524</v>
      </c>
    </row>
    <row r="964" spans="2:51" s="12" customFormat="1" ht="13.5">
      <c r="B964" s="217"/>
      <c r="C964" s="218"/>
      <c r="D964" s="219" t="s">
        <v>196</v>
      </c>
      <c r="E964" s="220" t="s">
        <v>38</v>
      </c>
      <c r="F964" s="221" t="s">
        <v>1525</v>
      </c>
      <c r="G964" s="218"/>
      <c r="H964" s="222">
        <v>45.309</v>
      </c>
      <c r="I964" s="223"/>
      <c r="J964" s="218"/>
      <c r="K964" s="218"/>
      <c r="L964" s="224"/>
      <c r="M964" s="225"/>
      <c r="N964" s="226"/>
      <c r="O964" s="226"/>
      <c r="P964" s="226"/>
      <c r="Q964" s="226"/>
      <c r="R964" s="226"/>
      <c r="S964" s="226"/>
      <c r="T964" s="227"/>
      <c r="AT964" s="228" t="s">
        <v>196</v>
      </c>
      <c r="AU964" s="228" t="s">
        <v>90</v>
      </c>
      <c r="AV964" s="12" t="s">
        <v>90</v>
      </c>
      <c r="AW964" s="12" t="s">
        <v>45</v>
      </c>
      <c r="AX964" s="12" t="s">
        <v>82</v>
      </c>
      <c r="AY964" s="228" t="s">
        <v>183</v>
      </c>
    </row>
    <row r="965" spans="2:51" s="13" customFormat="1" ht="13.5">
      <c r="B965" s="229"/>
      <c r="C965" s="230"/>
      <c r="D965" s="219" t="s">
        <v>196</v>
      </c>
      <c r="E965" s="231" t="s">
        <v>38</v>
      </c>
      <c r="F965" s="232" t="s">
        <v>198</v>
      </c>
      <c r="G965" s="230"/>
      <c r="H965" s="233">
        <v>45.309</v>
      </c>
      <c r="I965" s="234"/>
      <c r="J965" s="230"/>
      <c r="K965" s="230"/>
      <c r="L965" s="235"/>
      <c r="M965" s="236"/>
      <c r="N965" s="237"/>
      <c r="O965" s="237"/>
      <c r="P965" s="237"/>
      <c r="Q965" s="237"/>
      <c r="R965" s="237"/>
      <c r="S965" s="237"/>
      <c r="T965" s="238"/>
      <c r="AT965" s="239" t="s">
        <v>196</v>
      </c>
      <c r="AU965" s="239" t="s">
        <v>90</v>
      </c>
      <c r="AV965" s="13" t="s">
        <v>190</v>
      </c>
      <c r="AW965" s="13" t="s">
        <v>45</v>
      </c>
      <c r="AX965" s="13" t="s">
        <v>25</v>
      </c>
      <c r="AY965" s="239" t="s">
        <v>183</v>
      </c>
    </row>
    <row r="966" spans="2:65" s="1" customFormat="1" ht="25.5" customHeight="1">
      <c r="B966" s="43"/>
      <c r="C966" s="205" t="s">
        <v>1526</v>
      </c>
      <c r="D966" s="205" t="s">
        <v>185</v>
      </c>
      <c r="E966" s="206" t="s">
        <v>1527</v>
      </c>
      <c r="F966" s="207" t="s">
        <v>1528</v>
      </c>
      <c r="G966" s="208" t="s">
        <v>215</v>
      </c>
      <c r="H966" s="209">
        <v>1124.797</v>
      </c>
      <c r="I966" s="210"/>
      <c r="J966" s="211">
        <f>ROUND(I966*H966,2)</f>
        <v>0</v>
      </c>
      <c r="K966" s="207" t="s">
        <v>189</v>
      </c>
      <c r="L966" s="63"/>
      <c r="M966" s="212" t="s">
        <v>38</v>
      </c>
      <c r="N966" s="213" t="s">
        <v>53</v>
      </c>
      <c r="O966" s="44"/>
      <c r="P966" s="214">
        <f>O966*H966</f>
        <v>0</v>
      </c>
      <c r="Q966" s="214">
        <v>0.00026</v>
      </c>
      <c r="R966" s="214">
        <f>Q966*H966</f>
        <v>0.29244722</v>
      </c>
      <c r="S966" s="214">
        <v>0</v>
      </c>
      <c r="T966" s="215">
        <f>S966*H966</f>
        <v>0</v>
      </c>
      <c r="AR966" s="25" t="s">
        <v>279</v>
      </c>
      <c r="AT966" s="25" t="s">
        <v>185</v>
      </c>
      <c r="AU966" s="25" t="s">
        <v>90</v>
      </c>
      <c r="AY966" s="25" t="s">
        <v>183</v>
      </c>
      <c r="BE966" s="216">
        <f>IF(N966="základní",J966,0)</f>
        <v>0</v>
      </c>
      <c r="BF966" s="216">
        <f>IF(N966="snížená",J966,0)</f>
        <v>0</v>
      </c>
      <c r="BG966" s="216">
        <f>IF(N966="zákl. přenesená",J966,0)</f>
        <v>0</v>
      </c>
      <c r="BH966" s="216">
        <f>IF(N966="sníž. přenesená",J966,0)</f>
        <v>0</v>
      </c>
      <c r="BI966" s="216">
        <f>IF(N966="nulová",J966,0)</f>
        <v>0</v>
      </c>
      <c r="BJ966" s="25" t="s">
        <v>25</v>
      </c>
      <c r="BK966" s="216">
        <f>ROUND(I966*H966,2)</f>
        <v>0</v>
      </c>
      <c r="BL966" s="25" t="s">
        <v>279</v>
      </c>
      <c r="BM966" s="25" t="s">
        <v>1529</v>
      </c>
    </row>
    <row r="967" spans="2:51" s="12" customFormat="1" ht="13.5">
      <c r="B967" s="217"/>
      <c r="C967" s="218"/>
      <c r="D967" s="219" t="s">
        <v>196</v>
      </c>
      <c r="E967" s="220" t="s">
        <v>38</v>
      </c>
      <c r="F967" s="221" t="s">
        <v>1530</v>
      </c>
      <c r="G967" s="218"/>
      <c r="H967" s="222">
        <v>1124.797</v>
      </c>
      <c r="I967" s="223"/>
      <c r="J967" s="218"/>
      <c r="K967" s="218"/>
      <c r="L967" s="224"/>
      <c r="M967" s="225"/>
      <c r="N967" s="226"/>
      <c r="O967" s="226"/>
      <c r="P967" s="226"/>
      <c r="Q967" s="226"/>
      <c r="R967" s="226"/>
      <c r="S967" s="226"/>
      <c r="T967" s="227"/>
      <c r="AT967" s="228" t="s">
        <v>196</v>
      </c>
      <c r="AU967" s="228" t="s">
        <v>90</v>
      </c>
      <c r="AV967" s="12" t="s">
        <v>90</v>
      </c>
      <c r="AW967" s="12" t="s">
        <v>45</v>
      </c>
      <c r="AX967" s="12" t="s">
        <v>82</v>
      </c>
      <c r="AY967" s="228" t="s">
        <v>183</v>
      </c>
    </row>
    <row r="968" spans="2:51" s="13" customFormat="1" ht="13.5">
      <c r="B968" s="229"/>
      <c r="C968" s="230"/>
      <c r="D968" s="219" t="s">
        <v>196</v>
      </c>
      <c r="E968" s="231" t="s">
        <v>38</v>
      </c>
      <c r="F968" s="232" t="s">
        <v>198</v>
      </c>
      <c r="G968" s="230"/>
      <c r="H968" s="233">
        <v>1124.797</v>
      </c>
      <c r="I968" s="234"/>
      <c r="J968" s="230"/>
      <c r="K968" s="230"/>
      <c r="L968" s="235"/>
      <c r="M968" s="236"/>
      <c r="N968" s="237"/>
      <c r="O968" s="237"/>
      <c r="P968" s="237"/>
      <c r="Q968" s="237"/>
      <c r="R968" s="237"/>
      <c r="S968" s="237"/>
      <c r="T968" s="238"/>
      <c r="AT968" s="239" t="s">
        <v>196</v>
      </c>
      <c r="AU968" s="239" t="s">
        <v>90</v>
      </c>
      <c r="AV968" s="13" t="s">
        <v>190</v>
      </c>
      <c r="AW968" s="13" t="s">
        <v>45</v>
      </c>
      <c r="AX968" s="13" t="s">
        <v>25</v>
      </c>
      <c r="AY968" s="239" t="s">
        <v>183</v>
      </c>
    </row>
    <row r="969" spans="2:65" s="1" customFormat="1" ht="25.5" customHeight="1">
      <c r="B969" s="43"/>
      <c r="C969" s="205" t="s">
        <v>1531</v>
      </c>
      <c r="D969" s="205" t="s">
        <v>185</v>
      </c>
      <c r="E969" s="206" t="s">
        <v>1532</v>
      </c>
      <c r="F969" s="207" t="s">
        <v>1533</v>
      </c>
      <c r="G969" s="208" t="s">
        <v>215</v>
      </c>
      <c r="H969" s="209">
        <v>45.309</v>
      </c>
      <c r="I969" s="210"/>
      <c r="J969" s="211">
        <f>ROUND(I969*H969,2)</f>
        <v>0</v>
      </c>
      <c r="K969" s="207" t="s">
        <v>189</v>
      </c>
      <c r="L969" s="63"/>
      <c r="M969" s="212" t="s">
        <v>38</v>
      </c>
      <c r="N969" s="213" t="s">
        <v>53</v>
      </c>
      <c r="O969" s="44"/>
      <c r="P969" s="214">
        <f>O969*H969</f>
        <v>0</v>
      </c>
      <c r="Q969" s="214">
        <v>0.00026</v>
      </c>
      <c r="R969" s="214">
        <f>Q969*H969</f>
        <v>0.011780339999999999</v>
      </c>
      <c r="S969" s="214">
        <v>0</v>
      </c>
      <c r="T969" s="215">
        <f>S969*H969</f>
        <v>0</v>
      </c>
      <c r="AR969" s="25" t="s">
        <v>279</v>
      </c>
      <c r="AT969" s="25" t="s">
        <v>185</v>
      </c>
      <c r="AU969" s="25" t="s">
        <v>90</v>
      </c>
      <c r="AY969" s="25" t="s">
        <v>183</v>
      </c>
      <c r="BE969" s="216">
        <f>IF(N969="základní",J969,0)</f>
        <v>0</v>
      </c>
      <c r="BF969" s="216">
        <f>IF(N969="snížená",J969,0)</f>
        <v>0</v>
      </c>
      <c r="BG969" s="216">
        <f>IF(N969="zákl. přenesená",J969,0)</f>
        <v>0</v>
      </c>
      <c r="BH969" s="216">
        <f>IF(N969="sníž. přenesená",J969,0)</f>
        <v>0</v>
      </c>
      <c r="BI969" s="216">
        <f>IF(N969="nulová",J969,0)</f>
        <v>0</v>
      </c>
      <c r="BJ969" s="25" t="s">
        <v>25</v>
      </c>
      <c r="BK969" s="216">
        <f>ROUND(I969*H969,2)</f>
        <v>0</v>
      </c>
      <c r="BL969" s="25" t="s">
        <v>279</v>
      </c>
      <c r="BM969" s="25" t="s">
        <v>1534</v>
      </c>
    </row>
    <row r="970" spans="2:51" s="12" customFormat="1" ht="13.5">
      <c r="B970" s="217"/>
      <c r="C970" s="218"/>
      <c r="D970" s="219" t="s">
        <v>196</v>
      </c>
      <c r="E970" s="220" t="s">
        <v>38</v>
      </c>
      <c r="F970" s="221" t="s">
        <v>1525</v>
      </c>
      <c r="G970" s="218"/>
      <c r="H970" s="222">
        <v>45.309</v>
      </c>
      <c r="I970" s="223"/>
      <c r="J970" s="218"/>
      <c r="K970" s="218"/>
      <c r="L970" s="224"/>
      <c r="M970" s="225"/>
      <c r="N970" s="226"/>
      <c r="O970" s="226"/>
      <c r="P970" s="226"/>
      <c r="Q970" s="226"/>
      <c r="R970" s="226"/>
      <c r="S970" s="226"/>
      <c r="T970" s="227"/>
      <c r="AT970" s="228" t="s">
        <v>196</v>
      </c>
      <c r="AU970" s="228" t="s">
        <v>90</v>
      </c>
      <c r="AV970" s="12" t="s">
        <v>90</v>
      </c>
      <c r="AW970" s="12" t="s">
        <v>45</v>
      </c>
      <c r="AX970" s="12" t="s">
        <v>82</v>
      </c>
      <c r="AY970" s="228" t="s">
        <v>183</v>
      </c>
    </row>
    <row r="971" spans="2:51" s="13" customFormat="1" ht="13.5">
      <c r="B971" s="229"/>
      <c r="C971" s="230"/>
      <c r="D971" s="219" t="s">
        <v>196</v>
      </c>
      <c r="E971" s="231" t="s">
        <v>38</v>
      </c>
      <c r="F971" s="232" t="s">
        <v>198</v>
      </c>
      <c r="G971" s="230"/>
      <c r="H971" s="233">
        <v>45.309</v>
      </c>
      <c r="I971" s="234"/>
      <c r="J971" s="230"/>
      <c r="K971" s="230"/>
      <c r="L971" s="235"/>
      <c r="M971" s="236"/>
      <c r="N971" s="237"/>
      <c r="O971" s="237"/>
      <c r="P971" s="237"/>
      <c r="Q971" s="237"/>
      <c r="R971" s="237"/>
      <c r="S971" s="237"/>
      <c r="T971" s="238"/>
      <c r="AT971" s="239" t="s">
        <v>196</v>
      </c>
      <c r="AU971" s="239" t="s">
        <v>90</v>
      </c>
      <c r="AV971" s="13" t="s">
        <v>190</v>
      </c>
      <c r="AW971" s="13" t="s">
        <v>45</v>
      </c>
      <c r="AX971" s="13" t="s">
        <v>25</v>
      </c>
      <c r="AY971" s="239" t="s">
        <v>183</v>
      </c>
    </row>
    <row r="972" spans="2:65" s="1" customFormat="1" ht="38.25" customHeight="1">
      <c r="B972" s="43"/>
      <c r="C972" s="205" t="s">
        <v>1535</v>
      </c>
      <c r="D972" s="205" t="s">
        <v>185</v>
      </c>
      <c r="E972" s="206" t="s">
        <v>1536</v>
      </c>
      <c r="F972" s="207" t="s">
        <v>1537</v>
      </c>
      <c r="G972" s="208" t="s">
        <v>215</v>
      </c>
      <c r="H972" s="209">
        <v>289.08</v>
      </c>
      <c r="I972" s="210"/>
      <c r="J972" s="211">
        <f>ROUND(I972*H972,2)</f>
        <v>0</v>
      </c>
      <c r="K972" s="207" t="s">
        <v>189</v>
      </c>
      <c r="L972" s="63"/>
      <c r="M972" s="212" t="s">
        <v>38</v>
      </c>
      <c r="N972" s="213" t="s">
        <v>53</v>
      </c>
      <c r="O972" s="44"/>
      <c r="P972" s="214">
        <f>O972*H972</f>
        <v>0</v>
      </c>
      <c r="Q972" s="214">
        <v>2E-05</v>
      </c>
      <c r="R972" s="214">
        <f>Q972*H972</f>
        <v>0.0057816000000000005</v>
      </c>
      <c r="S972" s="214">
        <v>0</v>
      </c>
      <c r="T972" s="215">
        <f>S972*H972</f>
        <v>0</v>
      </c>
      <c r="AR972" s="25" t="s">
        <v>279</v>
      </c>
      <c r="AT972" s="25" t="s">
        <v>185</v>
      </c>
      <c r="AU972" s="25" t="s">
        <v>90</v>
      </c>
      <c r="AY972" s="25" t="s">
        <v>183</v>
      </c>
      <c r="BE972" s="216">
        <f>IF(N972="základní",J972,0)</f>
        <v>0</v>
      </c>
      <c r="BF972" s="216">
        <f>IF(N972="snížená",J972,0)</f>
        <v>0</v>
      </c>
      <c r="BG972" s="216">
        <f>IF(N972="zákl. přenesená",J972,0)</f>
        <v>0</v>
      </c>
      <c r="BH972" s="216">
        <f>IF(N972="sníž. přenesená",J972,0)</f>
        <v>0</v>
      </c>
      <c r="BI972" s="216">
        <f>IF(N972="nulová",J972,0)</f>
        <v>0</v>
      </c>
      <c r="BJ972" s="25" t="s">
        <v>25</v>
      </c>
      <c r="BK972" s="216">
        <f>ROUND(I972*H972,2)</f>
        <v>0</v>
      </c>
      <c r="BL972" s="25" t="s">
        <v>279</v>
      </c>
      <c r="BM972" s="25" t="s">
        <v>1538</v>
      </c>
    </row>
    <row r="973" spans="2:51" s="12" customFormat="1" ht="13.5">
      <c r="B973" s="217"/>
      <c r="C973" s="218"/>
      <c r="D973" s="219" t="s">
        <v>196</v>
      </c>
      <c r="E973" s="220" t="s">
        <v>38</v>
      </c>
      <c r="F973" s="221" t="s">
        <v>1515</v>
      </c>
      <c r="G973" s="218"/>
      <c r="H973" s="222">
        <v>289.08</v>
      </c>
      <c r="I973" s="223"/>
      <c r="J973" s="218"/>
      <c r="K973" s="218"/>
      <c r="L973" s="224"/>
      <c r="M973" s="225"/>
      <c r="N973" s="226"/>
      <c r="O973" s="226"/>
      <c r="P973" s="226"/>
      <c r="Q973" s="226"/>
      <c r="R973" s="226"/>
      <c r="S973" s="226"/>
      <c r="T973" s="227"/>
      <c r="AT973" s="228" t="s">
        <v>196</v>
      </c>
      <c r="AU973" s="228" t="s">
        <v>90</v>
      </c>
      <c r="AV973" s="12" t="s">
        <v>90</v>
      </c>
      <c r="AW973" s="12" t="s">
        <v>45</v>
      </c>
      <c r="AX973" s="12" t="s">
        <v>82</v>
      </c>
      <c r="AY973" s="228" t="s">
        <v>183</v>
      </c>
    </row>
    <row r="974" spans="2:51" s="13" customFormat="1" ht="13.5">
      <c r="B974" s="229"/>
      <c r="C974" s="230"/>
      <c r="D974" s="219" t="s">
        <v>196</v>
      </c>
      <c r="E974" s="231" t="s">
        <v>38</v>
      </c>
      <c r="F974" s="232" t="s">
        <v>198</v>
      </c>
      <c r="G974" s="230"/>
      <c r="H974" s="233">
        <v>289.08</v>
      </c>
      <c r="I974" s="234"/>
      <c r="J974" s="230"/>
      <c r="K974" s="230"/>
      <c r="L974" s="235"/>
      <c r="M974" s="274"/>
      <c r="N974" s="275"/>
      <c r="O974" s="275"/>
      <c r="P974" s="275"/>
      <c r="Q974" s="275"/>
      <c r="R974" s="275"/>
      <c r="S974" s="275"/>
      <c r="T974" s="276"/>
      <c r="AT974" s="239" t="s">
        <v>196</v>
      </c>
      <c r="AU974" s="239" t="s">
        <v>90</v>
      </c>
      <c r="AV974" s="13" t="s">
        <v>190</v>
      </c>
      <c r="AW974" s="13" t="s">
        <v>45</v>
      </c>
      <c r="AX974" s="13" t="s">
        <v>25</v>
      </c>
      <c r="AY974" s="239" t="s">
        <v>183</v>
      </c>
    </row>
    <row r="975" spans="2:12" s="1" customFormat="1" ht="6.95" customHeight="1">
      <c r="B975" s="58"/>
      <c r="C975" s="59"/>
      <c r="D975" s="59"/>
      <c r="E975" s="59"/>
      <c r="F975" s="59"/>
      <c r="G975" s="59"/>
      <c r="H975" s="59"/>
      <c r="I975" s="150"/>
      <c r="J975" s="59"/>
      <c r="K975" s="59"/>
      <c r="L975" s="63"/>
    </row>
  </sheetData>
  <sheetProtection algorithmName="SHA-512" hashValue="9Wr1GMvntC8Qf8DHCfe4ifGwv/s56GJXFt7gRIDZshLeIBmTpPaxa9vdnPbpGuhtmRruXKbDvRd9lnsnLiIZRA==" saltValue="kB8NiOUMmZBy7jRMBRD+H21e85nBO2S/A2fL05QBQKojV7XowWA1SiszlwjdgsRy6U03zs6JkPyWqnhSFAJ9xQ==" spinCount="100000" sheet="1" objects="1" scenarios="1" formatColumns="0" formatRows="0" autoFilter="0"/>
  <autoFilter ref="C101:K974"/>
  <mergeCells count="13">
    <mergeCell ref="E94:H94"/>
    <mergeCell ref="G1:H1"/>
    <mergeCell ref="L2:V2"/>
    <mergeCell ref="E49:H49"/>
    <mergeCell ref="E51:H51"/>
    <mergeCell ref="J55:J56"/>
    <mergeCell ref="E90:H90"/>
    <mergeCell ref="E92:H92"/>
    <mergeCell ref="E7:H7"/>
    <mergeCell ref="E9:H9"/>
    <mergeCell ref="E11:H11"/>
    <mergeCell ref="E26:H26"/>
    <mergeCell ref="E47:H47"/>
  </mergeCells>
  <hyperlinks>
    <hyperlink ref="F1:G1" location="C2" display="1) Krycí list soupisu"/>
    <hyperlink ref="G1:H1" location="C58"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98</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s="1" customFormat="1" ht="16.5" customHeight="1">
      <c r="B9" s="43"/>
      <c r="C9" s="44"/>
      <c r="D9" s="44"/>
      <c r="E9" s="409" t="s">
        <v>138</v>
      </c>
      <c r="F9" s="411"/>
      <c r="G9" s="411"/>
      <c r="H9" s="411"/>
      <c r="I9" s="129"/>
      <c r="J9" s="44"/>
      <c r="K9" s="47"/>
    </row>
    <row r="10" spans="2:11" s="1" customFormat="1" ht="13.5">
      <c r="B10" s="43"/>
      <c r="C10" s="44"/>
      <c r="D10" s="38" t="s">
        <v>139</v>
      </c>
      <c r="E10" s="44"/>
      <c r="F10" s="44"/>
      <c r="G10" s="44"/>
      <c r="H10" s="44"/>
      <c r="I10" s="129"/>
      <c r="J10" s="44"/>
      <c r="K10" s="47"/>
    </row>
    <row r="11" spans="2:11" s="1" customFormat="1" ht="36.95" customHeight="1">
      <c r="B11" s="43"/>
      <c r="C11" s="44"/>
      <c r="D11" s="44"/>
      <c r="E11" s="412" t="s">
        <v>1539</v>
      </c>
      <c r="F11" s="411"/>
      <c r="G11" s="411"/>
      <c r="H11" s="411"/>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22</v>
      </c>
      <c r="G13" s="44"/>
      <c r="H13" s="44"/>
      <c r="I13" s="130" t="s">
        <v>23</v>
      </c>
      <c r="J13" s="36" t="s">
        <v>38</v>
      </c>
      <c r="K13" s="47"/>
    </row>
    <row r="14" spans="2:11" s="1" customFormat="1" ht="14.45" customHeight="1">
      <c r="B14" s="43"/>
      <c r="C14" s="44"/>
      <c r="D14" s="38" t="s">
        <v>26</v>
      </c>
      <c r="E14" s="44"/>
      <c r="F14" s="36" t="s">
        <v>27</v>
      </c>
      <c r="G14" s="44"/>
      <c r="H14" s="44"/>
      <c r="I14" s="130" t="s">
        <v>28</v>
      </c>
      <c r="J14" s="131" t="str">
        <f>'Rekapitulace stavby'!AN8</f>
        <v>25. 1. 2018</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38</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41</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43</v>
      </c>
      <c r="E22" s="44"/>
      <c r="F22" s="44"/>
      <c r="G22" s="44"/>
      <c r="H22" s="44"/>
      <c r="I22" s="130" t="s">
        <v>37</v>
      </c>
      <c r="J22" s="36" t="s">
        <v>38</v>
      </c>
      <c r="K22" s="47"/>
    </row>
    <row r="23" spans="2:11" s="1" customFormat="1" ht="18" customHeight="1">
      <c r="B23" s="43"/>
      <c r="C23" s="44"/>
      <c r="D23" s="44"/>
      <c r="E23" s="36" t="s">
        <v>44</v>
      </c>
      <c r="F23" s="44"/>
      <c r="G23" s="44"/>
      <c r="H23" s="44"/>
      <c r="I23" s="130" t="s">
        <v>40</v>
      </c>
      <c r="J23" s="36" t="s">
        <v>38</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46</v>
      </c>
      <c r="E25" s="44"/>
      <c r="F25" s="44"/>
      <c r="G25" s="44"/>
      <c r="H25" s="44"/>
      <c r="I25" s="129"/>
      <c r="J25" s="44"/>
      <c r="K25" s="47"/>
    </row>
    <row r="26" spans="2:11" s="7" customFormat="1" ht="213.75" customHeight="1">
      <c r="B26" s="132"/>
      <c r="C26" s="133"/>
      <c r="D26" s="133"/>
      <c r="E26" s="373" t="s">
        <v>1540</v>
      </c>
      <c r="F26" s="373"/>
      <c r="G26" s="373"/>
      <c r="H26" s="373"/>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48</v>
      </c>
      <c r="E29" s="44"/>
      <c r="F29" s="44"/>
      <c r="G29" s="44"/>
      <c r="H29" s="44"/>
      <c r="I29" s="129"/>
      <c r="J29" s="139">
        <f>ROUND(J91,2)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50</v>
      </c>
      <c r="G31" s="44"/>
      <c r="H31" s="44"/>
      <c r="I31" s="140" t="s">
        <v>49</v>
      </c>
      <c r="J31" s="48" t="s">
        <v>51</v>
      </c>
      <c r="K31" s="47"/>
    </row>
    <row r="32" spans="2:11" s="1" customFormat="1" ht="14.45" customHeight="1">
      <c r="B32" s="43"/>
      <c r="C32" s="44"/>
      <c r="D32" s="51" t="s">
        <v>52</v>
      </c>
      <c r="E32" s="51" t="s">
        <v>53</v>
      </c>
      <c r="F32" s="141">
        <f>ROUND(SUM(BE91:BE190),2)</f>
        <v>0</v>
      </c>
      <c r="G32" s="44"/>
      <c r="H32" s="44"/>
      <c r="I32" s="142">
        <v>0.21</v>
      </c>
      <c r="J32" s="141">
        <f>ROUND(ROUND((SUM(BE91:BE190)),2)*I32,2)</f>
        <v>0</v>
      </c>
      <c r="K32" s="47"/>
    </row>
    <row r="33" spans="2:11" s="1" customFormat="1" ht="14.45" customHeight="1">
      <c r="B33" s="43"/>
      <c r="C33" s="44"/>
      <c r="D33" s="44"/>
      <c r="E33" s="51" t="s">
        <v>54</v>
      </c>
      <c r="F33" s="141">
        <f>ROUND(SUM(BF91:BF190),2)</f>
        <v>0</v>
      </c>
      <c r="G33" s="44"/>
      <c r="H33" s="44"/>
      <c r="I33" s="142">
        <v>0.15</v>
      </c>
      <c r="J33" s="141">
        <f>ROUND(ROUND((SUM(BF91:BF190)),2)*I33,2)</f>
        <v>0</v>
      </c>
      <c r="K33" s="47"/>
    </row>
    <row r="34" spans="2:11" s="1" customFormat="1" ht="14.45" customHeight="1" hidden="1">
      <c r="B34" s="43"/>
      <c r="C34" s="44"/>
      <c r="D34" s="44"/>
      <c r="E34" s="51" t="s">
        <v>55</v>
      </c>
      <c r="F34" s="141">
        <f>ROUND(SUM(BG91:BG190),2)</f>
        <v>0</v>
      </c>
      <c r="G34" s="44"/>
      <c r="H34" s="44"/>
      <c r="I34" s="142">
        <v>0.21</v>
      </c>
      <c r="J34" s="141">
        <v>0</v>
      </c>
      <c r="K34" s="47"/>
    </row>
    <row r="35" spans="2:11" s="1" customFormat="1" ht="14.45" customHeight="1" hidden="1">
      <c r="B35" s="43"/>
      <c r="C35" s="44"/>
      <c r="D35" s="44"/>
      <c r="E35" s="51" t="s">
        <v>56</v>
      </c>
      <c r="F35" s="141">
        <f>ROUND(SUM(BH91:BH190),2)</f>
        <v>0</v>
      </c>
      <c r="G35" s="44"/>
      <c r="H35" s="44"/>
      <c r="I35" s="142">
        <v>0.15</v>
      </c>
      <c r="J35" s="141">
        <v>0</v>
      </c>
      <c r="K35" s="47"/>
    </row>
    <row r="36" spans="2:11" s="1" customFormat="1" ht="14.45" customHeight="1" hidden="1">
      <c r="B36" s="43"/>
      <c r="C36" s="44"/>
      <c r="D36" s="44"/>
      <c r="E36" s="51" t="s">
        <v>57</v>
      </c>
      <c r="F36" s="141">
        <f>ROUND(SUM(BI91:BI190),2)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58</v>
      </c>
      <c r="E38" s="81"/>
      <c r="F38" s="81"/>
      <c r="G38" s="145" t="s">
        <v>59</v>
      </c>
      <c r="H38" s="146" t="s">
        <v>60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142</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09" t="str">
        <f>E7</f>
        <v>Areál TJ Lokomotiva Cheb-I.etapa-Fáze I.B-Rekonstrukce haly s přístavbou šaten-Neuznatelné výdaje</v>
      </c>
      <c r="F47" s="410"/>
      <c r="G47" s="410"/>
      <c r="H47" s="410"/>
      <c r="I47" s="129"/>
      <c r="J47" s="44"/>
      <c r="K47" s="47"/>
    </row>
    <row r="48" spans="2:11" ht="13.5">
      <c r="B48" s="29"/>
      <c r="C48" s="38" t="s">
        <v>137</v>
      </c>
      <c r="D48" s="30"/>
      <c r="E48" s="30"/>
      <c r="F48" s="30"/>
      <c r="G48" s="30"/>
      <c r="H48" s="30"/>
      <c r="I48" s="128"/>
      <c r="J48" s="30"/>
      <c r="K48" s="32"/>
    </row>
    <row r="49" spans="2:11" s="1" customFormat="1" ht="16.5" customHeight="1">
      <c r="B49" s="43"/>
      <c r="C49" s="44"/>
      <c r="D49" s="44"/>
      <c r="E49" s="409" t="s">
        <v>138</v>
      </c>
      <c r="F49" s="411"/>
      <c r="G49" s="411"/>
      <c r="H49" s="411"/>
      <c r="I49" s="129"/>
      <c r="J49" s="44"/>
      <c r="K49" s="47"/>
    </row>
    <row r="50" spans="2:11" s="1" customFormat="1" ht="14.45" customHeight="1">
      <c r="B50" s="43"/>
      <c r="C50" s="38" t="s">
        <v>139</v>
      </c>
      <c r="D50" s="44"/>
      <c r="E50" s="44"/>
      <c r="F50" s="44"/>
      <c r="G50" s="44"/>
      <c r="H50" s="44"/>
      <c r="I50" s="129"/>
      <c r="J50" s="44"/>
      <c r="K50" s="47"/>
    </row>
    <row r="51" spans="2:11" s="1" customFormat="1" ht="17.25" customHeight="1">
      <c r="B51" s="43"/>
      <c r="C51" s="44"/>
      <c r="D51" s="44"/>
      <c r="E51" s="412" t="str">
        <f>E11</f>
        <v>01/A1-D.2.1 - Soupis prací-D2.1-Konstrukční část-Sportovní hala-NEUZNATELNÉ VÝDAJE</v>
      </c>
      <c r="F51" s="411"/>
      <c r="G51" s="411"/>
      <c r="H51" s="411"/>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Cheb</v>
      </c>
      <c r="G53" s="44"/>
      <c r="H53" s="44"/>
      <c r="I53" s="130" t="s">
        <v>28</v>
      </c>
      <c r="J53" s="131" t="str">
        <f>IF(J14="","",J14)</f>
        <v>25. 1. 2018</v>
      </c>
      <c r="K53" s="47"/>
    </row>
    <row r="54" spans="2:11" s="1" customFormat="1" ht="6.95" customHeight="1">
      <c r="B54" s="43"/>
      <c r="C54" s="44"/>
      <c r="D54" s="44"/>
      <c r="E54" s="44"/>
      <c r="F54" s="44"/>
      <c r="G54" s="44"/>
      <c r="H54" s="44"/>
      <c r="I54" s="129"/>
      <c r="J54" s="44"/>
      <c r="K54" s="47"/>
    </row>
    <row r="55" spans="2:11" s="1" customFormat="1" ht="13.5">
      <c r="B55" s="43"/>
      <c r="C55" s="38" t="s">
        <v>36</v>
      </c>
      <c r="D55" s="44"/>
      <c r="E55" s="44"/>
      <c r="F55" s="36" t="str">
        <f>E17</f>
        <v>Město Cheb, Nám. Krále Jiřího z Poděbrad 1/14 Cheb</v>
      </c>
      <c r="G55" s="44"/>
      <c r="H55" s="44"/>
      <c r="I55" s="130" t="s">
        <v>43</v>
      </c>
      <c r="J55" s="373" t="str">
        <f>E23</f>
        <v>Ing. J. Šedivec-Staving Ateliér, Školní 27, Plzeň</v>
      </c>
      <c r="K55" s="47"/>
    </row>
    <row r="56" spans="2:11" s="1" customFormat="1" ht="14.45" customHeight="1">
      <c r="B56" s="43"/>
      <c r="C56" s="38" t="s">
        <v>41</v>
      </c>
      <c r="D56" s="44"/>
      <c r="E56" s="44"/>
      <c r="F56" s="36" t="str">
        <f>IF(E20="","",E20)</f>
        <v/>
      </c>
      <c r="G56" s="44"/>
      <c r="H56" s="44"/>
      <c r="I56" s="129"/>
      <c r="J56" s="413"/>
      <c r="K56" s="47"/>
    </row>
    <row r="57" spans="2:11" s="1" customFormat="1" ht="10.35" customHeight="1">
      <c r="B57" s="43"/>
      <c r="C57" s="44"/>
      <c r="D57" s="44"/>
      <c r="E57" s="44"/>
      <c r="F57" s="44"/>
      <c r="G57" s="44"/>
      <c r="H57" s="44"/>
      <c r="I57" s="129"/>
      <c r="J57" s="44"/>
      <c r="K57" s="47"/>
    </row>
    <row r="58" spans="2:11" s="1" customFormat="1" ht="29.25" customHeight="1">
      <c r="B58" s="43"/>
      <c r="C58" s="155" t="s">
        <v>143</v>
      </c>
      <c r="D58" s="143"/>
      <c r="E58" s="143"/>
      <c r="F58" s="143"/>
      <c r="G58" s="143"/>
      <c r="H58" s="143"/>
      <c r="I58" s="156"/>
      <c r="J58" s="157" t="s">
        <v>144</v>
      </c>
      <c r="K58" s="158"/>
    </row>
    <row r="59" spans="2:11" s="1" customFormat="1" ht="10.35" customHeight="1">
      <c r="B59" s="43"/>
      <c r="C59" s="44"/>
      <c r="D59" s="44"/>
      <c r="E59" s="44"/>
      <c r="F59" s="44"/>
      <c r="G59" s="44"/>
      <c r="H59" s="44"/>
      <c r="I59" s="129"/>
      <c r="J59" s="44"/>
      <c r="K59" s="47"/>
    </row>
    <row r="60" spans="2:47" s="1" customFormat="1" ht="29.25" customHeight="1">
      <c r="B60" s="43"/>
      <c r="C60" s="159" t="s">
        <v>145</v>
      </c>
      <c r="D60" s="44"/>
      <c r="E60" s="44"/>
      <c r="F60" s="44"/>
      <c r="G60" s="44"/>
      <c r="H60" s="44"/>
      <c r="I60" s="129"/>
      <c r="J60" s="139">
        <f>J91</f>
        <v>0</v>
      </c>
      <c r="K60" s="47"/>
      <c r="AU60" s="25" t="s">
        <v>146</v>
      </c>
    </row>
    <row r="61" spans="2:11" s="8" customFormat="1" ht="24.95" customHeight="1">
      <c r="B61" s="160"/>
      <c r="C61" s="161"/>
      <c r="D61" s="162" t="s">
        <v>147</v>
      </c>
      <c r="E61" s="163"/>
      <c r="F61" s="163"/>
      <c r="G61" s="163"/>
      <c r="H61" s="163"/>
      <c r="I61" s="164"/>
      <c r="J61" s="165">
        <f>J92</f>
        <v>0</v>
      </c>
      <c r="K61" s="166"/>
    </row>
    <row r="62" spans="2:11" s="9" customFormat="1" ht="19.9" customHeight="1">
      <c r="B62" s="167"/>
      <c r="C62" s="168"/>
      <c r="D62" s="169" t="s">
        <v>148</v>
      </c>
      <c r="E62" s="170"/>
      <c r="F62" s="170"/>
      <c r="G62" s="170"/>
      <c r="H62" s="170"/>
      <c r="I62" s="171"/>
      <c r="J62" s="172">
        <f>J93</f>
        <v>0</v>
      </c>
      <c r="K62" s="173"/>
    </row>
    <row r="63" spans="2:11" s="9" customFormat="1" ht="19.9" customHeight="1">
      <c r="B63" s="167"/>
      <c r="C63" s="168"/>
      <c r="D63" s="169" t="s">
        <v>149</v>
      </c>
      <c r="E63" s="170"/>
      <c r="F63" s="170"/>
      <c r="G63" s="170"/>
      <c r="H63" s="170"/>
      <c r="I63" s="171"/>
      <c r="J63" s="172">
        <f>J97</f>
        <v>0</v>
      </c>
      <c r="K63" s="173"/>
    </row>
    <row r="64" spans="2:11" s="9" customFormat="1" ht="19.9" customHeight="1">
      <c r="B64" s="167"/>
      <c r="C64" s="168"/>
      <c r="D64" s="169" t="s">
        <v>151</v>
      </c>
      <c r="E64" s="170"/>
      <c r="F64" s="170"/>
      <c r="G64" s="170"/>
      <c r="H64" s="170"/>
      <c r="I64" s="171"/>
      <c r="J64" s="172">
        <f>J98</f>
        <v>0</v>
      </c>
      <c r="K64" s="173"/>
    </row>
    <row r="65" spans="2:11" s="9" customFormat="1" ht="19.9" customHeight="1">
      <c r="B65" s="167"/>
      <c r="C65" s="168"/>
      <c r="D65" s="169" t="s">
        <v>152</v>
      </c>
      <c r="E65" s="170"/>
      <c r="F65" s="170"/>
      <c r="G65" s="170"/>
      <c r="H65" s="170"/>
      <c r="I65" s="171"/>
      <c r="J65" s="172">
        <f>J109</f>
        <v>0</v>
      </c>
      <c r="K65" s="173"/>
    </row>
    <row r="66" spans="2:11" s="9" customFormat="1" ht="19.9" customHeight="1">
      <c r="B66" s="167"/>
      <c r="C66" s="168"/>
      <c r="D66" s="169" t="s">
        <v>153</v>
      </c>
      <c r="E66" s="170"/>
      <c r="F66" s="170"/>
      <c r="G66" s="170"/>
      <c r="H66" s="170"/>
      <c r="I66" s="171"/>
      <c r="J66" s="172">
        <f>J120</f>
        <v>0</v>
      </c>
      <c r="K66" s="173"/>
    </row>
    <row r="67" spans="2:11" s="8" customFormat="1" ht="24.95" customHeight="1">
      <c r="B67" s="160"/>
      <c r="C67" s="161"/>
      <c r="D67" s="162" t="s">
        <v>154</v>
      </c>
      <c r="E67" s="163"/>
      <c r="F67" s="163"/>
      <c r="G67" s="163"/>
      <c r="H67" s="163"/>
      <c r="I67" s="164"/>
      <c r="J67" s="165">
        <f>J123</f>
        <v>0</v>
      </c>
      <c r="K67" s="166"/>
    </row>
    <row r="68" spans="2:11" s="9" customFormat="1" ht="19.9" customHeight="1">
      <c r="B68" s="167"/>
      <c r="C68" s="168"/>
      <c r="D68" s="169" t="s">
        <v>161</v>
      </c>
      <c r="E68" s="170"/>
      <c r="F68" s="170"/>
      <c r="G68" s="170"/>
      <c r="H68" s="170"/>
      <c r="I68" s="171"/>
      <c r="J68" s="172">
        <f>J124</f>
        <v>0</v>
      </c>
      <c r="K68" s="173"/>
    </row>
    <row r="69" spans="2:11" s="9" customFormat="1" ht="19.9" customHeight="1">
      <c r="B69" s="167"/>
      <c r="C69" s="168"/>
      <c r="D69" s="169" t="s">
        <v>1541</v>
      </c>
      <c r="E69" s="170"/>
      <c r="F69" s="170"/>
      <c r="G69" s="170"/>
      <c r="H69" s="170"/>
      <c r="I69" s="171"/>
      <c r="J69" s="172">
        <f>J171</f>
        <v>0</v>
      </c>
      <c r="K69" s="173"/>
    </row>
    <row r="70" spans="2:11" s="1" customFormat="1" ht="21.75" customHeight="1">
      <c r="B70" s="43"/>
      <c r="C70" s="44"/>
      <c r="D70" s="44"/>
      <c r="E70" s="44"/>
      <c r="F70" s="44"/>
      <c r="G70" s="44"/>
      <c r="H70" s="44"/>
      <c r="I70" s="129"/>
      <c r="J70" s="44"/>
      <c r="K70" s="47"/>
    </row>
    <row r="71" spans="2:11" s="1" customFormat="1" ht="6.95" customHeight="1">
      <c r="B71" s="58"/>
      <c r="C71" s="59"/>
      <c r="D71" s="59"/>
      <c r="E71" s="59"/>
      <c r="F71" s="59"/>
      <c r="G71" s="59"/>
      <c r="H71" s="59"/>
      <c r="I71" s="150"/>
      <c r="J71" s="59"/>
      <c r="K71" s="60"/>
    </row>
    <row r="75" spans="2:12" s="1" customFormat="1" ht="6.95" customHeight="1">
      <c r="B75" s="61"/>
      <c r="C75" s="62"/>
      <c r="D75" s="62"/>
      <c r="E75" s="62"/>
      <c r="F75" s="62"/>
      <c r="G75" s="62"/>
      <c r="H75" s="62"/>
      <c r="I75" s="153"/>
      <c r="J75" s="62"/>
      <c r="K75" s="62"/>
      <c r="L75" s="63"/>
    </row>
    <row r="76" spans="2:12" s="1" customFormat="1" ht="36.95" customHeight="1">
      <c r="B76" s="43"/>
      <c r="C76" s="64" t="s">
        <v>167</v>
      </c>
      <c r="D76" s="65"/>
      <c r="E76" s="65"/>
      <c r="F76" s="65"/>
      <c r="G76" s="65"/>
      <c r="H76" s="65"/>
      <c r="I76" s="174"/>
      <c r="J76" s="65"/>
      <c r="K76" s="65"/>
      <c r="L76" s="63"/>
    </row>
    <row r="77" spans="2:12" s="1" customFormat="1" ht="6.95" customHeight="1">
      <c r="B77" s="43"/>
      <c r="C77" s="65"/>
      <c r="D77" s="65"/>
      <c r="E77" s="65"/>
      <c r="F77" s="65"/>
      <c r="G77" s="65"/>
      <c r="H77" s="65"/>
      <c r="I77" s="174"/>
      <c r="J77" s="65"/>
      <c r="K77" s="65"/>
      <c r="L77" s="63"/>
    </row>
    <row r="78" spans="2:12" s="1" customFormat="1" ht="14.45" customHeight="1">
      <c r="B78" s="43"/>
      <c r="C78" s="67" t="s">
        <v>18</v>
      </c>
      <c r="D78" s="65"/>
      <c r="E78" s="65"/>
      <c r="F78" s="65"/>
      <c r="G78" s="65"/>
      <c r="H78" s="65"/>
      <c r="I78" s="174"/>
      <c r="J78" s="65"/>
      <c r="K78" s="65"/>
      <c r="L78" s="63"/>
    </row>
    <row r="79" spans="2:12" s="1" customFormat="1" ht="16.5" customHeight="1">
      <c r="B79" s="43"/>
      <c r="C79" s="65"/>
      <c r="D79" s="65"/>
      <c r="E79" s="414" t="str">
        <f>E7</f>
        <v>Areál TJ Lokomotiva Cheb-I.etapa-Fáze I.B-Rekonstrukce haly s přístavbou šaten-Neuznatelné výdaje</v>
      </c>
      <c r="F79" s="415"/>
      <c r="G79" s="415"/>
      <c r="H79" s="415"/>
      <c r="I79" s="174"/>
      <c r="J79" s="65"/>
      <c r="K79" s="65"/>
      <c r="L79" s="63"/>
    </row>
    <row r="80" spans="2:12" ht="13.5">
      <c r="B80" s="29"/>
      <c r="C80" s="67" t="s">
        <v>137</v>
      </c>
      <c r="D80" s="175"/>
      <c r="E80" s="175"/>
      <c r="F80" s="175"/>
      <c r="G80" s="175"/>
      <c r="H80" s="175"/>
      <c r="J80" s="175"/>
      <c r="K80" s="175"/>
      <c r="L80" s="176"/>
    </row>
    <row r="81" spans="2:12" s="1" customFormat="1" ht="16.5" customHeight="1">
      <c r="B81" s="43"/>
      <c r="C81" s="65"/>
      <c r="D81" s="65"/>
      <c r="E81" s="414" t="s">
        <v>138</v>
      </c>
      <c r="F81" s="416"/>
      <c r="G81" s="416"/>
      <c r="H81" s="416"/>
      <c r="I81" s="174"/>
      <c r="J81" s="65"/>
      <c r="K81" s="65"/>
      <c r="L81" s="63"/>
    </row>
    <row r="82" spans="2:12" s="1" customFormat="1" ht="14.45" customHeight="1">
      <c r="B82" s="43"/>
      <c r="C82" s="67" t="s">
        <v>139</v>
      </c>
      <c r="D82" s="65"/>
      <c r="E82" s="65"/>
      <c r="F82" s="65"/>
      <c r="G82" s="65"/>
      <c r="H82" s="65"/>
      <c r="I82" s="174"/>
      <c r="J82" s="65"/>
      <c r="K82" s="65"/>
      <c r="L82" s="63"/>
    </row>
    <row r="83" spans="2:12" s="1" customFormat="1" ht="17.25" customHeight="1">
      <c r="B83" s="43"/>
      <c r="C83" s="65"/>
      <c r="D83" s="65"/>
      <c r="E83" s="384" t="str">
        <f>E11</f>
        <v>01/A1-D.2.1 - Soupis prací-D2.1-Konstrukční část-Sportovní hala-NEUZNATELNÉ VÝDAJE</v>
      </c>
      <c r="F83" s="416"/>
      <c r="G83" s="416"/>
      <c r="H83" s="416"/>
      <c r="I83" s="174"/>
      <c r="J83" s="65"/>
      <c r="K83" s="65"/>
      <c r="L83" s="63"/>
    </row>
    <row r="84" spans="2:12" s="1" customFormat="1" ht="6.95" customHeight="1">
      <c r="B84" s="43"/>
      <c r="C84" s="65"/>
      <c r="D84" s="65"/>
      <c r="E84" s="65"/>
      <c r="F84" s="65"/>
      <c r="G84" s="65"/>
      <c r="H84" s="65"/>
      <c r="I84" s="174"/>
      <c r="J84" s="65"/>
      <c r="K84" s="65"/>
      <c r="L84" s="63"/>
    </row>
    <row r="85" spans="2:12" s="1" customFormat="1" ht="18" customHeight="1">
      <c r="B85" s="43"/>
      <c r="C85" s="67" t="s">
        <v>26</v>
      </c>
      <c r="D85" s="65"/>
      <c r="E85" s="65"/>
      <c r="F85" s="177" t="str">
        <f>F14</f>
        <v>Cheb</v>
      </c>
      <c r="G85" s="65"/>
      <c r="H85" s="65"/>
      <c r="I85" s="178" t="s">
        <v>28</v>
      </c>
      <c r="J85" s="75" t="str">
        <f>IF(J14="","",J14)</f>
        <v>25. 1. 2018</v>
      </c>
      <c r="K85" s="65"/>
      <c r="L85" s="63"/>
    </row>
    <row r="86" spans="2:12" s="1" customFormat="1" ht="6.95" customHeight="1">
      <c r="B86" s="43"/>
      <c r="C86" s="65"/>
      <c r="D86" s="65"/>
      <c r="E86" s="65"/>
      <c r="F86" s="65"/>
      <c r="G86" s="65"/>
      <c r="H86" s="65"/>
      <c r="I86" s="174"/>
      <c r="J86" s="65"/>
      <c r="K86" s="65"/>
      <c r="L86" s="63"/>
    </row>
    <row r="87" spans="2:12" s="1" customFormat="1" ht="13.5">
      <c r="B87" s="43"/>
      <c r="C87" s="67" t="s">
        <v>36</v>
      </c>
      <c r="D87" s="65"/>
      <c r="E87" s="65"/>
      <c r="F87" s="177" t="str">
        <f>E17</f>
        <v>Město Cheb, Nám. Krále Jiřího z Poděbrad 1/14 Cheb</v>
      </c>
      <c r="G87" s="65"/>
      <c r="H87" s="65"/>
      <c r="I87" s="178" t="s">
        <v>43</v>
      </c>
      <c r="J87" s="177" t="str">
        <f>E23</f>
        <v>Ing. J. Šedivec-Staving Ateliér, Školní 27, Plzeň</v>
      </c>
      <c r="K87" s="65"/>
      <c r="L87" s="63"/>
    </row>
    <row r="88" spans="2:12" s="1" customFormat="1" ht="14.45" customHeight="1">
      <c r="B88" s="43"/>
      <c r="C88" s="67" t="s">
        <v>41</v>
      </c>
      <c r="D88" s="65"/>
      <c r="E88" s="65"/>
      <c r="F88" s="177" t="str">
        <f>IF(E20="","",E20)</f>
        <v/>
      </c>
      <c r="G88" s="65"/>
      <c r="H88" s="65"/>
      <c r="I88" s="174"/>
      <c r="J88" s="65"/>
      <c r="K88" s="65"/>
      <c r="L88" s="63"/>
    </row>
    <row r="89" spans="2:12" s="1" customFormat="1" ht="10.35" customHeight="1">
      <c r="B89" s="43"/>
      <c r="C89" s="65"/>
      <c r="D89" s="65"/>
      <c r="E89" s="65"/>
      <c r="F89" s="65"/>
      <c r="G89" s="65"/>
      <c r="H89" s="65"/>
      <c r="I89" s="174"/>
      <c r="J89" s="65"/>
      <c r="K89" s="65"/>
      <c r="L89" s="63"/>
    </row>
    <row r="90" spans="2:20" s="10" customFormat="1" ht="29.25" customHeight="1">
      <c r="B90" s="179"/>
      <c r="C90" s="180" t="s">
        <v>168</v>
      </c>
      <c r="D90" s="181" t="s">
        <v>67</v>
      </c>
      <c r="E90" s="181" t="s">
        <v>63</v>
      </c>
      <c r="F90" s="181" t="s">
        <v>169</v>
      </c>
      <c r="G90" s="181" t="s">
        <v>170</v>
      </c>
      <c r="H90" s="181" t="s">
        <v>171</v>
      </c>
      <c r="I90" s="182" t="s">
        <v>172</v>
      </c>
      <c r="J90" s="181" t="s">
        <v>144</v>
      </c>
      <c r="K90" s="183" t="s">
        <v>173</v>
      </c>
      <c r="L90" s="184"/>
      <c r="M90" s="83" t="s">
        <v>174</v>
      </c>
      <c r="N90" s="84" t="s">
        <v>52</v>
      </c>
      <c r="O90" s="84" t="s">
        <v>175</v>
      </c>
      <c r="P90" s="84" t="s">
        <v>176</v>
      </c>
      <c r="Q90" s="84" t="s">
        <v>177</v>
      </c>
      <c r="R90" s="84" t="s">
        <v>178</v>
      </c>
      <c r="S90" s="84" t="s">
        <v>179</v>
      </c>
      <c r="T90" s="85" t="s">
        <v>180</v>
      </c>
    </row>
    <row r="91" spans="2:63" s="1" customFormat="1" ht="29.25" customHeight="1">
      <c r="B91" s="43"/>
      <c r="C91" s="89" t="s">
        <v>145</v>
      </c>
      <c r="D91" s="65"/>
      <c r="E91" s="65"/>
      <c r="F91" s="65"/>
      <c r="G91" s="65"/>
      <c r="H91" s="65"/>
      <c r="I91" s="174"/>
      <c r="J91" s="185">
        <f>BK91</f>
        <v>0</v>
      </c>
      <c r="K91" s="65"/>
      <c r="L91" s="63"/>
      <c r="M91" s="86"/>
      <c r="N91" s="87"/>
      <c r="O91" s="87"/>
      <c r="P91" s="186">
        <f>P92+P123</f>
        <v>0</v>
      </c>
      <c r="Q91" s="87"/>
      <c r="R91" s="186">
        <f>R92+R123</f>
        <v>3.97750687</v>
      </c>
      <c r="S91" s="87"/>
      <c r="T91" s="187">
        <f>T92+T123</f>
        <v>0.13319999999999999</v>
      </c>
      <c r="AT91" s="25" t="s">
        <v>81</v>
      </c>
      <c r="AU91" s="25" t="s">
        <v>146</v>
      </c>
      <c r="BK91" s="188">
        <f>BK92+BK123</f>
        <v>0</v>
      </c>
    </row>
    <row r="92" spans="2:63" s="11" customFormat="1" ht="37.35" customHeight="1">
      <c r="B92" s="189"/>
      <c r="C92" s="190"/>
      <c r="D92" s="191" t="s">
        <v>81</v>
      </c>
      <c r="E92" s="192" t="s">
        <v>181</v>
      </c>
      <c r="F92" s="192" t="s">
        <v>182</v>
      </c>
      <c r="G92" s="190"/>
      <c r="H92" s="190"/>
      <c r="I92" s="193"/>
      <c r="J92" s="194">
        <f>BK92</f>
        <v>0</v>
      </c>
      <c r="K92" s="190"/>
      <c r="L92" s="195"/>
      <c r="M92" s="196"/>
      <c r="N92" s="197"/>
      <c r="O92" s="197"/>
      <c r="P92" s="198">
        <f>P93+P97+P98+P109+P120</f>
        <v>0</v>
      </c>
      <c r="Q92" s="197"/>
      <c r="R92" s="198">
        <f>R93+R97+R98+R109+R120</f>
        <v>0.49018055000000005</v>
      </c>
      <c r="S92" s="197"/>
      <c r="T92" s="199">
        <f>T93+T97+T98+T109+T120</f>
        <v>0.13319999999999999</v>
      </c>
      <c r="AR92" s="200" t="s">
        <v>25</v>
      </c>
      <c r="AT92" s="201" t="s">
        <v>81</v>
      </c>
      <c r="AU92" s="201" t="s">
        <v>82</v>
      </c>
      <c r="AY92" s="200" t="s">
        <v>183</v>
      </c>
      <c r="BK92" s="202">
        <f>BK93+BK97+BK98+BK109+BK120</f>
        <v>0</v>
      </c>
    </row>
    <row r="93" spans="2:63" s="11" customFormat="1" ht="19.9" customHeight="1">
      <c r="B93" s="189"/>
      <c r="C93" s="190"/>
      <c r="D93" s="191" t="s">
        <v>81</v>
      </c>
      <c r="E93" s="203" t="s">
        <v>107</v>
      </c>
      <c r="F93" s="203" t="s">
        <v>184</v>
      </c>
      <c r="G93" s="190"/>
      <c r="H93" s="190"/>
      <c r="I93" s="193"/>
      <c r="J93" s="204">
        <f>BK93</f>
        <v>0</v>
      </c>
      <c r="K93" s="190"/>
      <c r="L93" s="195"/>
      <c r="M93" s="196"/>
      <c r="N93" s="197"/>
      <c r="O93" s="197"/>
      <c r="P93" s="198">
        <f>SUM(P94:P96)</f>
        <v>0</v>
      </c>
      <c r="Q93" s="197"/>
      <c r="R93" s="198">
        <f>SUM(R94:R96)</f>
        <v>0.46844055000000007</v>
      </c>
      <c r="S93" s="197"/>
      <c r="T93" s="199">
        <f>SUM(T94:T96)</f>
        <v>0</v>
      </c>
      <c r="AR93" s="200" t="s">
        <v>25</v>
      </c>
      <c r="AT93" s="201" t="s">
        <v>81</v>
      </c>
      <c r="AU93" s="201" t="s">
        <v>25</v>
      </c>
      <c r="AY93" s="200" t="s">
        <v>183</v>
      </c>
      <c r="BK93" s="202">
        <f>SUM(BK94:BK96)</f>
        <v>0</v>
      </c>
    </row>
    <row r="94" spans="2:65" s="1" customFormat="1" ht="25.5" customHeight="1">
      <c r="B94" s="43"/>
      <c r="C94" s="205" t="s">
        <v>25</v>
      </c>
      <c r="D94" s="205" t="s">
        <v>185</v>
      </c>
      <c r="E94" s="206" t="s">
        <v>1542</v>
      </c>
      <c r="F94" s="207" t="s">
        <v>1543</v>
      </c>
      <c r="G94" s="208" t="s">
        <v>194</v>
      </c>
      <c r="H94" s="209">
        <v>0.201</v>
      </c>
      <c r="I94" s="210"/>
      <c r="J94" s="211">
        <f>ROUND(I94*H94,2)</f>
        <v>0</v>
      </c>
      <c r="K94" s="207" t="s">
        <v>189</v>
      </c>
      <c r="L94" s="63"/>
      <c r="M94" s="212" t="s">
        <v>38</v>
      </c>
      <c r="N94" s="213" t="s">
        <v>53</v>
      </c>
      <c r="O94" s="44"/>
      <c r="P94" s="214">
        <f>O94*H94</f>
        <v>0</v>
      </c>
      <c r="Q94" s="214">
        <v>2.33055</v>
      </c>
      <c r="R94" s="214">
        <f>Q94*H94</f>
        <v>0.46844055000000007</v>
      </c>
      <c r="S94" s="214">
        <v>0</v>
      </c>
      <c r="T94" s="215">
        <f>S94*H94</f>
        <v>0</v>
      </c>
      <c r="AR94" s="25" t="s">
        <v>190</v>
      </c>
      <c r="AT94" s="25" t="s">
        <v>185</v>
      </c>
      <c r="AU94" s="25" t="s">
        <v>90</v>
      </c>
      <c r="AY94" s="25" t="s">
        <v>183</v>
      </c>
      <c r="BE94" s="216">
        <f>IF(N94="základní",J94,0)</f>
        <v>0</v>
      </c>
      <c r="BF94" s="216">
        <f>IF(N94="snížená",J94,0)</f>
        <v>0</v>
      </c>
      <c r="BG94" s="216">
        <f>IF(N94="zákl. přenesená",J94,0)</f>
        <v>0</v>
      </c>
      <c r="BH94" s="216">
        <f>IF(N94="sníž. přenesená",J94,0)</f>
        <v>0</v>
      </c>
      <c r="BI94" s="216">
        <f>IF(N94="nulová",J94,0)</f>
        <v>0</v>
      </c>
      <c r="BJ94" s="25" t="s">
        <v>25</v>
      </c>
      <c r="BK94" s="216">
        <f>ROUND(I94*H94,2)</f>
        <v>0</v>
      </c>
      <c r="BL94" s="25" t="s">
        <v>190</v>
      </c>
      <c r="BM94" s="25" t="s">
        <v>1544</v>
      </c>
    </row>
    <row r="95" spans="2:51" s="12" customFormat="1" ht="13.5">
      <c r="B95" s="217"/>
      <c r="C95" s="218"/>
      <c r="D95" s="219" t="s">
        <v>196</v>
      </c>
      <c r="E95" s="220" t="s">
        <v>38</v>
      </c>
      <c r="F95" s="221" t="s">
        <v>1545</v>
      </c>
      <c r="G95" s="218"/>
      <c r="H95" s="222">
        <v>0.201</v>
      </c>
      <c r="I95" s="223"/>
      <c r="J95" s="218"/>
      <c r="K95" s="218"/>
      <c r="L95" s="224"/>
      <c r="M95" s="225"/>
      <c r="N95" s="226"/>
      <c r="O95" s="226"/>
      <c r="P95" s="226"/>
      <c r="Q95" s="226"/>
      <c r="R95" s="226"/>
      <c r="S95" s="226"/>
      <c r="T95" s="227"/>
      <c r="AT95" s="228" t="s">
        <v>196</v>
      </c>
      <c r="AU95" s="228" t="s">
        <v>90</v>
      </c>
      <c r="AV95" s="12" t="s">
        <v>90</v>
      </c>
      <c r="AW95" s="12" t="s">
        <v>45</v>
      </c>
      <c r="AX95" s="12" t="s">
        <v>82</v>
      </c>
      <c r="AY95" s="228" t="s">
        <v>183</v>
      </c>
    </row>
    <row r="96" spans="2:51" s="13" customFormat="1" ht="13.5">
      <c r="B96" s="229"/>
      <c r="C96" s="230"/>
      <c r="D96" s="219" t="s">
        <v>196</v>
      </c>
      <c r="E96" s="231" t="s">
        <v>38</v>
      </c>
      <c r="F96" s="232" t="s">
        <v>198</v>
      </c>
      <c r="G96" s="230"/>
      <c r="H96" s="233">
        <v>0.201</v>
      </c>
      <c r="I96" s="234"/>
      <c r="J96" s="230"/>
      <c r="K96" s="230"/>
      <c r="L96" s="235"/>
      <c r="M96" s="236"/>
      <c r="N96" s="237"/>
      <c r="O96" s="237"/>
      <c r="P96" s="237"/>
      <c r="Q96" s="237"/>
      <c r="R96" s="237"/>
      <c r="S96" s="237"/>
      <c r="T96" s="238"/>
      <c r="AT96" s="239" t="s">
        <v>196</v>
      </c>
      <c r="AU96" s="239" t="s">
        <v>90</v>
      </c>
      <c r="AV96" s="13" t="s">
        <v>190</v>
      </c>
      <c r="AW96" s="13" t="s">
        <v>45</v>
      </c>
      <c r="AX96" s="13" t="s">
        <v>25</v>
      </c>
      <c r="AY96" s="239" t="s">
        <v>183</v>
      </c>
    </row>
    <row r="97" spans="2:63" s="11" customFormat="1" ht="29.85" customHeight="1">
      <c r="B97" s="189"/>
      <c r="C97" s="190"/>
      <c r="D97" s="191" t="s">
        <v>81</v>
      </c>
      <c r="E97" s="203" t="s">
        <v>190</v>
      </c>
      <c r="F97" s="203" t="s">
        <v>343</v>
      </c>
      <c r="G97" s="190"/>
      <c r="H97" s="190"/>
      <c r="I97" s="193"/>
      <c r="J97" s="204">
        <f>BK97</f>
        <v>0</v>
      </c>
      <c r="K97" s="190"/>
      <c r="L97" s="195"/>
      <c r="M97" s="196"/>
      <c r="N97" s="197"/>
      <c r="O97" s="197"/>
      <c r="P97" s="198">
        <v>0</v>
      </c>
      <c r="Q97" s="197"/>
      <c r="R97" s="198">
        <v>0</v>
      </c>
      <c r="S97" s="197"/>
      <c r="T97" s="199">
        <v>0</v>
      </c>
      <c r="AR97" s="200" t="s">
        <v>25</v>
      </c>
      <c r="AT97" s="201" t="s">
        <v>81</v>
      </c>
      <c r="AU97" s="201" t="s">
        <v>25</v>
      </c>
      <c r="AY97" s="200" t="s">
        <v>183</v>
      </c>
      <c r="BK97" s="202">
        <v>0</v>
      </c>
    </row>
    <row r="98" spans="2:63" s="11" customFormat="1" ht="19.9" customHeight="1">
      <c r="B98" s="189"/>
      <c r="C98" s="190"/>
      <c r="D98" s="191" t="s">
        <v>81</v>
      </c>
      <c r="E98" s="203" t="s">
        <v>236</v>
      </c>
      <c r="F98" s="203" t="s">
        <v>565</v>
      </c>
      <c r="G98" s="190"/>
      <c r="H98" s="190"/>
      <c r="I98" s="193"/>
      <c r="J98" s="204">
        <f>BK98</f>
        <v>0</v>
      </c>
      <c r="K98" s="190"/>
      <c r="L98" s="195"/>
      <c r="M98" s="196"/>
      <c r="N98" s="197"/>
      <c r="O98" s="197"/>
      <c r="P98" s="198">
        <f>SUM(P99:P108)</f>
        <v>0</v>
      </c>
      <c r="Q98" s="197"/>
      <c r="R98" s="198">
        <f>SUM(R99:R108)</f>
        <v>0.02174</v>
      </c>
      <c r="S98" s="197"/>
      <c r="T98" s="199">
        <f>SUM(T99:T108)</f>
        <v>0.13319999999999999</v>
      </c>
      <c r="AR98" s="200" t="s">
        <v>25</v>
      </c>
      <c r="AT98" s="201" t="s">
        <v>81</v>
      </c>
      <c r="AU98" s="201" t="s">
        <v>25</v>
      </c>
      <c r="AY98" s="200" t="s">
        <v>183</v>
      </c>
      <c r="BK98" s="202">
        <f>SUM(BK99:BK108)</f>
        <v>0</v>
      </c>
    </row>
    <row r="99" spans="2:65" s="1" customFormat="1" ht="25.5" customHeight="1">
      <c r="B99" s="43"/>
      <c r="C99" s="205" t="s">
        <v>90</v>
      </c>
      <c r="D99" s="205" t="s">
        <v>185</v>
      </c>
      <c r="E99" s="206" t="s">
        <v>1546</v>
      </c>
      <c r="F99" s="207" t="s">
        <v>1547</v>
      </c>
      <c r="G99" s="208" t="s">
        <v>188</v>
      </c>
      <c r="H99" s="209">
        <v>134</v>
      </c>
      <c r="I99" s="210"/>
      <c r="J99" s="211">
        <f>ROUND(I99*H99,2)</f>
        <v>0</v>
      </c>
      <c r="K99" s="207" t="s">
        <v>189</v>
      </c>
      <c r="L99" s="63"/>
      <c r="M99" s="212" t="s">
        <v>38</v>
      </c>
      <c r="N99" s="213" t="s">
        <v>53</v>
      </c>
      <c r="O99" s="44"/>
      <c r="P99" s="214">
        <f>O99*H99</f>
        <v>0</v>
      </c>
      <c r="Q99" s="214">
        <v>4E-05</v>
      </c>
      <c r="R99" s="214">
        <f>Q99*H99</f>
        <v>0.00536</v>
      </c>
      <c r="S99" s="214">
        <v>0</v>
      </c>
      <c r="T99" s="215">
        <f>S99*H99</f>
        <v>0</v>
      </c>
      <c r="AR99" s="25" t="s">
        <v>190</v>
      </c>
      <c r="AT99" s="25" t="s">
        <v>185</v>
      </c>
      <c r="AU99" s="25" t="s">
        <v>90</v>
      </c>
      <c r="AY99" s="25" t="s">
        <v>183</v>
      </c>
      <c r="BE99" s="216">
        <f>IF(N99="základní",J99,0)</f>
        <v>0</v>
      </c>
      <c r="BF99" s="216">
        <f>IF(N99="snížená",J99,0)</f>
        <v>0</v>
      </c>
      <c r="BG99" s="216">
        <f>IF(N99="zákl. přenesená",J99,0)</f>
        <v>0</v>
      </c>
      <c r="BH99" s="216">
        <f>IF(N99="sníž. přenesená",J99,0)</f>
        <v>0</v>
      </c>
      <c r="BI99" s="216">
        <f>IF(N99="nulová",J99,0)</f>
        <v>0</v>
      </c>
      <c r="BJ99" s="25" t="s">
        <v>25</v>
      </c>
      <c r="BK99" s="216">
        <f>ROUND(I99*H99,2)</f>
        <v>0</v>
      </c>
      <c r="BL99" s="25" t="s">
        <v>190</v>
      </c>
      <c r="BM99" s="25" t="s">
        <v>1548</v>
      </c>
    </row>
    <row r="100" spans="2:47" s="1" customFormat="1" ht="94.5">
      <c r="B100" s="43"/>
      <c r="C100" s="65"/>
      <c r="D100" s="219" t="s">
        <v>217</v>
      </c>
      <c r="E100" s="65"/>
      <c r="F100" s="250" t="s">
        <v>1549</v>
      </c>
      <c r="G100" s="65"/>
      <c r="H100" s="65"/>
      <c r="I100" s="174"/>
      <c r="J100" s="65"/>
      <c r="K100" s="65"/>
      <c r="L100" s="63"/>
      <c r="M100" s="251"/>
      <c r="N100" s="44"/>
      <c r="O100" s="44"/>
      <c r="P100" s="44"/>
      <c r="Q100" s="44"/>
      <c r="R100" s="44"/>
      <c r="S100" s="44"/>
      <c r="T100" s="80"/>
      <c r="AT100" s="25" t="s">
        <v>217</v>
      </c>
      <c r="AU100" s="25" t="s">
        <v>90</v>
      </c>
    </row>
    <row r="101" spans="2:51" s="12" customFormat="1" ht="13.5">
      <c r="B101" s="217"/>
      <c r="C101" s="218"/>
      <c r="D101" s="219" t="s">
        <v>196</v>
      </c>
      <c r="E101" s="220" t="s">
        <v>38</v>
      </c>
      <c r="F101" s="221" t="s">
        <v>967</v>
      </c>
      <c r="G101" s="218"/>
      <c r="H101" s="222">
        <v>134</v>
      </c>
      <c r="I101" s="223"/>
      <c r="J101" s="218"/>
      <c r="K101" s="218"/>
      <c r="L101" s="224"/>
      <c r="M101" s="225"/>
      <c r="N101" s="226"/>
      <c r="O101" s="226"/>
      <c r="P101" s="226"/>
      <c r="Q101" s="226"/>
      <c r="R101" s="226"/>
      <c r="S101" s="226"/>
      <c r="T101" s="227"/>
      <c r="AT101" s="228" t="s">
        <v>196</v>
      </c>
      <c r="AU101" s="228" t="s">
        <v>90</v>
      </c>
      <c r="AV101" s="12" t="s">
        <v>90</v>
      </c>
      <c r="AW101" s="12" t="s">
        <v>45</v>
      </c>
      <c r="AX101" s="12" t="s">
        <v>82</v>
      </c>
      <c r="AY101" s="228" t="s">
        <v>183</v>
      </c>
    </row>
    <row r="102" spans="2:51" s="13" customFormat="1" ht="13.5">
      <c r="B102" s="229"/>
      <c r="C102" s="230"/>
      <c r="D102" s="219" t="s">
        <v>196</v>
      </c>
      <c r="E102" s="231" t="s">
        <v>38</v>
      </c>
      <c r="F102" s="232" t="s">
        <v>198</v>
      </c>
      <c r="G102" s="230"/>
      <c r="H102" s="233">
        <v>134</v>
      </c>
      <c r="I102" s="234"/>
      <c r="J102" s="230"/>
      <c r="K102" s="230"/>
      <c r="L102" s="235"/>
      <c r="M102" s="236"/>
      <c r="N102" s="237"/>
      <c r="O102" s="237"/>
      <c r="P102" s="237"/>
      <c r="Q102" s="237"/>
      <c r="R102" s="237"/>
      <c r="S102" s="237"/>
      <c r="T102" s="238"/>
      <c r="AT102" s="239" t="s">
        <v>196</v>
      </c>
      <c r="AU102" s="239" t="s">
        <v>90</v>
      </c>
      <c r="AV102" s="13" t="s">
        <v>190</v>
      </c>
      <c r="AW102" s="13" t="s">
        <v>45</v>
      </c>
      <c r="AX102" s="13" t="s">
        <v>25</v>
      </c>
      <c r="AY102" s="239" t="s">
        <v>183</v>
      </c>
    </row>
    <row r="103" spans="2:65" s="1" customFormat="1" ht="25.5" customHeight="1">
      <c r="B103" s="43"/>
      <c r="C103" s="252" t="s">
        <v>107</v>
      </c>
      <c r="D103" s="252" t="s">
        <v>272</v>
      </c>
      <c r="E103" s="253" t="s">
        <v>1550</v>
      </c>
      <c r="F103" s="254" t="s">
        <v>1551</v>
      </c>
      <c r="G103" s="255" t="s">
        <v>188</v>
      </c>
      <c r="H103" s="256">
        <v>21</v>
      </c>
      <c r="I103" s="257"/>
      <c r="J103" s="258">
        <f>ROUND(I103*H103,2)</f>
        <v>0</v>
      </c>
      <c r="K103" s="254" t="s">
        <v>189</v>
      </c>
      <c r="L103" s="259"/>
      <c r="M103" s="260" t="s">
        <v>38</v>
      </c>
      <c r="N103" s="261" t="s">
        <v>53</v>
      </c>
      <c r="O103" s="44"/>
      <c r="P103" s="214">
        <f>O103*H103</f>
        <v>0</v>
      </c>
      <c r="Q103" s="214">
        <v>0.00078</v>
      </c>
      <c r="R103" s="214">
        <f>Q103*H103</f>
        <v>0.01638</v>
      </c>
      <c r="S103" s="214">
        <v>0</v>
      </c>
      <c r="T103" s="215">
        <f>S103*H103</f>
        <v>0</v>
      </c>
      <c r="AR103" s="25" t="s">
        <v>385</v>
      </c>
      <c r="AT103" s="25" t="s">
        <v>272</v>
      </c>
      <c r="AU103" s="25" t="s">
        <v>90</v>
      </c>
      <c r="AY103" s="25" t="s">
        <v>183</v>
      </c>
      <c r="BE103" s="216">
        <f>IF(N103="základní",J103,0)</f>
        <v>0</v>
      </c>
      <c r="BF103" s="216">
        <f>IF(N103="snížená",J103,0)</f>
        <v>0</v>
      </c>
      <c r="BG103" s="216">
        <f>IF(N103="zákl. přenesená",J103,0)</f>
        <v>0</v>
      </c>
      <c r="BH103" s="216">
        <f>IF(N103="sníž. přenesená",J103,0)</f>
        <v>0</v>
      </c>
      <c r="BI103" s="216">
        <f>IF(N103="nulová",J103,0)</f>
        <v>0</v>
      </c>
      <c r="BJ103" s="25" t="s">
        <v>25</v>
      </c>
      <c r="BK103" s="216">
        <f>ROUND(I103*H103,2)</f>
        <v>0</v>
      </c>
      <c r="BL103" s="25" t="s">
        <v>279</v>
      </c>
      <c r="BM103" s="25" t="s">
        <v>1552</v>
      </c>
    </row>
    <row r="104" spans="2:51" s="12" customFormat="1" ht="13.5">
      <c r="B104" s="217"/>
      <c r="C104" s="218"/>
      <c r="D104" s="219" t="s">
        <v>196</v>
      </c>
      <c r="E104" s="220" t="s">
        <v>38</v>
      </c>
      <c r="F104" s="221" t="s">
        <v>1553</v>
      </c>
      <c r="G104" s="218"/>
      <c r="H104" s="222">
        <v>21</v>
      </c>
      <c r="I104" s="223"/>
      <c r="J104" s="218"/>
      <c r="K104" s="218"/>
      <c r="L104" s="224"/>
      <c r="M104" s="225"/>
      <c r="N104" s="226"/>
      <c r="O104" s="226"/>
      <c r="P104" s="226"/>
      <c r="Q104" s="226"/>
      <c r="R104" s="226"/>
      <c r="S104" s="226"/>
      <c r="T104" s="227"/>
      <c r="AT104" s="228" t="s">
        <v>196</v>
      </c>
      <c r="AU104" s="228" t="s">
        <v>90</v>
      </c>
      <c r="AV104" s="12" t="s">
        <v>90</v>
      </c>
      <c r="AW104" s="12" t="s">
        <v>45</v>
      </c>
      <c r="AX104" s="12" t="s">
        <v>25</v>
      </c>
      <c r="AY104" s="228" t="s">
        <v>183</v>
      </c>
    </row>
    <row r="105" spans="2:65" s="1" customFormat="1" ht="38.25" customHeight="1">
      <c r="B105" s="43"/>
      <c r="C105" s="205" t="s">
        <v>190</v>
      </c>
      <c r="D105" s="205" t="s">
        <v>185</v>
      </c>
      <c r="E105" s="206" t="s">
        <v>742</v>
      </c>
      <c r="F105" s="207" t="s">
        <v>743</v>
      </c>
      <c r="G105" s="208" t="s">
        <v>194</v>
      </c>
      <c r="H105" s="209">
        <v>0.074</v>
      </c>
      <c r="I105" s="210"/>
      <c r="J105" s="211">
        <f>ROUND(I105*H105,2)</f>
        <v>0</v>
      </c>
      <c r="K105" s="207" t="s">
        <v>189</v>
      </c>
      <c r="L105" s="63"/>
      <c r="M105" s="212" t="s">
        <v>38</v>
      </c>
      <c r="N105" s="213" t="s">
        <v>53</v>
      </c>
      <c r="O105" s="44"/>
      <c r="P105" s="214">
        <f>O105*H105</f>
        <v>0</v>
      </c>
      <c r="Q105" s="214">
        <v>0</v>
      </c>
      <c r="R105" s="214">
        <f>Q105*H105</f>
        <v>0</v>
      </c>
      <c r="S105" s="214">
        <v>1.8</v>
      </c>
      <c r="T105" s="215">
        <f>S105*H105</f>
        <v>0.13319999999999999</v>
      </c>
      <c r="AR105" s="25" t="s">
        <v>190</v>
      </c>
      <c r="AT105" s="25" t="s">
        <v>185</v>
      </c>
      <c r="AU105" s="25" t="s">
        <v>90</v>
      </c>
      <c r="AY105" s="25" t="s">
        <v>183</v>
      </c>
      <c r="BE105" s="216">
        <f>IF(N105="základní",J105,0)</f>
        <v>0</v>
      </c>
      <c r="BF105" s="216">
        <f>IF(N105="snížená",J105,0)</f>
        <v>0</v>
      </c>
      <c r="BG105" s="216">
        <f>IF(N105="zákl. přenesená",J105,0)</f>
        <v>0</v>
      </c>
      <c r="BH105" s="216">
        <f>IF(N105="sníž. přenesená",J105,0)</f>
        <v>0</v>
      </c>
      <c r="BI105" s="216">
        <f>IF(N105="nulová",J105,0)</f>
        <v>0</v>
      </c>
      <c r="BJ105" s="25" t="s">
        <v>25</v>
      </c>
      <c r="BK105" s="216">
        <f>ROUND(I105*H105,2)</f>
        <v>0</v>
      </c>
      <c r="BL105" s="25" t="s">
        <v>190</v>
      </c>
      <c r="BM105" s="25" t="s">
        <v>1554</v>
      </c>
    </row>
    <row r="106" spans="2:51" s="12" customFormat="1" ht="13.5">
      <c r="B106" s="217"/>
      <c r="C106" s="218"/>
      <c r="D106" s="219" t="s">
        <v>196</v>
      </c>
      <c r="E106" s="220" t="s">
        <v>38</v>
      </c>
      <c r="F106" s="221" t="s">
        <v>1555</v>
      </c>
      <c r="G106" s="218"/>
      <c r="H106" s="222">
        <v>0.052</v>
      </c>
      <c r="I106" s="223"/>
      <c r="J106" s="218"/>
      <c r="K106" s="218"/>
      <c r="L106" s="224"/>
      <c r="M106" s="225"/>
      <c r="N106" s="226"/>
      <c r="O106" s="226"/>
      <c r="P106" s="226"/>
      <c r="Q106" s="226"/>
      <c r="R106" s="226"/>
      <c r="S106" s="226"/>
      <c r="T106" s="227"/>
      <c r="AT106" s="228" t="s">
        <v>196</v>
      </c>
      <c r="AU106" s="228" t="s">
        <v>90</v>
      </c>
      <c r="AV106" s="12" t="s">
        <v>90</v>
      </c>
      <c r="AW106" s="12" t="s">
        <v>45</v>
      </c>
      <c r="AX106" s="12" t="s">
        <v>82</v>
      </c>
      <c r="AY106" s="228" t="s">
        <v>183</v>
      </c>
    </row>
    <row r="107" spans="2:51" s="12" customFormat="1" ht="13.5">
      <c r="B107" s="217"/>
      <c r="C107" s="218"/>
      <c r="D107" s="219" t="s">
        <v>196</v>
      </c>
      <c r="E107" s="220" t="s">
        <v>38</v>
      </c>
      <c r="F107" s="221" t="s">
        <v>1556</v>
      </c>
      <c r="G107" s="218"/>
      <c r="H107" s="222">
        <v>0.022</v>
      </c>
      <c r="I107" s="223"/>
      <c r="J107" s="218"/>
      <c r="K107" s="218"/>
      <c r="L107" s="224"/>
      <c r="M107" s="225"/>
      <c r="N107" s="226"/>
      <c r="O107" s="226"/>
      <c r="P107" s="226"/>
      <c r="Q107" s="226"/>
      <c r="R107" s="226"/>
      <c r="S107" s="226"/>
      <c r="T107" s="227"/>
      <c r="AT107" s="228" t="s">
        <v>196</v>
      </c>
      <c r="AU107" s="228" t="s">
        <v>90</v>
      </c>
      <c r="AV107" s="12" t="s">
        <v>90</v>
      </c>
      <c r="AW107" s="12" t="s">
        <v>45</v>
      </c>
      <c r="AX107" s="12" t="s">
        <v>82</v>
      </c>
      <c r="AY107" s="228" t="s">
        <v>183</v>
      </c>
    </row>
    <row r="108" spans="2:51" s="13" customFormat="1" ht="13.5">
      <c r="B108" s="229"/>
      <c r="C108" s="230"/>
      <c r="D108" s="219" t="s">
        <v>196</v>
      </c>
      <c r="E108" s="231" t="s">
        <v>38</v>
      </c>
      <c r="F108" s="232" t="s">
        <v>198</v>
      </c>
      <c r="G108" s="230"/>
      <c r="H108" s="233">
        <v>0.074</v>
      </c>
      <c r="I108" s="234"/>
      <c r="J108" s="230"/>
      <c r="K108" s="230"/>
      <c r="L108" s="235"/>
      <c r="M108" s="236"/>
      <c r="N108" s="237"/>
      <c r="O108" s="237"/>
      <c r="P108" s="237"/>
      <c r="Q108" s="237"/>
      <c r="R108" s="237"/>
      <c r="S108" s="237"/>
      <c r="T108" s="238"/>
      <c r="AT108" s="239" t="s">
        <v>196</v>
      </c>
      <c r="AU108" s="239" t="s">
        <v>90</v>
      </c>
      <c r="AV108" s="13" t="s">
        <v>190</v>
      </c>
      <c r="AW108" s="13" t="s">
        <v>45</v>
      </c>
      <c r="AX108" s="13" t="s">
        <v>25</v>
      </c>
      <c r="AY108" s="239" t="s">
        <v>183</v>
      </c>
    </row>
    <row r="109" spans="2:63" s="11" customFormat="1" ht="29.85" customHeight="1">
      <c r="B109" s="189"/>
      <c r="C109" s="190"/>
      <c r="D109" s="191" t="s">
        <v>81</v>
      </c>
      <c r="E109" s="203" t="s">
        <v>827</v>
      </c>
      <c r="F109" s="203" t="s">
        <v>828</v>
      </c>
      <c r="G109" s="190"/>
      <c r="H109" s="190"/>
      <c r="I109" s="193"/>
      <c r="J109" s="204">
        <f>BK109</f>
        <v>0</v>
      </c>
      <c r="K109" s="190"/>
      <c r="L109" s="195"/>
      <c r="M109" s="196"/>
      <c r="N109" s="197"/>
      <c r="O109" s="197"/>
      <c r="P109" s="198">
        <f>SUM(P110:P119)</f>
        <v>0</v>
      </c>
      <c r="Q109" s="197"/>
      <c r="R109" s="198">
        <f>SUM(R110:R119)</f>
        <v>0</v>
      </c>
      <c r="S109" s="197"/>
      <c r="T109" s="199">
        <f>SUM(T110:T119)</f>
        <v>0</v>
      </c>
      <c r="AR109" s="200" t="s">
        <v>25</v>
      </c>
      <c r="AT109" s="201" t="s">
        <v>81</v>
      </c>
      <c r="AU109" s="201" t="s">
        <v>25</v>
      </c>
      <c r="AY109" s="200" t="s">
        <v>183</v>
      </c>
      <c r="BK109" s="202">
        <f>SUM(BK110:BK119)</f>
        <v>0</v>
      </c>
    </row>
    <row r="110" spans="2:65" s="1" customFormat="1" ht="38.25" customHeight="1">
      <c r="B110" s="43"/>
      <c r="C110" s="205" t="s">
        <v>212</v>
      </c>
      <c r="D110" s="205" t="s">
        <v>185</v>
      </c>
      <c r="E110" s="206" t="s">
        <v>1557</v>
      </c>
      <c r="F110" s="207" t="s">
        <v>1558</v>
      </c>
      <c r="G110" s="208" t="s">
        <v>268</v>
      </c>
      <c r="H110" s="209">
        <v>0.133</v>
      </c>
      <c r="I110" s="210"/>
      <c r="J110" s="211">
        <f>ROUND(I110*H110,2)</f>
        <v>0</v>
      </c>
      <c r="K110" s="207" t="s">
        <v>189</v>
      </c>
      <c r="L110" s="63"/>
      <c r="M110" s="212" t="s">
        <v>38</v>
      </c>
      <c r="N110" s="213" t="s">
        <v>53</v>
      </c>
      <c r="O110" s="44"/>
      <c r="P110" s="214">
        <f>O110*H110</f>
        <v>0</v>
      </c>
      <c r="Q110" s="214">
        <v>0</v>
      </c>
      <c r="R110" s="214">
        <f>Q110*H110</f>
        <v>0</v>
      </c>
      <c r="S110" s="214">
        <v>0</v>
      </c>
      <c r="T110" s="215">
        <f>S110*H110</f>
        <v>0</v>
      </c>
      <c r="AR110" s="25" t="s">
        <v>190</v>
      </c>
      <c r="AT110" s="25" t="s">
        <v>185</v>
      </c>
      <c r="AU110" s="25" t="s">
        <v>90</v>
      </c>
      <c r="AY110" s="25" t="s">
        <v>183</v>
      </c>
      <c r="BE110" s="216">
        <f>IF(N110="základní",J110,0)</f>
        <v>0</v>
      </c>
      <c r="BF110" s="216">
        <f>IF(N110="snížená",J110,0)</f>
        <v>0</v>
      </c>
      <c r="BG110" s="216">
        <f>IF(N110="zákl. přenesená",J110,0)</f>
        <v>0</v>
      </c>
      <c r="BH110" s="216">
        <f>IF(N110="sníž. přenesená",J110,0)</f>
        <v>0</v>
      </c>
      <c r="BI110" s="216">
        <f>IF(N110="nulová",J110,0)</f>
        <v>0</v>
      </c>
      <c r="BJ110" s="25" t="s">
        <v>25</v>
      </c>
      <c r="BK110" s="216">
        <f>ROUND(I110*H110,2)</f>
        <v>0</v>
      </c>
      <c r="BL110" s="25" t="s">
        <v>190</v>
      </c>
      <c r="BM110" s="25" t="s">
        <v>1559</v>
      </c>
    </row>
    <row r="111" spans="2:47" s="1" customFormat="1" ht="94.5">
      <c r="B111" s="43"/>
      <c r="C111" s="65"/>
      <c r="D111" s="219" t="s">
        <v>217</v>
      </c>
      <c r="E111" s="65"/>
      <c r="F111" s="250" t="s">
        <v>833</v>
      </c>
      <c r="G111" s="65"/>
      <c r="H111" s="65"/>
      <c r="I111" s="174"/>
      <c r="J111" s="65"/>
      <c r="K111" s="65"/>
      <c r="L111" s="63"/>
      <c r="M111" s="251"/>
      <c r="N111" s="44"/>
      <c r="O111" s="44"/>
      <c r="P111" s="44"/>
      <c r="Q111" s="44"/>
      <c r="R111" s="44"/>
      <c r="S111" s="44"/>
      <c r="T111" s="80"/>
      <c r="AT111" s="25" t="s">
        <v>217</v>
      </c>
      <c r="AU111" s="25" t="s">
        <v>90</v>
      </c>
    </row>
    <row r="112" spans="2:65" s="1" customFormat="1" ht="25.5" customHeight="1">
      <c r="B112" s="43"/>
      <c r="C112" s="205" t="s">
        <v>221</v>
      </c>
      <c r="D112" s="205" t="s">
        <v>185</v>
      </c>
      <c r="E112" s="206" t="s">
        <v>835</v>
      </c>
      <c r="F112" s="207" t="s">
        <v>836</v>
      </c>
      <c r="G112" s="208" t="s">
        <v>268</v>
      </c>
      <c r="H112" s="209">
        <v>0.133</v>
      </c>
      <c r="I112" s="210"/>
      <c r="J112" s="211">
        <f>ROUND(I112*H112,2)</f>
        <v>0</v>
      </c>
      <c r="K112" s="207" t="s">
        <v>189</v>
      </c>
      <c r="L112" s="63"/>
      <c r="M112" s="212" t="s">
        <v>38</v>
      </c>
      <c r="N112" s="213" t="s">
        <v>53</v>
      </c>
      <c r="O112" s="44"/>
      <c r="P112" s="214">
        <f>O112*H112</f>
        <v>0</v>
      </c>
      <c r="Q112" s="214">
        <v>0</v>
      </c>
      <c r="R112" s="214">
        <f>Q112*H112</f>
        <v>0</v>
      </c>
      <c r="S112" s="214">
        <v>0</v>
      </c>
      <c r="T112" s="215">
        <f>S112*H112</f>
        <v>0</v>
      </c>
      <c r="AR112" s="25" t="s">
        <v>190</v>
      </c>
      <c r="AT112" s="25" t="s">
        <v>185</v>
      </c>
      <c r="AU112" s="25" t="s">
        <v>90</v>
      </c>
      <c r="AY112" s="25" t="s">
        <v>183</v>
      </c>
      <c r="BE112" s="216">
        <f>IF(N112="základní",J112,0)</f>
        <v>0</v>
      </c>
      <c r="BF112" s="216">
        <f>IF(N112="snížená",J112,0)</f>
        <v>0</v>
      </c>
      <c r="BG112" s="216">
        <f>IF(N112="zákl. přenesená",J112,0)</f>
        <v>0</v>
      </c>
      <c r="BH112" s="216">
        <f>IF(N112="sníž. přenesená",J112,0)</f>
        <v>0</v>
      </c>
      <c r="BI112" s="216">
        <f>IF(N112="nulová",J112,0)</f>
        <v>0</v>
      </c>
      <c r="BJ112" s="25" t="s">
        <v>25</v>
      </c>
      <c r="BK112" s="216">
        <f>ROUND(I112*H112,2)</f>
        <v>0</v>
      </c>
      <c r="BL112" s="25" t="s">
        <v>190</v>
      </c>
      <c r="BM112" s="25" t="s">
        <v>1560</v>
      </c>
    </row>
    <row r="113" spans="2:47" s="1" customFormat="1" ht="81">
      <c r="B113" s="43"/>
      <c r="C113" s="65"/>
      <c r="D113" s="219" t="s">
        <v>217</v>
      </c>
      <c r="E113" s="65"/>
      <c r="F113" s="250" t="s">
        <v>838</v>
      </c>
      <c r="G113" s="65"/>
      <c r="H113" s="65"/>
      <c r="I113" s="174"/>
      <c r="J113" s="65"/>
      <c r="K113" s="65"/>
      <c r="L113" s="63"/>
      <c r="M113" s="251"/>
      <c r="N113" s="44"/>
      <c r="O113" s="44"/>
      <c r="P113" s="44"/>
      <c r="Q113" s="44"/>
      <c r="R113" s="44"/>
      <c r="S113" s="44"/>
      <c r="T113" s="80"/>
      <c r="AT113" s="25" t="s">
        <v>217</v>
      </c>
      <c r="AU113" s="25" t="s">
        <v>90</v>
      </c>
    </row>
    <row r="114" spans="2:65" s="1" customFormat="1" ht="25.5" customHeight="1">
      <c r="B114" s="43"/>
      <c r="C114" s="205" t="s">
        <v>226</v>
      </c>
      <c r="D114" s="205" t="s">
        <v>185</v>
      </c>
      <c r="E114" s="206" t="s">
        <v>840</v>
      </c>
      <c r="F114" s="207" t="s">
        <v>841</v>
      </c>
      <c r="G114" s="208" t="s">
        <v>268</v>
      </c>
      <c r="H114" s="209">
        <v>0.798</v>
      </c>
      <c r="I114" s="210"/>
      <c r="J114" s="211">
        <f>ROUND(I114*H114,2)</f>
        <v>0</v>
      </c>
      <c r="K114" s="207" t="s">
        <v>189</v>
      </c>
      <c r="L114" s="63"/>
      <c r="M114" s="212" t="s">
        <v>38</v>
      </c>
      <c r="N114" s="213" t="s">
        <v>53</v>
      </c>
      <c r="O114" s="44"/>
      <c r="P114" s="214">
        <f>O114*H114</f>
        <v>0</v>
      </c>
      <c r="Q114" s="214">
        <v>0</v>
      </c>
      <c r="R114" s="214">
        <f>Q114*H114</f>
        <v>0</v>
      </c>
      <c r="S114" s="214">
        <v>0</v>
      </c>
      <c r="T114" s="215">
        <f>S114*H114</f>
        <v>0</v>
      </c>
      <c r="AR114" s="25" t="s">
        <v>190</v>
      </c>
      <c r="AT114" s="25" t="s">
        <v>185</v>
      </c>
      <c r="AU114" s="25" t="s">
        <v>90</v>
      </c>
      <c r="AY114" s="25" t="s">
        <v>183</v>
      </c>
      <c r="BE114" s="216">
        <f>IF(N114="základní",J114,0)</f>
        <v>0</v>
      </c>
      <c r="BF114" s="216">
        <f>IF(N114="snížená",J114,0)</f>
        <v>0</v>
      </c>
      <c r="BG114" s="216">
        <f>IF(N114="zákl. přenesená",J114,0)</f>
        <v>0</v>
      </c>
      <c r="BH114" s="216">
        <f>IF(N114="sníž. přenesená",J114,0)</f>
        <v>0</v>
      </c>
      <c r="BI114" s="216">
        <f>IF(N114="nulová",J114,0)</f>
        <v>0</v>
      </c>
      <c r="BJ114" s="25" t="s">
        <v>25</v>
      </c>
      <c r="BK114" s="216">
        <f>ROUND(I114*H114,2)</f>
        <v>0</v>
      </c>
      <c r="BL114" s="25" t="s">
        <v>190</v>
      </c>
      <c r="BM114" s="25" t="s">
        <v>1561</v>
      </c>
    </row>
    <row r="115" spans="2:47" s="1" customFormat="1" ht="81">
      <c r="B115" s="43"/>
      <c r="C115" s="65"/>
      <c r="D115" s="219" t="s">
        <v>217</v>
      </c>
      <c r="E115" s="65"/>
      <c r="F115" s="250" t="s">
        <v>838</v>
      </c>
      <c r="G115" s="65"/>
      <c r="H115" s="65"/>
      <c r="I115" s="174"/>
      <c r="J115" s="65"/>
      <c r="K115" s="65"/>
      <c r="L115" s="63"/>
      <c r="M115" s="251"/>
      <c r="N115" s="44"/>
      <c r="O115" s="44"/>
      <c r="P115" s="44"/>
      <c r="Q115" s="44"/>
      <c r="R115" s="44"/>
      <c r="S115" s="44"/>
      <c r="T115" s="80"/>
      <c r="AT115" s="25" t="s">
        <v>217</v>
      </c>
      <c r="AU115" s="25" t="s">
        <v>90</v>
      </c>
    </row>
    <row r="116" spans="2:51" s="12" customFormat="1" ht="13.5">
      <c r="B116" s="217"/>
      <c r="C116" s="218"/>
      <c r="D116" s="219" t="s">
        <v>196</v>
      </c>
      <c r="E116" s="220" t="s">
        <v>38</v>
      </c>
      <c r="F116" s="221" t="s">
        <v>1562</v>
      </c>
      <c r="G116" s="218"/>
      <c r="H116" s="222">
        <v>0.798</v>
      </c>
      <c r="I116" s="223"/>
      <c r="J116" s="218"/>
      <c r="K116" s="218"/>
      <c r="L116" s="224"/>
      <c r="M116" s="225"/>
      <c r="N116" s="226"/>
      <c r="O116" s="226"/>
      <c r="P116" s="226"/>
      <c r="Q116" s="226"/>
      <c r="R116" s="226"/>
      <c r="S116" s="226"/>
      <c r="T116" s="227"/>
      <c r="AT116" s="228" t="s">
        <v>196</v>
      </c>
      <c r="AU116" s="228" t="s">
        <v>90</v>
      </c>
      <c r="AV116" s="12" t="s">
        <v>90</v>
      </c>
      <c r="AW116" s="12" t="s">
        <v>45</v>
      </c>
      <c r="AX116" s="12" t="s">
        <v>82</v>
      </c>
      <c r="AY116" s="228" t="s">
        <v>183</v>
      </c>
    </row>
    <row r="117" spans="2:51" s="13" customFormat="1" ht="13.5">
      <c r="B117" s="229"/>
      <c r="C117" s="230"/>
      <c r="D117" s="219" t="s">
        <v>196</v>
      </c>
      <c r="E117" s="231" t="s">
        <v>38</v>
      </c>
      <c r="F117" s="232" t="s">
        <v>198</v>
      </c>
      <c r="G117" s="230"/>
      <c r="H117" s="233">
        <v>0.798</v>
      </c>
      <c r="I117" s="234"/>
      <c r="J117" s="230"/>
      <c r="K117" s="230"/>
      <c r="L117" s="235"/>
      <c r="M117" s="236"/>
      <c r="N117" s="237"/>
      <c r="O117" s="237"/>
      <c r="P117" s="237"/>
      <c r="Q117" s="237"/>
      <c r="R117" s="237"/>
      <c r="S117" s="237"/>
      <c r="T117" s="238"/>
      <c r="AT117" s="239" t="s">
        <v>196</v>
      </c>
      <c r="AU117" s="239" t="s">
        <v>90</v>
      </c>
      <c r="AV117" s="13" t="s">
        <v>190</v>
      </c>
      <c r="AW117" s="13" t="s">
        <v>45</v>
      </c>
      <c r="AX117" s="13" t="s">
        <v>25</v>
      </c>
      <c r="AY117" s="239" t="s">
        <v>183</v>
      </c>
    </row>
    <row r="118" spans="2:65" s="1" customFormat="1" ht="16.5" customHeight="1">
      <c r="B118" s="43"/>
      <c r="C118" s="205" t="s">
        <v>231</v>
      </c>
      <c r="D118" s="205" t="s">
        <v>185</v>
      </c>
      <c r="E118" s="206" t="s">
        <v>877</v>
      </c>
      <c r="F118" s="207" t="s">
        <v>878</v>
      </c>
      <c r="G118" s="208" t="s">
        <v>268</v>
      </c>
      <c r="H118" s="209">
        <v>0.133</v>
      </c>
      <c r="I118" s="210"/>
      <c r="J118" s="211">
        <f>ROUND(I118*H118,2)</f>
        <v>0</v>
      </c>
      <c r="K118" s="207" t="s">
        <v>189</v>
      </c>
      <c r="L118" s="63"/>
      <c r="M118" s="212" t="s">
        <v>38</v>
      </c>
      <c r="N118" s="213" t="s">
        <v>53</v>
      </c>
      <c r="O118" s="44"/>
      <c r="P118" s="214">
        <f>O118*H118</f>
        <v>0</v>
      </c>
      <c r="Q118" s="214">
        <v>0</v>
      </c>
      <c r="R118" s="214">
        <f>Q118*H118</f>
        <v>0</v>
      </c>
      <c r="S118" s="214">
        <v>0</v>
      </c>
      <c r="T118" s="215">
        <f>S118*H118</f>
        <v>0</v>
      </c>
      <c r="AR118" s="25" t="s">
        <v>190</v>
      </c>
      <c r="AT118" s="25" t="s">
        <v>185</v>
      </c>
      <c r="AU118" s="25" t="s">
        <v>90</v>
      </c>
      <c r="AY118" s="25" t="s">
        <v>183</v>
      </c>
      <c r="BE118" s="216">
        <f>IF(N118="základní",J118,0)</f>
        <v>0</v>
      </c>
      <c r="BF118" s="216">
        <f>IF(N118="snížená",J118,0)</f>
        <v>0</v>
      </c>
      <c r="BG118" s="216">
        <f>IF(N118="zákl. přenesená",J118,0)</f>
        <v>0</v>
      </c>
      <c r="BH118" s="216">
        <f>IF(N118="sníž. přenesená",J118,0)</f>
        <v>0</v>
      </c>
      <c r="BI118" s="216">
        <f>IF(N118="nulová",J118,0)</f>
        <v>0</v>
      </c>
      <c r="BJ118" s="25" t="s">
        <v>25</v>
      </c>
      <c r="BK118" s="216">
        <f>ROUND(I118*H118,2)</f>
        <v>0</v>
      </c>
      <c r="BL118" s="25" t="s">
        <v>190</v>
      </c>
      <c r="BM118" s="25" t="s">
        <v>1563</v>
      </c>
    </row>
    <row r="119" spans="2:47" s="1" customFormat="1" ht="67.5">
      <c r="B119" s="43"/>
      <c r="C119" s="65"/>
      <c r="D119" s="219" t="s">
        <v>217</v>
      </c>
      <c r="E119" s="65"/>
      <c r="F119" s="250" t="s">
        <v>848</v>
      </c>
      <c r="G119" s="65"/>
      <c r="H119" s="65"/>
      <c r="I119" s="174"/>
      <c r="J119" s="65"/>
      <c r="K119" s="65"/>
      <c r="L119" s="63"/>
      <c r="M119" s="251"/>
      <c r="N119" s="44"/>
      <c r="O119" s="44"/>
      <c r="P119" s="44"/>
      <c r="Q119" s="44"/>
      <c r="R119" s="44"/>
      <c r="S119" s="44"/>
      <c r="T119" s="80"/>
      <c r="AT119" s="25" t="s">
        <v>217</v>
      </c>
      <c r="AU119" s="25" t="s">
        <v>90</v>
      </c>
    </row>
    <row r="120" spans="2:63" s="11" customFormat="1" ht="29.85" customHeight="1">
      <c r="B120" s="189"/>
      <c r="C120" s="190"/>
      <c r="D120" s="191" t="s">
        <v>81</v>
      </c>
      <c r="E120" s="203" t="s">
        <v>887</v>
      </c>
      <c r="F120" s="203" t="s">
        <v>888</v>
      </c>
      <c r="G120" s="190"/>
      <c r="H120" s="190"/>
      <c r="I120" s="193"/>
      <c r="J120" s="204">
        <f>BK120</f>
        <v>0</v>
      </c>
      <c r="K120" s="190"/>
      <c r="L120" s="195"/>
      <c r="M120" s="196"/>
      <c r="N120" s="197"/>
      <c r="O120" s="197"/>
      <c r="P120" s="198">
        <f>SUM(P121:P122)</f>
        <v>0</v>
      </c>
      <c r="Q120" s="197"/>
      <c r="R120" s="198">
        <f>SUM(R121:R122)</f>
        <v>0</v>
      </c>
      <c r="S120" s="197"/>
      <c r="T120" s="199">
        <f>SUM(T121:T122)</f>
        <v>0</v>
      </c>
      <c r="AR120" s="200" t="s">
        <v>25</v>
      </c>
      <c r="AT120" s="201" t="s">
        <v>81</v>
      </c>
      <c r="AU120" s="201" t="s">
        <v>25</v>
      </c>
      <c r="AY120" s="200" t="s">
        <v>183</v>
      </c>
      <c r="BK120" s="202">
        <f>SUM(BK121:BK122)</f>
        <v>0</v>
      </c>
    </row>
    <row r="121" spans="2:65" s="1" customFormat="1" ht="38.25" customHeight="1">
      <c r="B121" s="43"/>
      <c r="C121" s="205" t="s">
        <v>236</v>
      </c>
      <c r="D121" s="205" t="s">
        <v>185</v>
      </c>
      <c r="E121" s="206" t="s">
        <v>1564</v>
      </c>
      <c r="F121" s="207" t="s">
        <v>1565</v>
      </c>
      <c r="G121" s="208" t="s">
        <v>268</v>
      </c>
      <c r="H121" s="209">
        <v>0.474</v>
      </c>
      <c r="I121" s="210"/>
      <c r="J121" s="211">
        <f>ROUND(I121*H121,2)</f>
        <v>0</v>
      </c>
      <c r="K121" s="207" t="s">
        <v>189</v>
      </c>
      <c r="L121" s="63"/>
      <c r="M121" s="212" t="s">
        <v>38</v>
      </c>
      <c r="N121" s="213" t="s">
        <v>53</v>
      </c>
      <c r="O121" s="44"/>
      <c r="P121" s="214">
        <f>O121*H121</f>
        <v>0</v>
      </c>
      <c r="Q121" s="214">
        <v>0</v>
      </c>
      <c r="R121" s="214">
        <f>Q121*H121</f>
        <v>0</v>
      </c>
      <c r="S121" s="214">
        <v>0</v>
      </c>
      <c r="T121" s="215">
        <f>S121*H121</f>
        <v>0</v>
      </c>
      <c r="AR121" s="25" t="s">
        <v>190</v>
      </c>
      <c r="AT121" s="25" t="s">
        <v>185</v>
      </c>
      <c r="AU121" s="25" t="s">
        <v>90</v>
      </c>
      <c r="AY121" s="25" t="s">
        <v>183</v>
      </c>
      <c r="BE121" s="216">
        <f>IF(N121="základní",J121,0)</f>
        <v>0</v>
      </c>
      <c r="BF121" s="216">
        <f>IF(N121="snížená",J121,0)</f>
        <v>0</v>
      </c>
      <c r="BG121" s="216">
        <f>IF(N121="zákl. přenesená",J121,0)</f>
        <v>0</v>
      </c>
      <c r="BH121" s="216">
        <f>IF(N121="sníž. přenesená",J121,0)</f>
        <v>0</v>
      </c>
      <c r="BI121" s="216">
        <f>IF(N121="nulová",J121,0)</f>
        <v>0</v>
      </c>
      <c r="BJ121" s="25" t="s">
        <v>25</v>
      </c>
      <c r="BK121" s="216">
        <f>ROUND(I121*H121,2)</f>
        <v>0</v>
      </c>
      <c r="BL121" s="25" t="s">
        <v>190</v>
      </c>
      <c r="BM121" s="25" t="s">
        <v>1566</v>
      </c>
    </row>
    <row r="122" spans="2:47" s="1" customFormat="1" ht="81">
      <c r="B122" s="43"/>
      <c r="C122" s="65"/>
      <c r="D122" s="219" t="s">
        <v>217</v>
      </c>
      <c r="E122" s="65"/>
      <c r="F122" s="250" t="s">
        <v>893</v>
      </c>
      <c r="G122" s="65"/>
      <c r="H122" s="65"/>
      <c r="I122" s="174"/>
      <c r="J122" s="65"/>
      <c r="K122" s="65"/>
      <c r="L122" s="63"/>
      <c r="M122" s="251"/>
      <c r="N122" s="44"/>
      <c r="O122" s="44"/>
      <c r="P122" s="44"/>
      <c r="Q122" s="44"/>
      <c r="R122" s="44"/>
      <c r="S122" s="44"/>
      <c r="T122" s="80"/>
      <c r="AT122" s="25" t="s">
        <v>217</v>
      </c>
      <c r="AU122" s="25" t="s">
        <v>90</v>
      </c>
    </row>
    <row r="123" spans="2:63" s="11" customFormat="1" ht="37.35" customHeight="1">
      <c r="B123" s="189"/>
      <c r="C123" s="190"/>
      <c r="D123" s="191" t="s">
        <v>81</v>
      </c>
      <c r="E123" s="192" t="s">
        <v>894</v>
      </c>
      <c r="F123" s="192" t="s">
        <v>895</v>
      </c>
      <c r="G123" s="190"/>
      <c r="H123" s="190"/>
      <c r="I123" s="193"/>
      <c r="J123" s="194">
        <f>BK123</f>
        <v>0</v>
      </c>
      <c r="K123" s="190"/>
      <c r="L123" s="195"/>
      <c r="M123" s="196"/>
      <c r="N123" s="197"/>
      <c r="O123" s="197"/>
      <c r="P123" s="198">
        <f>P124+P171</f>
        <v>0</v>
      </c>
      <c r="Q123" s="197"/>
      <c r="R123" s="198">
        <f>R124+R171</f>
        <v>3.4873263199999998</v>
      </c>
      <c r="S123" s="197"/>
      <c r="T123" s="199">
        <f>T124+T171</f>
        <v>0</v>
      </c>
      <c r="AR123" s="200" t="s">
        <v>90</v>
      </c>
      <c r="AT123" s="201" t="s">
        <v>81</v>
      </c>
      <c r="AU123" s="201" t="s">
        <v>82</v>
      </c>
      <c r="AY123" s="200" t="s">
        <v>183</v>
      </c>
      <c r="BK123" s="202">
        <f>BK124+BK171</f>
        <v>0</v>
      </c>
    </row>
    <row r="124" spans="2:63" s="11" customFormat="1" ht="19.9" customHeight="1">
      <c r="B124" s="189"/>
      <c r="C124" s="190"/>
      <c r="D124" s="191" t="s">
        <v>81</v>
      </c>
      <c r="E124" s="203" t="s">
        <v>1263</v>
      </c>
      <c r="F124" s="203" t="s">
        <v>1264</v>
      </c>
      <c r="G124" s="190"/>
      <c r="H124" s="190"/>
      <c r="I124" s="193"/>
      <c r="J124" s="204">
        <f>BK124</f>
        <v>0</v>
      </c>
      <c r="K124" s="190"/>
      <c r="L124" s="195"/>
      <c r="M124" s="196"/>
      <c r="N124" s="197"/>
      <c r="O124" s="197"/>
      <c r="P124" s="198">
        <f>SUM(P125:P170)</f>
        <v>0</v>
      </c>
      <c r="Q124" s="197"/>
      <c r="R124" s="198">
        <f>SUM(R125:R170)</f>
        <v>3.0851897</v>
      </c>
      <c r="S124" s="197"/>
      <c r="T124" s="199">
        <f>SUM(T125:T170)</f>
        <v>0</v>
      </c>
      <c r="AR124" s="200" t="s">
        <v>90</v>
      </c>
      <c r="AT124" s="201" t="s">
        <v>81</v>
      </c>
      <c r="AU124" s="201" t="s">
        <v>25</v>
      </c>
      <c r="AY124" s="200" t="s">
        <v>183</v>
      </c>
      <c r="BK124" s="202">
        <f>SUM(BK125:BK170)</f>
        <v>0</v>
      </c>
    </row>
    <row r="125" spans="2:65" s="1" customFormat="1" ht="16.5" customHeight="1">
      <c r="B125" s="43"/>
      <c r="C125" s="205" t="s">
        <v>30</v>
      </c>
      <c r="D125" s="205" t="s">
        <v>185</v>
      </c>
      <c r="E125" s="206" t="s">
        <v>1567</v>
      </c>
      <c r="F125" s="207" t="s">
        <v>1568</v>
      </c>
      <c r="G125" s="208" t="s">
        <v>884</v>
      </c>
      <c r="H125" s="209">
        <v>256.99</v>
      </c>
      <c r="I125" s="210"/>
      <c r="J125" s="211">
        <f>ROUND(I125*H125,2)</f>
        <v>0</v>
      </c>
      <c r="K125" s="207" t="s">
        <v>189</v>
      </c>
      <c r="L125" s="63"/>
      <c r="M125" s="212" t="s">
        <v>38</v>
      </c>
      <c r="N125" s="213" t="s">
        <v>53</v>
      </c>
      <c r="O125" s="44"/>
      <c r="P125" s="214">
        <f>O125*H125</f>
        <v>0</v>
      </c>
      <c r="Q125" s="214">
        <v>7E-05</v>
      </c>
      <c r="R125" s="214">
        <f>Q125*H125</f>
        <v>0.0179893</v>
      </c>
      <c r="S125" s="214">
        <v>0</v>
      </c>
      <c r="T125" s="215">
        <f>S125*H125</f>
        <v>0</v>
      </c>
      <c r="AR125" s="25" t="s">
        <v>279</v>
      </c>
      <c r="AT125" s="25" t="s">
        <v>185</v>
      </c>
      <c r="AU125" s="25" t="s">
        <v>90</v>
      </c>
      <c r="AY125" s="25" t="s">
        <v>183</v>
      </c>
      <c r="BE125" s="216">
        <f>IF(N125="základní",J125,0)</f>
        <v>0</v>
      </c>
      <c r="BF125" s="216">
        <f>IF(N125="snížená",J125,0)</f>
        <v>0</v>
      </c>
      <c r="BG125" s="216">
        <f>IF(N125="zákl. přenesená",J125,0)</f>
        <v>0</v>
      </c>
      <c r="BH125" s="216">
        <f>IF(N125="sníž. přenesená",J125,0)</f>
        <v>0</v>
      </c>
      <c r="BI125" s="216">
        <f>IF(N125="nulová",J125,0)</f>
        <v>0</v>
      </c>
      <c r="BJ125" s="25" t="s">
        <v>25</v>
      </c>
      <c r="BK125" s="216">
        <f>ROUND(I125*H125,2)</f>
        <v>0</v>
      </c>
      <c r="BL125" s="25" t="s">
        <v>279</v>
      </c>
      <c r="BM125" s="25" t="s">
        <v>1569</v>
      </c>
    </row>
    <row r="126" spans="2:47" s="1" customFormat="1" ht="27">
      <c r="B126" s="43"/>
      <c r="C126" s="65"/>
      <c r="D126" s="219" t="s">
        <v>217</v>
      </c>
      <c r="E126" s="65"/>
      <c r="F126" s="250" t="s">
        <v>1570</v>
      </c>
      <c r="G126" s="65"/>
      <c r="H126" s="65"/>
      <c r="I126" s="174"/>
      <c r="J126" s="65"/>
      <c r="K126" s="65"/>
      <c r="L126" s="63"/>
      <c r="M126" s="251"/>
      <c r="N126" s="44"/>
      <c r="O126" s="44"/>
      <c r="P126" s="44"/>
      <c r="Q126" s="44"/>
      <c r="R126" s="44"/>
      <c r="S126" s="44"/>
      <c r="T126" s="80"/>
      <c r="AT126" s="25" t="s">
        <v>217</v>
      </c>
      <c r="AU126" s="25" t="s">
        <v>90</v>
      </c>
    </row>
    <row r="127" spans="2:51" s="12" customFormat="1" ht="27">
      <c r="B127" s="217"/>
      <c r="C127" s="218"/>
      <c r="D127" s="219" t="s">
        <v>196</v>
      </c>
      <c r="E127" s="220" t="s">
        <v>38</v>
      </c>
      <c r="F127" s="221" t="s">
        <v>1571</v>
      </c>
      <c r="G127" s="218"/>
      <c r="H127" s="222">
        <v>256.99</v>
      </c>
      <c r="I127" s="223"/>
      <c r="J127" s="218"/>
      <c r="K127" s="218"/>
      <c r="L127" s="224"/>
      <c r="M127" s="225"/>
      <c r="N127" s="226"/>
      <c r="O127" s="226"/>
      <c r="P127" s="226"/>
      <c r="Q127" s="226"/>
      <c r="R127" s="226"/>
      <c r="S127" s="226"/>
      <c r="T127" s="227"/>
      <c r="AT127" s="228" t="s">
        <v>196</v>
      </c>
      <c r="AU127" s="228" t="s">
        <v>90</v>
      </c>
      <c r="AV127" s="12" t="s">
        <v>90</v>
      </c>
      <c r="AW127" s="12" t="s">
        <v>45</v>
      </c>
      <c r="AX127" s="12" t="s">
        <v>82</v>
      </c>
      <c r="AY127" s="228" t="s">
        <v>183</v>
      </c>
    </row>
    <row r="128" spans="2:51" s="13" customFormat="1" ht="13.5">
      <c r="B128" s="229"/>
      <c r="C128" s="230"/>
      <c r="D128" s="219" t="s">
        <v>196</v>
      </c>
      <c r="E128" s="231" t="s">
        <v>38</v>
      </c>
      <c r="F128" s="232" t="s">
        <v>198</v>
      </c>
      <c r="G128" s="230"/>
      <c r="H128" s="233">
        <v>256.99</v>
      </c>
      <c r="I128" s="234"/>
      <c r="J128" s="230"/>
      <c r="K128" s="230"/>
      <c r="L128" s="235"/>
      <c r="M128" s="236"/>
      <c r="N128" s="237"/>
      <c r="O128" s="237"/>
      <c r="P128" s="237"/>
      <c r="Q128" s="237"/>
      <c r="R128" s="237"/>
      <c r="S128" s="237"/>
      <c r="T128" s="238"/>
      <c r="AT128" s="239" t="s">
        <v>196</v>
      </c>
      <c r="AU128" s="239" t="s">
        <v>90</v>
      </c>
      <c r="AV128" s="13" t="s">
        <v>190</v>
      </c>
      <c r="AW128" s="13" t="s">
        <v>45</v>
      </c>
      <c r="AX128" s="13" t="s">
        <v>25</v>
      </c>
      <c r="AY128" s="239" t="s">
        <v>183</v>
      </c>
    </row>
    <row r="129" spans="2:65" s="1" customFormat="1" ht="25.5" customHeight="1">
      <c r="B129" s="43"/>
      <c r="C129" s="205" t="s">
        <v>244</v>
      </c>
      <c r="D129" s="205" t="s">
        <v>185</v>
      </c>
      <c r="E129" s="206" t="s">
        <v>1572</v>
      </c>
      <c r="F129" s="207" t="s">
        <v>1573</v>
      </c>
      <c r="G129" s="208" t="s">
        <v>884</v>
      </c>
      <c r="H129" s="209">
        <v>92.64</v>
      </c>
      <c r="I129" s="210"/>
      <c r="J129" s="211">
        <f>ROUND(I129*H129,2)</f>
        <v>0</v>
      </c>
      <c r="K129" s="207" t="s">
        <v>189</v>
      </c>
      <c r="L129" s="63"/>
      <c r="M129" s="212" t="s">
        <v>38</v>
      </c>
      <c r="N129" s="213" t="s">
        <v>53</v>
      </c>
      <c r="O129" s="44"/>
      <c r="P129" s="214">
        <f>O129*H129</f>
        <v>0</v>
      </c>
      <c r="Q129" s="214">
        <v>6E-05</v>
      </c>
      <c r="R129" s="214">
        <f>Q129*H129</f>
        <v>0.0055584</v>
      </c>
      <c r="S129" s="214">
        <v>0</v>
      </c>
      <c r="T129" s="215">
        <f>S129*H129</f>
        <v>0</v>
      </c>
      <c r="AR129" s="25" t="s">
        <v>279</v>
      </c>
      <c r="AT129" s="25" t="s">
        <v>185</v>
      </c>
      <c r="AU129" s="25" t="s">
        <v>90</v>
      </c>
      <c r="AY129" s="25" t="s">
        <v>183</v>
      </c>
      <c r="BE129" s="216">
        <f>IF(N129="základní",J129,0)</f>
        <v>0</v>
      </c>
      <c r="BF129" s="216">
        <f>IF(N129="snížená",J129,0)</f>
        <v>0</v>
      </c>
      <c r="BG129" s="216">
        <f>IF(N129="zákl. přenesená",J129,0)</f>
        <v>0</v>
      </c>
      <c r="BH129" s="216">
        <f>IF(N129="sníž. přenesená",J129,0)</f>
        <v>0</v>
      </c>
      <c r="BI129" s="216">
        <f>IF(N129="nulová",J129,0)</f>
        <v>0</v>
      </c>
      <c r="BJ129" s="25" t="s">
        <v>25</v>
      </c>
      <c r="BK129" s="216">
        <f>ROUND(I129*H129,2)</f>
        <v>0</v>
      </c>
      <c r="BL129" s="25" t="s">
        <v>279</v>
      </c>
      <c r="BM129" s="25" t="s">
        <v>1574</v>
      </c>
    </row>
    <row r="130" spans="2:47" s="1" customFormat="1" ht="27">
      <c r="B130" s="43"/>
      <c r="C130" s="65"/>
      <c r="D130" s="219" t="s">
        <v>217</v>
      </c>
      <c r="E130" s="65"/>
      <c r="F130" s="250" t="s">
        <v>1570</v>
      </c>
      <c r="G130" s="65"/>
      <c r="H130" s="65"/>
      <c r="I130" s="174"/>
      <c r="J130" s="65"/>
      <c r="K130" s="65"/>
      <c r="L130" s="63"/>
      <c r="M130" s="251"/>
      <c r="N130" s="44"/>
      <c r="O130" s="44"/>
      <c r="P130" s="44"/>
      <c r="Q130" s="44"/>
      <c r="R130" s="44"/>
      <c r="S130" s="44"/>
      <c r="T130" s="80"/>
      <c r="AT130" s="25" t="s">
        <v>217</v>
      </c>
      <c r="AU130" s="25" t="s">
        <v>90</v>
      </c>
    </row>
    <row r="131" spans="2:51" s="12" customFormat="1" ht="13.5">
      <c r="B131" s="217"/>
      <c r="C131" s="218"/>
      <c r="D131" s="219" t="s">
        <v>196</v>
      </c>
      <c r="E131" s="220" t="s">
        <v>38</v>
      </c>
      <c r="F131" s="221" t="s">
        <v>1575</v>
      </c>
      <c r="G131" s="218"/>
      <c r="H131" s="222">
        <v>92.64</v>
      </c>
      <c r="I131" s="223"/>
      <c r="J131" s="218"/>
      <c r="K131" s="218"/>
      <c r="L131" s="224"/>
      <c r="M131" s="225"/>
      <c r="N131" s="226"/>
      <c r="O131" s="226"/>
      <c r="P131" s="226"/>
      <c r="Q131" s="226"/>
      <c r="R131" s="226"/>
      <c r="S131" s="226"/>
      <c r="T131" s="227"/>
      <c r="AT131" s="228" t="s">
        <v>196</v>
      </c>
      <c r="AU131" s="228" t="s">
        <v>90</v>
      </c>
      <c r="AV131" s="12" t="s">
        <v>90</v>
      </c>
      <c r="AW131" s="12" t="s">
        <v>45</v>
      </c>
      <c r="AX131" s="12" t="s">
        <v>82</v>
      </c>
      <c r="AY131" s="228" t="s">
        <v>183</v>
      </c>
    </row>
    <row r="132" spans="2:51" s="13" customFormat="1" ht="13.5">
      <c r="B132" s="229"/>
      <c r="C132" s="230"/>
      <c r="D132" s="219" t="s">
        <v>196</v>
      </c>
      <c r="E132" s="231" t="s">
        <v>38</v>
      </c>
      <c r="F132" s="232" t="s">
        <v>198</v>
      </c>
      <c r="G132" s="230"/>
      <c r="H132" s="233">
        <v>92.64</v>
      </c>
      <c r="I132" s="234"/>
      <c r="J132" s="230"/>
      <c r="K132" s="230"/>
      <c r="L132" s="235"/>
      <c r="M132" s="236"/>
      <c r="N132" s="237"/>
      <c r="O132" s="237"/>
      <c r="P132" s="237"/>
      <c r="Q132" s="237"/>
      <c r="R132" s="237"/>
      <c r="S132" s="237"/>
      <c r="T132" s="238"/>
      <c r="AT132" s="239" t="s">
        <v>196</v>
      </c>
      <c r="AU132" s="239" t="s">
        <v>90</v>
      </c>
      <c r="AV132" s="13" t="s">
        <v>190</v>
      </c>
      <c r="AW132" s="13" t="s">
        <v>45</v>
      </c>
      <c r="AX132" s="13" t="s">
        <v>25</v>
      </c>
      <c r="AY132" s="239" t="s">
        <v>183</v>
      </c>
    </row>
    <row r="133" spans="2:65" s="1" customFormat="1" ht="25.5" customHeight="1">
      <c r="B133" s="43"/>
      <c r="C133" s="205" t="s">
        <v>248</v>
      </c>
      <c r="D133" s="205" t="s">
        <v>185</v>
      </c>
      <c r="E133" s="206" t="s">
        <v>1576</v>
      </c>
      <c r="F133" s="207" t="s">
        <v>1577</v>
      </c>
      <c r="G133" s="208" t="s">
        <v>884</v>
      </c>
      <c r="H133" s="209">
        <v>290.97</v>
      </c>
      <c r="I133" s="210"/>
      <c r="J133" s="211">
        <f>ROUND(I133*H133,2)</f>
        <v>0</v>
      </c>
      <c r="K133" s="207" t="s">
        <v>189</v>
      </c>
      <c r="L133" s="63"/>
      <c r="M133" s="212" t="s">
        <v>38</v>
      </c>
      <c r="N133" s="213" t="s">
        <v>53</v>
      </c>
      <c r="O133" s="44"/>
      <c r="P133" s="214">
        <f>O133*H133</f>
        <v>0</v>
      </c>
      <c r="Q133" s="214">
        <v>5E-05</v>
      </c>
      <c r="R133" s="214">
        <f>Q133*H133</f>
        <v>0.014548500000000002</v>
      </c>
      <c r="S133" s="214">
        <v>0</v>
      </c>
      <c r="T133" s="215">
        <f>S133*H133</f>
        <v>0</v>
      </c>
      <c r="AR133" s="25" t="s">
        <v>279</v>
      </c>
      <c r="AT133" s="25" t="s">
        <v>185</v>
      </c>
      <c r="AU133" s="25" t="s">
        <v>90</v>
      </c>
      <c r="AY133" s="25" t="s">
        <v>183</v>
      </c>
      <c r="BE133" s="216">
        <f>IF(N133="základní",J133,0)</f>
        <v>0</v>
      </c>
      <c r="BF133" s="216">
        <f>IF(N133="snížená",J133,0)</f>
        <v>0</v>
      </c>
      <c r="BG133" s="216">
        <f>IF(N133="zákl. přenesená",J133,0)</f>
        <v>0</v>
      </c>
      <c r="BH133" s="216">
        <f>IF(N133="sníž. přenesená",J133,0)</f>
        <v>0</v>
      </c>
      <c r="BI133" s="216">
        <f>IF(N133="nulová",J133,0)</f>
        <v>0</v>
      </c>
      <c r="BJ133" s="25" t="s">
        <v>25</v>
      </c>
      <c r="BK133" s="216">
        <f>ROUND(I133*H133,2)</f>
        <v>0</v>
      </c>
      <c r="BL133" s="25" t="s">
        <v>279</v>
      </c>
      <c r="BM133" s="25" t="s">
        <v>1578</v>
      </c>
    </row>
    <row r="134" spans="2:47" s="1" customFormat="1" ht="27">
      <c r="B134" s="43"/>
      <c r="C134" s="65"/>
      <c r="D134" s="219" t="s">
        <v>217</v>
      </c>
      <c r="E134" s="65"/>
      <c r="F134" s="250" t="s">
        <v>1570</v>
      </c>
      <c r="G134" s="65"/>
      <c r="H134" s="65"/>
      <c r="I134" s="174"/>
      <c r="J134" s="65"/>
      <c r="K134" s="65"/>
      <c r="L134" s="63"/>
      <c r="M134" s="251"/>
      <c r="N134" s="44"/>
      <c r="O134" s="44"/>
      <c r="P134" s="44"/>
      <c r="Q134" s="44"/>
      <c r="R134" s="44"/>
      <c r="S134" s="44"/>
      <c r="T134" s="80"/>
      <c r="AT134" s="25" t="s">
        <v>217</v>
      </c>
      <c r="AU134" s="25" t="s">
        <v>90</v>
      </c>
    </row>
    <row r="135" spans="2:51" s="12" customFormat="1" ht="13.5">
      <c r="B135" s="217"/>
      <c r="C135" s="218"/>
      <c r="D135" s="219" t="s">
        <v>196</v>
      </c>
      <c r="E135" s="220" t="s">
        <v>38</v>
      </c>
      <c r="F135" s="221" t="s">
        <v>1579</v>
      </c>
      <c r="G135" s="218"/>
      <c r="H135" s="222">
        <v>290.97</v>
      </c>
      <c r="I135" s="223"/>
      <c r="J135" s="218"/>
      <c r="K135" s="218"/>
      <c r="L135" s="224"/>
      <c r="M135" s="225"/>
      <c r="N135" s="226"/>
      <c r="O135" s="226"/>
      <c r="P135" s="226"/>
      <c r="Q135" s="226"/>
      <c r="R135" s="226"/>
      <c r="S135" s="226"/>
      <c r="T135" s="227"/>
      <c r="AT135" s="228" t="s">
        <v>196</v>
      </c>
      <c r="AU135" s="228" t="s">
        <v>90</v>
      </c>
      <c r="AV135" s="12" t="s">
        <v>90</v>
      </c>
      <c r="AW135" s="12" t="s">
        <v>45</v>
      </c>
      <c r="AX135" s="12" t="s">
        <v>82</v>
      </c>
      <c r="AY135" s="228" t="s">
        <v>183</v>
      </c>
    </row>
    <row r="136" spans="2:51" s="13" customFormat="1" ht="13.5">
      <c r="B136" s="229"/>
      <c r="C136" s="230"/>
      <c r="D136" s="219" t="s">
        <v>196</v>
      </c>
      <c r="E136" s="231" t="s">
        <v>38</v>
      </c>
      <c r="F136" s="232" t="s">
        <v>198</v>
      </c>
      <c r="G136" s="230"/>
      <c r="H136" s="233">
        <v>290.97</v>
      </c>
      <c r="I136" s="234"/>
      <c r="J136" s="230"/>
      <c r="K136" s="230"/>
      <c r="L136" s="235"/>
      <c r="M136" s="236"/>
      <c r="N136" s="237"/>
      <c r="O136" s="237"/>
      <c r="P136" s="237"/>
      <c r="Q136" s="237"/>
      <c r="R136" s="237"/>
      <c r="S136" s="237"/>
      <c r="T136" s="238"/>
      <c r="AT136" s="239" t="s">
        <v>196</v>
      </c>
      <c r="AU136" s="239" t="s">
        <v>90</v>
      </c>
      <c r="AV136" s="13" t="s">
        <v>190</v>
      </c>
      <c r="AW136" s="13" t="s">
        <v>45</v>
      </c>
      <c r="AX136" s="13" t="s">
        <v>25</v>
      </c>
      <c r="AY136" s="239" t="s">
        <v>183</v>
      </c>
    </row>
    <row r="137" spans="2:65" s="1" customFormat="1" ht="25.5" customHeight="1">
      <c r="B137" s="43"/>
      <c r="C137" s="205" t="s">
        <v>252</v>
      </c>
      <c r="D137" s="205" t="s">
        <v>185</v>
      </c>
      <c r="E137" s="206" t="s">
        <v>1580</v>
      </c>
      <c r="F137" s="207" t="s">
        <v>1581</v>
      </c>
      <c r="G137" s="208" t="s">
        <v>884</v>
      </c>
      <c r="H137" s="209">
        <v>470.28</v>
      </c>
      <c r="I137" s="210"/>
      <c r="J137" s="211">
        <f>ROUND(I137*H137,2)</f>
        <v>0</v>
      </c>
      <c r="K137" s="207" t="s">
        <v>189</v>
      </c>
      <c r="L137" s="63"/>
      <c r="M137" s="212" t="s">
        <v>38</v>
      </c>
      <c r="N137" s="213" t="s">
        <v>53</v>
      </c>
      <c r="O137" s="44"/>
      <c r="P137" s="214">
        <f>O137*H137</f>
        <v>0</v>
      </c>
      <c r="Q137" s="214">
        <v>5E-05</v>
      </c>
      <c r="R137" s="214">
        <f>Q137*H137</f>
        <v>0.023514</v>
      </c>
      <c r="S137" s="214">
        <v>0</v>
      </c>
      <c r="T137" s="215">
        <f>S137*H137</f>
        <v>0</v>
      </c>
      <c r="AR137" s="25" t="s">
        <v>279</v>
      </c>
      <c r="AT137" s="25" t="s">
        <v>185</v>
      </c>
      <c r="AU137" s="25" t="s">
        <v>90</v>
      </c>
      <c r="AY137" s="25" t="s">
        <v>183</v>
      </c>
      <c r="BE137" s="216">
        <f>IF(N137="základní",J137,0)</f>
        <v>0</v>
      </c>
      <c r="BF137" s="216">
        <f>IF(N137="snížená",J137,0)</f>
        <v>0</v>
      </c>
      <c r="BG137" s="216">
        <f>IF(N137="zákl. přenesená",J137,0)</f>
        <v>0</v>
      </c>
      <c r="BH137" s="216">
        <f>IF(N137="sníž. přenesená",J137,0)</f>
        <v>0</v>
      </c>
      <c r="BI137" s="216">
        <f>IF(N137="nulová",J137,0)</f>
        <v>0</v>
      </c>
      <c r="BJ137" s="25" t="s">
        <v>25</v>
      </c>
      <c r="BK137" s="216">
        <f>ROUND(I137*H137,2)</f>
        <v>0</v>
      </c>
      <c r="BL137" s="25" t="s">
        <v>279</v>
      </c>
      <c r="BM137" s="25" t="s">
        <v>1582</v>
      </c>
    </row>
    <row r="138" spans="2:47" s="1" customFormat="1" ht="27">
      <c r="B138" s="43"/>
      <c r="C138" s="65"/>
      <c r="D138" s="219" t="s">
        <v>217</v>
      </c>
      <c r="E138" s="65"/>
      <c r="F138" s="250" t="s">
        <v>1570</v>
      </c>
      <c r="G138" s="65"/>
      <c r="H138" s="65"/>
      <c r="I138" s="174"/>
      <c r="J138" s="65"/>
      <c r="K138" s="65"/>
      <c r="L138" s="63"/>
      <c r="M138" s="251"/>
      <c r="N138" s="44"/>
      <c r="O138" s="44"/>
      <c r="P138" s="44"/>
      <c r="Q138" s="44"/>
      <c r="R138" s="44"/>
      <c r="S138" s="44"/>
      <c r="T138" s="80"/>
      <c r="AT138" s="25" t="s">
        <v>217</v>
      </c>
      <c r="AU138" s="25" t="s">
        <v>90</v>
      </c>
    </row>
    <row r="139" spans="2:51" s="12" customFormat="1" ht="13.5">
      <c r="B139" s="217"/>
      <c r="C139" s="218"/>
      <c r="D139" s="219" t="s">
        <v>196</v>
      </c>
      <c r="E139" s="220" t="s">
        <v>38</v>
      </c>
      <c r="F139" s="221" t="s">
        <v>1583</v>
      </c>
      <c r="G139" s="218"/>
      <c r="H139" s="222">
        <v>470.28</v>
      </c>
      <c r="I139" s="223"/>
      <c r="J139" s="218"/>
      <c r="K139" s="218"/>
      <c r="L139" s="224"/>
      <c r="M139" s="225"/>
      <c r="N139" s="226"/>
      <c r="O139" s="226"/>
      <c r="P139" s="226"/>
      <c r="Q139" s="226"/>
      <c r="R139" s="226"/>
      <c r="S139" s="226"/>
      <c r="T139" s="227"/>
      <c r="AT139" s="228" t="s">
        <v>196</v>
      </c>
      <c r="AU139" s="228" t="s">
        <v>90</v>
      </c>
      <c r="AV139" s="12" t="s">
        <v>90</v>
      </c>
      <c r="AW139" s="12" t="s">
        <v>45</v>
      </c>
      <c r="AX139" s="12" t="s">
        <v>82</v>
      </c>
      <c r="AY139" s="228" t="s">
        <v>183</v>
      </c>
    </row>
    <row r="140" spans="2:51" s="13" customFormat="1" ht="13.5">
      <c r="B140" s="229"/>
      <c r="C140" s="230"/>
      <c r="D140" s="219" t="s">
        <v>196</v>
      </c>
      <c r="E140" s="231" t="s">
        <v>38</v>
      </c>
      <c r="F140" s="232" t="s">
        <v>198</v>
      </c>
      <c r="G140" s="230"/>
      <c r="H140" s="233">
        <v>470.28</v>
      </c>
      <c r="I140" s="234"/>
      <c r="J140" s="230"/>
      <c r="K140" s="230"/>
      <c r="L140" s="235"/>
      <c r="M140" s="236"/>
      <c r="N140" s="237"/>
      <c r="O140" s="237"/>
      <c r="P140" s="237"/>
      <c r="Q140" s="237"/>
      <c r="R140" s="237"/>
      <c r="S140" s="237"/>
      <c r="T140" s="238"/>
      <c r="AT140" s="239" t="s">
        <v>196</v>
      </c>
      <c r="AU140" s="239" t="s">
        <v>90</v>
      </c>
      <c r="AV140" s="13" t="s">
        <v>190</v>
      </c>
      <c r="AW140" s="13" t="s">
        <v>45</v>
      </c>
      <c r="AX140" s="13" t="s">
        <v>25</v>
      </c>
      <c r="AY140" s="239" t="s">
        <v>183</v>
      </c>
    </row>
    <row r="141" spans="2:65" s="1" customFormat="1" ht="25.5" customHeight="1">
      <c r="B141" s="43"/>
      <c r="C141" s="205" t="s">
        <v>265</v>
      </c>
      <c r="D141" s="205" t="s">
        <v>185</v>
      </c>
      <c r="E141" s="206" t="s">
        <v>1584</v>
      </c>
      <c r="F141" s="207" t="s">
        <v>1585</v>
      </c>
      <c r="G141" s="208" t="s">
        <v>884</v>
      </c>
      <c r="H141" s="209">
        <v>1591.59</v>
      </c>
      <c r="I141" s="210"/>
      <c r="J141" s="211">
        <f>ROUND(I141*H141,2)</f>
        <v>0</v>
      </c>
      <c r="K141" s="207" t="s">
        <v>189</v>
      </c>
      <c r="L141" s="63"/>
      <c r="M141" s="212" t="s">
        <v>38</v>
      </c>
      <c r="N141" s="213" t="s">
        <v>53</v>
      </c>
      <c r="O141" s="44"/>
      <c r="P141" s="214">
        <f>O141*H141</f>
        <v>0</v>
      </c>
      <c r="Q141" s="214">
        <v>5E-05</v>
      </c>
      <c r="R141" s="214">
        <f>Q141*H141</f>
        <v>0.0795795</v>
      </c>
      <c r="S141" s="214">
        <v>0</v>
      </c>
      <c r="T141" s="215">
        <f>S141*H141</f>
        <v>0</v>
      </c>
      <c r="AR141" s="25" t="s">
        <v>279</v>
      </c>
      <c r="AT141" s="25" t="s">
        <v>185</v>
      </c>
      <c r="AU141" s="25" t="s">
        <v>90</v>
      </c>
      <c r="AY141" s="25" t="s">
        <v>183</v>
      </c>
      <c r="BE141" s="216">
        <f>IF(N141="základní",J141,0)</f>
        <v>0</v>
      </c>
      <c r="BF141" s="216">
        <f>IF(N141="snížená",J141,0)</f>
        <v>0</v>
      </c>
      <c r="BG141" s="216">
        <f>IF(N141="zákl. přenesená",J141,0)</f>
        <v>0</v>
      </c>
      <c r="BH141" s="216">
        <f>IF(N141="sníž. přenesená",J141,0)</f>
        <v>0</v>
      </c>
      <c r="BI141" s="216">
        <f>IF(N141="nulová",J141,0)</f>
        <v>0</v>
      </c>
      <c r="BJ141" s="25" t="s">
        <v>25</v>
      </c>
      <c r="BK141" s="216">
        <f>ROUND(I141*H141,2)</f>
        <v>0</v>
      </c>
      <c r="BL141" s="25" t="s">
        <v>279</v>
      </c>
      <c r="BM141" s="25" t="s">
        <v>1586</v>
      </c>
    </row>
    <row r="142" spans="2:47" s="1" customFormat="1" ht="27">
      <c r="B142" s="43"/>
      <c r="C142" s="65"/>
      <c r="D142" s="219" t="s">
        <v>217</v>
      </c>
      <c r="E142" s="65"/>
      <c r="F142" s="250" t="s">
        <v>1570</v>
      </c>
      <c r="G142" s="65"/>
      <c r="H142" s="65"/>
      <c r="I142" s="174"/>
      <c r="J142" s="65"/>
      <c r="K142" s="65"/>
      <c r="L142" s="63"/>
      <c r="M142" s="251"/>
      <c r="N142" s="44"/>
      <c r="O142" s="44"/>
      <c r="P142" s="44"/>
      <c r="Q142" s="44"/>
      <c r="R142" s="44"/>
      <c r="S142" s="44"/>
      <c r="T142" s="80"/>
      <c r="AT142" s="25" t="s">
        <v>217</v>
      </c>
      <c r="AU142" s="25" t="s">
        <v>90</v>
      </c>
    </row>
    <row r="143" spans="2:51" s="12" customFormat="1" ht="13.5">
      <c r="B143" s="217"/>
      <c r="C143" s="218"/>
      <c r="D143" s="219" t="s">
        <v>196</v>
      </c>
      <c r="E143" s="220" t="s">
        <v>38</v>
      </c>
      <c r="F143" s="221" t="s">
        <v>1587</v>
      </c>
      <c r="G143" s="218"/>
      <c r="H143" s="222">
        <v>1591.59</v>
      </c>
      <c r="I143" s="223"/>
      <c r="J143" s="218"/>
      <c r="K143" s="218"/>
      <c r="L143" s="224"/>
      <c r="M143" s="225"/>
      <c r="N143" s="226"/>
      <c r="O143" s="226"/>
      <c r="P143" s="226"/>
      <c r="Q143" s="226"/>
      <c r="R143" s="226"/>
      <c r="S143" s="226"/>
      <c r="T143" s="227"/>
      <c r="AT143" s="228" t="s">
        <v>196</v>
      </c>
      <c r="AU143" s="228" t="s">
        <v>90</v>
      </c>
      <c r="AV143" s="12" t="s">
        <v>90</v>
      </c>
      <c r="AW143" s="12" t="s">
        <v>45</v>
      </c>
      <c r="AX143" s="12" t="s">
        <v>82</v>
      </c>
      <c r="AY143" s="228" t="s">
        <v>183</v>
      </c>
    </row>
    <row r="144" spans="2:51" s="13" customFormat="1" ht="13.5">
      <c r="B144" s="229"/>
      <c r="C144" s="230"/>
      <c r="D144" s="219" t="s">
        <v>196</v>
      </c>
      <c r="E144" s="231" t="s">
        <v>38</v>
      </c>
      <c r="F144" s="232" t="s">
        <v>198</v>
      </c>
      <c r="G144" s="230"/>
      <c r="H144" s="233">
        <v>1591.59</v>
      </c>
      <c r="I144" s="234"/>
      <c r="J144" s="230"/>
      <c r="K144" s="230"/>
      <c r="L144" s="235"/>
      <c r="M144" s="236"/>
      <c r="N144" s="237"/>
      <c r="O144" s="237"/>
      <c r="P144" s="237"/>
      <c r="Q144" s="237"/>
      <c r="R144" s="237"/>
      <c r="S144" s="237"/>
      <c r="T144" s="238"/>
      <c r="AT144" s="239" t="s">
        <v>196</v>
      </c>
      <c r="AU144" s="239" t="s">
        <v>90</v>
      </c>
      <c r="AV144" s="13" t="s">
        <v>190</v>
      </c>
      <c r="AW144" s="13" t="s">
        <v>45</v>
      </c>
      <c r="AX144" s="13" t="s">
        <v>25</v>
      </c>
      <c r="AY144" s="239" t="s">
        <v>183</v>
      </c>
    </row>
    <row r="145" spans="2:65" s="1" customFormat="1" ht="25.5" customHeight="1">
      <c r="B145" s="43"/>
      <c r="C145" s="252" t="s">
        <v>10</v>
      </c>
      <c r="D145" s="252" t="s">
        <v>272</v>
      </c>
      <c r="E145" s="253" t="s">
        <v>1588</v>
      </c>
      <c r="F145" s="254" t="s">
        <v>1589</v>
      </c>
      <c r="G145" s="255" t="s">
        <v>268</v>
      </c>
      <c r="H145" s="256">
        <v>0.014</v>
      </c>
      <c r="I145" s="257"/>
      <c r="J145" s="258">
        <f>ROUND(I145*H145,2)</f>
        <v>0</v>
      </c>
      <c r="K145" s="254" t="s">
        <v>189</v>
      </c>
      <c r="L145" s="259"/>
      <c r="M145" s="260" t="s">
        <v>38</v>
      </c>
      <c r="N145" s="261" t="s">
        <v>53</v>
      </c>
      <c r="O145" s="44"/>
      <c r="P145" s="214">
        <f>O145*H145</f>
        <v>0</v>
      </c>
      <c r="Q145" s="214">
        <v>1</v>
      </c>
      <c r="R145" s="214">
        <f>Q145*H145</f>
        <v>0.014</v>
      </c>
      <c r="S145" s="214">
        <v>0</v>
      </c>
      <c r="T145" s="215">
        <f>S145*H145</f>
        <v>0</v>
      </c>
      <c r="AR145" s="25" t="s">
        <v>385</v>
      </c>
      <c r="AT145" s="25" t="s">
        <v>272</v>
      </c>
      <c r="AU145" s="25" t="s">
        <v>90</v>
      </c>
      <c r="AY145" s="25" t="s">
        <v>183</v>
      </c>
      <c r="BE145" s="216">
        <f>IF(N145="základní",J145,0)</f>
        <v>0</v>
      </c>
      <c r="BF145" s="216">
        <f>IF(N145="snížená",J145,0)</f>
        <v>0</v>
      </c>
      <c r="BG145" s="216">
        <f>IF(N145="zákl. přenesená",J145,0)</f>
        <v>0</v>
      </c>
      <c r="BH145" s="216">
        <f>IF(N145="sníž. přenesená",J145,0)</f>
        <v>0</v>
      </c>
      <c r="BI145" s="216">
        <f>IF(N145="nulová",J145,0)</f>
        <v>0</v>
      </c>
      <c r="BJ145" s="25" t="s">
        <v>25</v>
      </c>
      <c r="BK145" s="216">
        <f>ROUND(I145*H145,2)</f>
        <v>0</v>
      </c>
      <c r="BL145" s="25" t="s">
        <v>279</v>
      </c>
      <c r="BM145" s="25" t="s">
        <v>1590</v>
      </c>
    </row>
    <row r="146" spans="2:47" s="1" customFormat="1" ht="27">
      <c r="B146" s="43"/>
      <c r="C146" s="65"/>
      <c r="D146" s="219" t="s">
        <v>276</v>
      </c>
      <c r="E146" s="65"/>
      <c r="F146" s="250" t="s">
        <v>1591</v>
      </c>
      <c r="G146" s="65"/>
      <c r="H146" s="65"/>
      <c r="I146" s="174"/>
      <c r="J146" s="65"/>
      <c r="K146" s="65"/>
      <c r="L146" s="63"/>
      <c r="M146" s="251"/>
      <c r="N146" s="44"/>
      <c r="O146" s="44"/>
      <c r="P146" s="44"/>
      <c r="Q146" s="44"/>
      <c r="R146" s="44"/>
      <c r="S146" s="44"/>
      <c r="T146" s="80"/>
      <c r="AT146" s="25" t="s">
        <v>276</v>
      </c>
      <c r="AU146" s="25" t="s">
        <v>90</v>
      </c>
    </row>
    <row r="147" spans="2:51" s="12" customFormat="1" ht="13.5">
      <c r="B147" s="217"/>
      <c r="C147" s="218"/>
      <c r="D147" s="219" t="s">
        <v>196</v>
      </c>
      <c r="E147" s="220" t="s">
        <v>38</v>
      </c>
      <c r="F147" s="221" t="s">
        <v>1592</v>
      </c>
      <c r="G147" s="218"/>
      <c r="H147" s="222">
        <v>0.014</v>
      </c>
      <c r="I147" s="223"/>
      <c r="J147" s="218"/>
      <c r="K147" s="218"/>
      <c r="L147" s="224"/>
      <c r="M147" s="225"/>
      <c r="N147" s="226"/>
      <c r="O147" s="226"/>
      <c r="P147" s="226"/>
      <c r="Q147" s="226"/>
      <c r="R147" s="226"/>
      <c r="S147" s="226"/>
      <c r="T147" s="227"/>
      <c r="AT147" s="228" t="s">
        <v>196</v>
      </c>
      <c r="AU147" s="228" t="s">
        <v>90</v>
      </c>
      <c r="AV147" s="12" t="s">
        <v>90</v>
      </c>
      <c r="AW147" s="12" t="s">
        <v>45</v>
      </c>
      <c r="AX147" s="12" t="s">
        <v>82</v>
      </c>
      <c r="AY147" s="228" t="s">
        <v>183</v>
      </c>
    </row>
    <row r="148" spans="2:51" s="13" customFormat="1" ht="13.5">
      <c r="B148" s="229"/>
      <c r="C148" s="230"/>
      <c r="D148" s="219" t="s">
        <v>196</v>
      </c>
      <c r="E148" s="231" t="s">
        <v>38</v>
      </c>
      <c r="F148" s="232" t="s">
        <v>198</v>
      </c>
      <c r="G148" s="230"/>
      <c r="H148" s="233">
        <v>0.014</v>
      </c>
      <c r="I148" s="234"/>
      <c r="J148" s="230"/>
      <c r="K148" s="230"/>
      <c r="L148" s="235"/>
      <c r="M148" s="236"/>
      <c r="N148" s="237"/>
      <c r="O148" s="237"/>
      <c r="P148" s="237"/>
      <c r="Q148" s="237"/>
      <c r="R148" s="237"/>
      <c r="S148" s="237"/>
      <c r="T148" s="238"/>
      <c r="AT148" s="239" t="s">
        <v>196</v>
      </c>
      <c r="AU148" s="239" t="s">
        <v>90</v>
      </c>
      <c r="AV148" s="13" t="s">
        <v>190</v>
      </c>
      <c r="AW148" s="13" t="s">
        <v>45</v>
      </c>
      <c r="AX148" s="13" t="s">
        <v>25</v>
      </c>
      <c r="AY148" s="239" t="s">
        <v>183</v>
      </c>
    </row>
    <row r="149" spans="2:65" s="1" customFormat="1" ht="16.5" customHeight="1">
      <c r="B149" s="43"/>
      <c r="C149" s="252" t="s">
        <v>279</v>
      </c>
      <c r="D149" s="252" t="s">
        <v>272</v>
      </c>
      <c r="E149" s="253" t="s">
        <v>1593</v>
      </c>
      <c r="F149" s="254" t="s">
        <v>1594</v>
      </c>
      <c r="G149" s="255" t="s">
        <v>268</v>
      </c>
      <c r="H149" s="256">
        <v>1.954</v>
      </c>
      <c r="I149" s="257"/>
      <c r="J149" s="258">
        <f>ROUND(I149*H149,2)</f>
        <v>0</v>
      </c>
      <c r="K149" s="254" t="s">
        <v>189</v>
      </c>
      <c r="L149" s="259"/>
      <c r="M149" s="260" t="s">
        <v>38</v>
      </c>
      <c r="N149" s="261" t="s">
        <v>53</v>
      </c>
      <c r="O149" s="44"/>
      <c r="P149" s="214">
        <f>O149*H149</f>
        <v>0</v>
      </c>
      <c r="Q149" s="214">
        <v>1</v>
      </c>
      <c r="R149" s="214">
        <f>Q149*H149</f>
        <v>1.954</v>
      </c>
      <c r="S149" s="214">
        <v>0</v>
      </c>
      <c r="T149" s="215">
        <f>S149*H149</f>
        <v>0</v>
      </c>
      <c r="AR149" s="25" t="s">
        <v>385</v>
      </c>
      <c r="AT149" s="25" t="s">
        <v>272</v>
      </c>
      <c r="AU149" s="25" t="s">
        <v>90</v>
      </c>
      <c r="AY149" s="25" t="s">
        <v>183</v>
      </c>
      <c r="BE149" s="216">
        <f>IF(N149="základní",J149,0)</f>
        <v>0</v>
      </c>
      <c r="BF149" s="216">
        <f>IF(N149="snížená",J149,0)</f>
        <v>0</v>
      </c>
      <c r="BG149" s="216">
        <f>IF(N149="zákl. přenesená",J149,0)</f>
        <v>0</v>
      </c>
      <c r="BH149" s="216">
        <f>IF(N149="sníž. přenesená",J149,0)</f>
        <v>0</v>
      </c>
      <c r="BI149" s="216">
        <f>IF(N149="nulová",J149,0)</f>
        <v>0</v>
      </c>
      <c r="BJ149" s="25" t="s">
        <v>25</v>
      </c>
      <c r="BK149" s="216">
        <f>ROUND(I149*H149,2)</f>
        <v>0</v>
      </c>
      <c r="BL149" s="25" t="s">
        <v>279</v>
      </c>
      <c r="BM149" s="25" t="s">
        <v>1595</v>
      </c>
    </row>
    <row r="150" spans="2:47" s="1" customFormat="1" ht="27">
      <c r="B150" s="43"/>
      <c r="C150" s="65"/>
      <c r="D150" s="219" t="s">
        <v>276</v>
      </c>
      <c r="E150" s="65"/>
      <c r="F150" s="250" t="s">
        <v>1596</v>
      </c>
      <c r="G150" s="65"/>
      <c r="H150" s="65"/>
      <c r="I150" s="174"/>
      <c r="J150" s="65"/>
      <c r="K150" s="65"/>
      <c r="L150" s="63"/>
      <c r="M150" s="251"/>
      <c r="N150" s="44"/>
      <c r="O150" s="44"/>
      <c r="P150" s="44"/>
      <c r="Q150" s="44"/>
      <c r="R150" s="44"/>
      <c r="S150" s="44"/>
      <c r="T150" s="80"/>
      <c r="AT150" s="25" t="s">
        <v>276</v>
      </c>
      <c r="AU150" s="25" t="s">
        <v>90</v>
      </c>
    </row>
    <row r="151" spans="2:51" s="12" customFormat="1" ht="27">
      <c r="B151" s="217"/>
      <c r="C151" s="218"/>
      <c r="D151" s="219" t="s">
        <v>196</v>
      </c>
      <c r="E151" s="220" t="s">
        <v>38</v>
      </c>
      <c r="F151" s="221" t="s">
        <v>1597</v>
      </c>
      <c r="G151" s="218"/>
      <c r="H151" s="222">
        <v>1.954</v>
      </c>
      <c r="I151" s="223"/>
      <c r="J151" s="218"/>
      <c r="K151" s="218"/>
      <c r="L151" s="224"/>
      <c r="M151" s="225"/>
      <c r="N151" s="226"/>
      <c r="O151" s="226"/>
      <c r="P151" s="226"/>
      <c r="Q151" s="226"/>
      <c r="R151" s="226"/>
      <c r="S151" s="226"/>
      <c r="T151" s="227"/>
      <c r="AT151" s="228" t="s">
        <v>196</v>
      </c>
      <c r="AU151" s="228" t="s">
        <v>90</v>
      </c>
      <c r="AV151" s="12" t="s">
        <v>90</v>
      </c>
      <c r="AW151" s="12" t="s">
        <v>45</v>
      </c>
      <c r="AX151" s="12" t="s">
        <v>82</v>
      </c>
      <c r="AY151" s="228" t="s">
        <v>183</v>
      </c>
    </row>
    <row r="152" spans="2:51" s="13" customFormat="1" ht="13.5">
      <c r="B152" s="229"/>
      <c r="C152" s="230"/>
      <c r="D152" s="219" t="s">
        <v>196</v>
      </c>
      <c r="E152" s="231" t="s">
        <v>38</v>
      </c>
      <c r="F152" s="232" t="s">
        <v>198</v>
      </c>
      <c r="G152" s="230"/>
      <c r="H152" s="233">
        <v>1.954</v>
      </c>
      <c r="I152" s="234"/>
      <c r="J152" s="230"/>
      <c r="K152" s="230"/>
      <c r="L152" s="235"/>
      <c r="M152" s="236"/>
      <c r="N152" s="237"/>
      <c r="O152" s="237"/>
      <c r="P152" s="237"/>
      <c r="Q152" s="237"/>
      <c r="R152" s="237"/>
      <c r="S152" s="237"/>
      <c r="T152" s="238"/>
      <c r="AT152" s="239" t="s">
        <v>196</v>
      </c>
      <c r="AU152" s="239" t="s">
        <v>90</v>
      </c>
      <c r="AV152" s="13" t="s">
        <v>190</v>
      </c>
      <c r="AW152" s="13" t="s">
        <v>45</v>
      </c>
      <c r="AX152" s="13" t="s">
        <v>25</v>
      </c>
      <c r="AY152" s="239" t="s">
        <v>183</v>
      </c>
    </row>
    <row r="153" spans="2:65" s="1" customFormat="1" ht="16.5" customHeight="1">
      <c r="B153" s="43"/>
      <c r="C153" s="252" t="s">
        <v>288</v>
      </c>
      <c r="D153" s="252" t="s">
        <v>272</v>
      </c>
      <c r="E153" s="253" t="s">
        <v>1598</v>
      </c>
      <c r="F153" s="254" t="s">
        <v>1599</v>
      </c>
      <c r="G153" s="255" t="s">
        <v>268</v>
      </c>
      <c r="H153" s="256">
        <v>0.636</v>
      </c>
      <c r="I153" s="257"/>
      <c r="J153" s="258">
        <f>ROUND(I153*H153,2)</f>
        <v>0</v>
      </c>
      <c r="K153" s="254" t="s">
        <v>189</v>
      </c>
      <c r="L153" s="259"/>
      <c r="M153" s="260" t="s">
        <v>38</v>
      </c>
      <c r="N153" s="261" t="s">
        <v>53</v>
      </c>
      <c r="O153" s="44"/>
      <c r="P153" s="214">
        <f>O153*H153</f>
        <v>0</v>
      </c>
      <c r="Q153" s="214">
        <v>1</v>
      </c>
      <c r="R153" s="214">
        <f>Q153*H153</f>
        <v>0.636</v>
      </c>
      <c r="S153" s="214">
        <v>0</v>
      </c>
      <c r="T153" s="215">
        <f>S153*H153</f>
        <v>0</v>
      </c>
      <c r="AR153" s="25" t="s">
        <v>385</v>
      </c>
      <c r="AT153" s="25" t="s">
        <v>272</v>
      </c>
      <c r="AU153" s="25" t="s">
        <v>90</v>
      </c>
      <c r="AY153" s="25" t="s">
        <v>183</v>
      </c>
      <c r="BE153" s="216">
        <f>IF(N153="základní",J153,0)</f>
        <v>0</v>
      </c>
      <c r="BF153" s="216">
        <f>IF(N153="snížená",J153,0)</f>
        <v>0</v>
      </c>
      <c r="BG153" s="216">
        <f>IF(N153="zákl. přenesená",J153,0)</f>
        <v>0</v>
      </c>
      <c r="BH153" s="216">
        <f>IF(N153="sníž. přenesená",J153,0)</f>
        <v>0</v>
      </c>
      <c r="BI153" s="216">
        <f>IF(N153="nulová",J153,0)</f>
        <v>0</v>
      </c>
      <c r="BJ153" s="25" t="s">
        <v>25</v>
      </c>
      <c r="BK153" s="216">
        <f>ROUND(I153*H153,2)</f>
        <v>0</v>
      </c>
      <c r="BL153" s="25" t="s">
        <v>279</v>
      </c>
      <c r="BM153" s="25" t="s">
        <v>1600</v>
      </c>
    </row>
    <row r="154" spans="2:47" s="1" customFormat="1" ht="27">
      <c r="B154" s="43"/>
      <c r="C154" s="65"/>
      <c r="D154" s="219" t="s">
        <v>276</v>
      </c>
      <c r="E154" s="65"/>
      <c r="F154" s="250" t="s">
        <v>1601</v>
      </c>
      <c r="G154" s="65"/>
      <c r="H154" s="65"/>
      <c r="I154" s="174"/>
      <c r="J154" s="65"/>
      <c r="K154" s="65"/>
      <c r="L154" s="63"/>
      <c r="M154" s="251"/>
      <c r="N154" s="44"/>
      <c r="O154" s="44"/>
      <c r="P154" s="44"/>
      <c r="Q154" s="44"/>
      <c r="R154" s="44"/>
      <c r="S154" s="44"/>
      <c r="T154" s="80"/>
      <c r="AT154" s="25" t="s">
        <v>276</v>
      </c>
      <c r="AU154" s="25" t="s">
        <v>90</v>
      </c>
    </row>
    <row r="155" spans="2:51" s="12" customFormat="1" ht="13.5">
      <c r="B155" s="217"/>
      <c r="C155" s="218"/>
      <c r="D155" s="219" t="s">
        <v>196</v>
      </c>
      <c r="E155" s="220" t="s">
        <v>38</v>
      </c>
      <c r="F155" s="221" t="s">
        <v>1602</v>
      </c>
      <c r="G155" s="218"/>
      <c r="H155" s="222">
        <v>0.636</v>
      </c>
      <c r="I155" s="223"/>
      <c r="J155" s="218"/>
      <c r="K155" s="218"/>
      <c r="L155" s="224"/>
      <c r="M155" s="225"/>
      <c r="N155" s="226"/>
      <c r="O155" s="226"/>
      <c r="P155" s="226"/>
      <c r="Q155" s="226"/>
      <c r="R155" s="226"/>
      <c r="S155" s="226"/>
      <c r="T155" s="227"/>
      <c r="AT155" s="228" t="s">
        <v>196</v>
      </c>
      <c r="AU155" s="228" t="s">
        <v>90</v>
      </c>
      <c r="AV155" s="12" t="s">
        <v>90</v>
      </c>
      <c r="AW155" s="12" t="s">
        <v>45</v>
      </c>
      <c r="AX155" s="12" t="s">
        <v>82</v>
      </c>
      <c r="AY155" s="228" t="s">
        <v>183</v>
      </c>
    </row>
    <row r="156" spans="2:51" s="13" customFormat="1" ht="13.5">
      <c r="B156" s="229"/>
      <c r="C156" s="230"/>
      <c r="D156" s="219" t="s">
        <v>196</v>
      </c>
      <c r="E156" s="231" t="s">
        <v>38</v>
      </c>
      <c r="F156" s="232" t="s">
        <v>198</v>
      </c>
      <c r="G156" s="230"/>
      <c r="H156" s="233">
        <v>0.636</v>
      </c>
      <c r="I156" s="234"/>
      <c r="J156" s="230"/>
      <c r="K156" s="230"/>
      <c r="L156" s="235"/>
      <c r="M156" s="236"/>
      <c r="N156" s="237"/>
      <c r="O156" s="237"/>
      <c r="P156" s="237"/>
      <c r="Q156" s="237"/>
      <c r="R156" s="237"/>
      <c r="S156" s="237"/>
      <c r="T156" s="238"/>
      <c r="AT156" s="239" t="s">
        <v>196</v>
      </c>
      <c r="AU156" s="239" t="s">
        <v>90</v>
      </c>
      <c r="AV156" s="13" t="s">
        <v>190</v>
      </c>
      <c r="AW156" s="13" t="s">
        <v>45</v>
      </c>
      <c r="AX156" s="13" t="s">
        <v>25</v>
      </c>
      <c r="AY156" s="239" t="s">
        <v>183</v>
      </c>
    </row>
    <row r="157" spans="2:65" s="1" customFormat="1" ht="25.5" customHeight="1">
      <c r="B157" s="43"/>
      <c r="C157" s="252" t="s">
        <v>294</v>
      </c>
      <c r="D157" s="252" t="s">
        <v>272</v>
      </c>
      <c r="E157" s="253" t="s">
        <v>1603</v>
      </c>
      <c r="F157" s="254" t="s">
        <v>1604</v>
      </c>
      <c r="G157" s="255" t="s">
        <v>268</v>
      </c>
      <c r="H157" s="256">
        <v>0.001</v>
      </c>
      <c r="I157" s="257"/>
      <c r="J157" s="258">
        <f>ROUND(I157*H157,2)</f>
        <v>0</v>
      </c>
      <c r="K157" s="254" t="s">
        <v>189</v>
      </c>
      <c r="L157" s="259"/>
      <c r="M157" s="260" t="s">
        <v>38</v>
      </c>
      <c r="N157" s="261" t="s">
        <v>53</v>
      </c>
      <c r="O157" s="44"/>
      <c r="P157" s="214">
        <f>O157*H157</f>
        <v>0</v>
      </c>
      <c r="Q157" s="214">
        <v>1</v>
      </c>
      <c r="R157" s="214">
        <f>Q157*H157</f>
        <v>0.001</v>
      </c>
      <c r="S157" s="214">
        <v>0</v>
      </c>
      <c r="T157" s="215">
        <f>S157*H157</f>
        <v>0</v>
      </c>
      <c r="AR157" s="25" t="s">
        <v>385</v>
      </c>
      <c r="AT157" s="25" t="s">
        <v>272</v>
      </c>
      <c r="AU157" s="25" t="s">
        <v>90</v>
      </c>
      <c r="AY157" s="25" t="s">
        <v>183</v>
      </c>
      <c r="BE157" s="216">
        <f>IF(N157="základní",J157,0)</f>
        <v>0</v>
      </c>
      <c r="BF157" s="216">
        <f>IF(N157="snížená",J157,0)</f>
        <v>0</v>
      </c>
      <c r="BG157" s="216">
        <f>IF(N157="zákl. přenesená",J157,0)</f>
        <v>0</v>
      </c>
      <c r="BH157" s="216">
        <f>IF(N157="sníž. přenesená",J157,0)</f>
        <v>0</v>
      </c>
      <c r="BI157" s="216">
        <f>IF(N157="nulová",J157,0)</f>
        <v>0</v>
      </c>
      <c r="BJ157" s="25" t="s">
        <v>25</v>
      </c>
      <c r="BK157" s="216">
        <f>ROUND(I157*H157,2)</f>
        <v>0</v>
      </c>
      <c r="BL157" s="25" t="s">
        <v>279</v>
      </c>
      <c r="BM157" s="25" t="s">
        <v>1605</v>
      </c>
    </row>
    <row r="158" spans="2:47" s="1" customFormat="1" ht="27">
      <c r="B158" s="43"/>
      <c r="C158" s="65"/>
      <c r="D158" s="219" t="s">
        <v>276</v>
      </c>
      <c r="E158" s="65"/>
      <c r="F158" s="250" t="s">
        <v>1606</v>
      </c>
      <c r="G158" s="65"/>
      <c r="H158" s="65"/>
      <c r="I158" s="174"/>
      <c r="J158" s="65"/>
      <c r="K158" s="65"/>
      <c r="L158" s="63"/>
      <c r="M158" s="251"/>
      <c r="N158" s="44"/>
      <c r="O158" s="44"/>
      <c r="P158" s="44"/>
      <c r="Q158" s="44"/>
      <c r="R158" s="44"/>
      <c r="S158" s="44"/>
      <c r="T158" s="80"/>
      <c r="AT158" s="25" t="s">
        <v>276</v>
      </c>
      <c r="AU158" s="25" t="s">
        <v>90</v>
      </c>
    </row>
    <row r="159" spans="2:51" s="12" customFormat="1" ht="13.5">
      <c r="B159" s="217"/>
      <c r="C159" s="218"/>
      <c r="D159" s="219" t="s">
        <v>196</v>
      </c>
      <c r="E159" s="220" t="s">
        <v>38</v>
      </c>
      <c r="F159" s="221" t="s">
        <v>14</v>
      </c>
      <c r="G159" s="218"/>
      <c r="H159" s="222">
        <v>0.001</v>
      </c>
      <c r="I159" s="223"/>
      <c r="J159" s="218"/>
      <c r="K159" s="218"/>
      <c r="L159" s="224"/>
      <c r="M159" s="225"/>
      <c r="N159" s="226"/>
      <c r="O159" s="226"/>
      <c r="P159" s="226"/>
      <c r="Q159" s="226"/>
      <c r="R159" s="226"/>
      <c r="S159" s="226"/>
      <c r="T159" s="227"/>
      <c r="AT159" s="228" t="s">
        <v>196</v>
      </c>
      <c r="AU159" s="228" t="s">
        <v>90</v>
      </c>
      <c r="AV159" s="12" t="s">
        <v>90</v>
      </c>
      <c r="AW159" s="12" t="s">
        <v>45</v>
      </c>
      <c r="AX159" s="12" t="s">
        <v>82</v>
      </c>
      <c r="AY159" s="228" t="s">
        <v>183</v>
      </c>
    </row>
    <row r="160" spans="2:51" s="13" customFormat="1" ht="13.5">
      <c r="B160" s="229"/>
      <c r="C160" s="230"/>
      <c r="D160" s="219" t="s">
        <v>196</v>
      </c>
      <c r="E160" s="231" t="s">
        <v>38</v>
      </c>
      <c r="F160" s="232" t="s">
        <v>198</v>
      </c>
      <c r="G160" s="230"/>
      <c r="H160" s="233">
        <v>0.001</v>
      </c>
      <c r="I160" s="234"/>
      <c r="J160" s="230"/>
      <c r="K160" s="230"/>
      <c r="L160" s="235"/>
      <c r="M160" s="236"/>
      <c r="N160" s="237"/>
      <c r="O160" s="237"/>
      <c r="P160" s="237"/>
      <c r="Q160" s="237"/>
      <c r="R160" s="237"/>
      <c r="S160" s="237"/>
      <c r="T160" s="238"/>
      <c r="AT160" s="239" t="s">
        <v>196</v>
      </c>
      <c r="AU160" s="239" t="s">
        <v>90</v>
      </c>
      <c r="AV160" s="13" t="s">
        <v>190</v>
      </c>
      <c r="AW160" s="13" t="s">
        <v>45</v>
      </c>
      <c r="AX160" s="13" t="s">
        <v>25</v>
      </c>
      <c r="AY160" s="239" t="s">
        <v>183</v>
      </c>
    </row>
    <row r="161" spans="2:65" s="1" customFormat="1" ht="25.5" customHeight="1">
      <c r="B161" s="43"/>
      <c r="C161" s="252" t="s">
        <v>299</v>
      </c>
      <c r="D161" s="252" t="s">
        <v>272</v>
      </c>
      <c r="E161" s="253" t="s">
        <v>1607</v>
      </c>
      <c r="F161" s="254" t="s">
        <v>1608</v>
      </c>
      <c r="G161" s="255" t="s">
        <v>268</v>
      </c>
      <c r="H161" s="256">
        <v>0.301</v>
      </c>
      <c r="I161" s="257"/>
      <c r="J161" s="258">
        <f>ROUND(I161*H161,2)</f>
        <v>0</v>
      </c>
      <c r="K161" s="254" t="s">
        <v>189</v>
      </c>
      <c r="L161" s="259"/>
      <c r="M161" s="260" t="s">
        <v>38</v>
      </c>
      <c r="N161" s="261" t="s">
        <v>53</v>
      </c>
      <c r="O161" s="44"/>
      <c r="P161" s="214">
        <f>O161*H161</f>
        <v>0</v>
      </c>
      <c r="Q161" s="214">
        <v>1</v>
      </c>
      <c r="R161" s="214">
        <f>Q161*H161</f>
        <v>0.301</v>
      </c>
      <c r="S161" s="214">
        <v>0</v>
      </c>
      <c r="T161" s="215">
        <f>S161*H161</f>
        <v>0</v>
      </c>
      <c r="AR161" s="25" t="s">
        <v>385</v>
      </c>
      <c r="AT161" s="25" t="s">
        <v>272</v>
      </c>
      <c r="AU161" s="25" t="s">
        <v>90</v>
      </c>
      <c r="AY161" s="25" t="s">
        <v>183</v>
      </c>
      <c r="BE161" s="216">
        <f>IF(N161="základní",J161,0)</f>
        <v>0</v>
      </c>
      <c r="BF161" s="216">
        <f>IF(N161="snížená",J161,0)</f>
        <v>0</v>
      </c>
      <c r="BG161" s="216">
        <f>IF(N161="zákl. přenesená",J161,0)</f>
        <v>0</v>
      </c>
      <c r="BH161" s="216">
        <f>IF(N161="sníž. přenesená",J161,0)</f>
        <v>0</v>
      </c>
      <c r="BI161" s="216">
        <f>IF(N161="nulová",J161,0)</f>
        <v>0</v>
      </c>
      <c r="BJ161" s="25" t="s">
        <v>25</v>
      </c>
      <c r="BK161" s="216">
        <f>ROUND(I161*H161,2)</f>
        <v>0</v>
      </c>
      <c r="BL161" s="25" t="s">
        <v>279</v>
      </c>
      <c r="BM161" s="25" t="s">
        <v>1609</v>
      </c>
    </row>
    <row r="162" spans="2:47" s="1" customFormat="1" ht="27">
      <c r="B162" s="43"/>
      <c r="C162" s="65"/>
      <c r="D162" s="219" t="s">
        <v>276</v>
      </c>
      <c r="E162" s="65"/>
      <c r="F162" s="250" t="s">
        <v>1610</v>
      </c>
      <c r="G162" s="65"/>
      <c r="H162" s="65"/>
      <c r="I162" s="174"/>
      <c r="J162" s="65"/>
      <c r="K162" s="65"/>
      <c r="L162" s="63"/>
      <c r="M162" s="251"/>
      <c r="N162" s="44"/>
      <c r="O162" s="44"/>
      <c r="P162" s="44"/>
      <c r="Q162" s="44"/>
      <c r="R162" s="44"/>
      <c r="S162" s="44"/>
      <c r="T162" s="80"/>
      <c r="AT162" s="25" t="s">
        <v>276</v>
      </c>
      <c r="AU162" s="25" t="s">
        <v>90</v>
      </c>
    </row>
    <row r="163" spans="2:51" s="12" customFormat="1" ht="27">
      <c r="B163" s="217"/>
      <c r="C163" s="218"/>
      <c r="D163" s="219" t="s">
        <v>196</v>
      </c>
      <c r="E163" s="220" t="s">
        <v>38</v>
      </c>
      <c r="F163" s="221" t="s">
        <v>1611</v>
      </c>
      <c r="G163" s="218"/>
      <c r="H163" s="222">
        <v>0.301</v>
      </c>
      <c r="I163" s="223"/>
      <c r="J163" s="218"/>
      <c r="K163" s="218"/>
      <c r="L163" s="224"/>
      <c r="M163" s="225"/>
      <c r="N163" s="226"/>
      <c r="O163" s="226"/>
      <c r="P163" s="226"/>
      <c r="Q163" s="226"/>
      <c r="R163" s="226"/>
      <c r="S163" s="226"/>
      <c r="T163" s="227"/>
      <c r="AT163" s="228" t="s">
        <v>196</v>
      </c>
      <c r="AU163" s="228" t="s">
        <v>90</v>
      </c>
      <c r="AV163" s="12" t="s">
        <v>90</v>
      </c>
      <c r="AW163" s="12" t="s">
        <v>45</v>
      </c>
      <c r="AX163" s="12" t="s">
        <v>82</v>
      </c>
      <c r="AY163" s="228" t="s">
        <v>183</v>
      </c>
    </row>
    <row r="164" spans="2:51" s="13" customFormat="1" ht="13.5">
      <c r="B164" s="229"/>
      <c r="C164" s="230"/>
      <c r="D164" s="219" t="s">
        <v>196</v>
      </c>
      <c r="E164" s="231" t="s">
        <v>38</v>
      </c>
      <c r="F164" s="232" t="s">
        <v>198</v>
      </c>
      <c r="G164" s="230"/>
      <c r="H164" s="233">
        <v>0.301</v>
      </c>
      <c r="I164" s="234"/>
      <c r="J164" s="230"/>
      <c r="K164" s="230"/>
      <c r="L164" s="235"/>
      <c r="M164" s="236"/>
      <c r="N164" s="237"/>
      <c r="O164" s="237"/>
      <c r="P164" s="237"/>
      <c r="Q164" s="237"/>
      <c r="R164" s="237"/>
      <c r="S164" s="237"/>
      <c r="T164" s="238"/>
      <c r="AT164" s="239" t="s">
        <v>196</v>
      </c>
      <c r="AU164" s="239" t="s">
        <v>90</v>
      </c>
      <c r="AV164" s="13" t="s">
        <v>190</v>
      </c>
      <c r="AW164" s="13" t="s">
        <v>45</v>
      </c>
      <c r="AX164" s="13" t="s">
        <v>25</v>
      </c>
      <c r="AY164" s="239" t="s">
        <v>183</v>
      </c>
    </row>
    <row r="165" spans="2:65" s="1" customFormat="1" ht="25.5" customHeight="1">
      <c r="B165" s="43"/>
      <c r="C165" s="252" t="s">
        <v>304</v>
      </c>
      <c r="D165" s="252" t="s">
        <v>272</v>
      </c>
      <c r="E165" s="253" t="s">
        <v>1612</v>
      </c>
      <c r="F165" s="254" t="s">
        <v>1613</v>
      </c>
      <c r="G165" s="255" t="s">
        <v>268</v>
      </c>
      <c r="H165" s="256">
        <v>0.038</v>
      </c>
      <c r="I165" s="257"/>
      <c r="J165" s="258">
        <f>ROUND(I165*H165,2)</f>
        <v>0</v>
      </c>
      <c r="K165" s="254" t="s">
        <v>189</v>
      </c>
      <c r="L165" s="259"/>
      <c r="M165" s="260" t="s">
        <v>38</v>
      </c>
      <c r="N165" s="261" t="s">
        <v>53</v>
      </c>
      <c r="O165" s="44"/>
      <c r="P165" s="214">
        <f>O165*H165</f>
        <v>0</v>
      </c>
      <c r="Q165" s="214">
        <v>1</v>
      </c>
      <c r="R165" s="214">
        <f>Q165*H165</f>
        <v>0.038</v>
      </c>
      <c r="S165" s="214">
        <v>0</v>
      </c>
      <c r="T165" s="215">
        <f>S165*H165</f>
        <v>0</v>
      </c>
      <c r="AR165" s="25" t="s">
        <v>385</v>
      </c>
      <c r="AT165" s="25" t="s">
        <v>272</v>
      </c>
      <c r="AU165" s="25" t="s">
        <v>90</v>
      </c>
      <c r="AY165" s="25" t="s">
        <v>183</v>
      </c>
      <c r="BE165" s="216">
        <f>IF(N165="základní",J165,0)</f>
        <v>0</v>
      </c>
      <c r="BF165" s="216">
        <f>IF(N165="snížená",J165,0)</f>
        <v>0</v>
      </c>
      <c r="BG165" s="216">
        <f>IF(N165="zákl. přenesená",J165,0)</f>
        <v>0</v>
      </c>
      <c r="BH165" s="216">
        <f>IF(N165="sníž. přenesená",J165,0)</f>
        <v>0</v>
      </c>
      <c r="BI165" s="216">
        <f>IF(N165="nulová",J165,0)</f>
        <v>0</v>
      </c>
      <c r="BJ165" s="25" t="s">
        <v>25</v>
      </c>
      <c r="BK165" s="216">
        <f>ROUND(I165*H165,2)</f>
        <v>0</v>
      </c>
      <c r="BL165" s="25" t="s">
        <v>279</v>
      </c>
      <c r="BM165" s="25" t="s">
        <v>1614</v>
      </c>
    </row>
    <row r="166" spans="2:47" s="1" customFormat="1" ht="27">
      <c r="B166" s="43"/>
      <c r="C166" s="65"/>
      <c r="D166" s="219" t="s">
        <v>276</v>
      </c>
      <c r="E166" s="65"/>
      <c r="F166" s="250" t="s">
        <v>1615</v>
      </c>
      <c r="G166" s="65"/>
      <c r="H166" s="65"/>
      <c r="I166" s="174"/>
      <c r="J166" s="65"/>
      <c r="K166" s="65"/>
      <c r="L166" s="63"/>
      <c r="M166" s="251"/>
      <c r="N166" s="44"/>
      <c r="O166" s="44"/>
      <c r="P166" s="44"/>
      <c r="Q166" s="44"/>
      <c r="R166" s="44"/>
      <c r="S166" s="44"/>
      <c r="T166" s="80"/>
      <c r="AT166" s="25" t="s">
        <v>276</v>
      </c>
      <c r="AU166" s="25" t="s">
        <v>90</v>
      </c>
    </row>
    <row r="167" spans="2:51" s="12" customFormat="1" ht="13.5">
      <c r="B167" s="217"/>
      <c r="C167" s="218"/>
      <c r="D167" s="219" t="s">
        <v>196</v>
      </c>
      <c r="E167" s="220" t="s">
        <v>38</v>
      </c>
      <c r="F167" s="221" t="s">
        <v>1616</v>
      </c>
      <c r="G167" s="218"/>
      <c r="H167" s="222">
        <v>0.038</v>
      </c>
      <c r="I167" s="223"/>
      <c r="J167" s="218"/>
      <c r="K167" s="218"/>
      <c r="L167" s="224"/>
      <c r="M167" s="225"/>
      <c r="N167" s="226"/>
      <c r="O167" s="226"/>
      <c r="P167" s="226"/>
      <c r="Q167" s="226"/>
      <c r="R167" s="226"/>
      <c r="S167" s="226"/>
      <c r="T167" s="227"/>
      <c r="AT167" s="228" t="s">
        <v>196</v>
      </c>
      <c r="AU167" s="228" t="s">
        <v>90</v>
      </c>
      <c r="AV167" s="12" t="s">
        <v>90</v>
      </c>
      <c r="AW167" s="12" t="s">
        <v>45</v>
      </c>
      <c r="AX167" s="12" t="s">
        <v>82</v>
      </c>
      <c r="AY167" s="228" t="s">
        <v>183</v>
      </c>
    </row>
    <row r="168" spans="2:51" s="13" customFormat="1" ht="13.5">
      <c r="B168" s="229"/>
      <c r="C168" s="230"/>
      <c r="D168" s="219" t="s">
        <v>196</v>
      </c>
      <c r="E168" s="231" t="s">
        <v>38</v>
      </c>
      <c r="F168" s="232" t="s">
        <v>198</v>
      </c>
      <c r="G168" s="230"/>
      <c r="H168" s="233">
        <v>0.038</v>
      </c>
      <c r="I168" s="234"/>
      <c r="J168" s="230"/>
      <c r="K168" s="230"/>
      <c r="L168" s="235"/>
      <c r="M168" s="236"/>
      <c r="N168" s="237"/>
      <c r="O168" s="237"/>
      <c r="P168" s="237"/>
      <c r="Q168" s="237"/>
      <c r="R168" s="237"/>
      <c r="S168" s="237"/>
      <c r="T168" s="238"/>
      <c r="AT168" s="239" t="s">
        <v>196</v>
      </c>
      <c r="AU168" s="239" t="s">
        <v>90</v>
      </c>
      <c r="AV168" s="13" t="s">
        <v>190</v>
      </c>
      <c r="AW168" s="13" t="s">
        <v>45</v>
      </c>
      <c r="AX168" s="13" t="s">
        <v>25</v>
      </c>
      <c r="AY168" s="239" t="s">
        <v>183</v>
      </c>
    </row>
    <row r="169" spans="2:65" s="1" customFormat="1" ht="25.5" customHeight="1">
      <c r="B169" s="43"/>
      <c r="C169" s="205" t="s">
        <v>9</v>
      </c>
      <c r="D169" s="205" t="s">
        <v>185</v>
      </c>
      <c r="E169" s="206" t="s">
        <v>1617</v>
      </c>
      <c r="F169" s="207" t="s">
        <v>1618</v>
      </c>
      <c r="G169" s="208" t="s">
        <v>911</v>
      </c>
      <c r="H169" s="273"/>
      <c r="I169" s="210"/>
      <c r="J169" s="211">
        <f>ROUND(I169*H169,2)</f>
        <v>0</v>
      </c>
      <c r="K169" s="207" t="s">
        <v>189</v>
      </c>
      <c r="L169" s="63"/>
      <c r="M169" s="212" t="s">
        <v>38</v>
      </c>
      <c r="N169" s="213" t="s">
        <v>53</v>
      </c>
      <c r="O169" s="44"/>
      <c r="P169" s="214">
        <f>O169*H169</f>
        <v>0</v>
      </c>
      <c r="Q169" s="214">
        <v>0</v>
      </c>
      <c r="R169" s="214">
        <f>Q169*H169</f>
        <v>0</v>
      </c>
      <c r="S169" s="214">
        <v>0</v>
      </c>
      <c r="T169" s="215">
        <f>S169*H169</f>
        <v>0</v>
      </c>
      <c r="AR169" s="25" t="s">
        <v>279</v>
      </c>
      <c r="AT169" s="25" t="s">
        <v>185</v>
      </c>
      <c r="AU169" s="25" t="s">
        <v>90</v>
      </c>
      <c r="AY169" s="25" t="s">
        <v>183</v>
      </c>
      <c r="BE169" s="216">
        <f>IF(N169="základní",J169,0)</f>
        <v>0</v>
      </c>
      <c r="BF169" s="216">
        <f>IF(N169="snížená",J169,0)</f>
        <v>0</v>
      </c>
      <c r="BG169" s="216">
        <f>IF(N169="zákl. přenesená",J169,0)</f>
        <v>0</v>
      </c>
      <c r="BH169" s="216">
        <f>IF(N169="sníž. přenesená",J169,0)</f>
        <v>0</v>
      </c>
      <c r="BI169" s="216">
        <f>IF(N169="nulová",J169,0)</f>
        <v>0</v>
      </c>
      <c r="BJ169" s="25" t="s">
        <v>25</v>
      </c>
      <c r="BK169" s="216">
        <f>ROUND(I169*H169,2)</f>
        <v>0</v>
      </c>
      <c r="BL169" s="25" t="s">
        <v>279</v>
      </c>
      <c r="BM169" s="25" t="s">
        <v>1619</v>
      </c>
    </row>
    <row r="170" spans="2:47" s="1" customFormat="1" ht="121.5">
      <c r="B170" s="43"/>
      <c r="C170" s="65"/>
      <c r="D170" s="219" t="s">
        <v>217</v>
      </c>
      <c r="E170" s="65"/>
      <c r="F170" s="250" t="s">
        <v>1300</v>
      </c>
      <c r="G170" s="65"/>
      <c r="H170" s="65"/>
      <c r="I170" s="174"/>
      <c r="J170" s="65"/>
      <c r="K170" s="65"/>
      <c r="L170" s="63"/>
      <c r="M170" s="251"/>
      <c r="N170" s="44"/>
      <c r="O170" s="44"/>
      <c r="P170" s="44"/>
      <c r="Q170" s="44"/>
      <c r="R170" s="44"/>
      <c r="S170" s="44"/>
      <c r="T170" s="80"/>
      <c r="AT170" s="25" t="s">
        <v>217</v>
      </c>
      <c r="AU170" s="25" t="s">
        <v>90</v>
      </c>
    </row>
    <row r="171" spans="2:63" s="11" customFormat="1" ht="29.85" customHeight="1">
      <c r="B171" s="189"/>
      <c r="C171" s="190"/>
      <c r="D171" s="191" t="s">
        <v>81</v>
      </c>
      <c r="E171" s="203" t="s">
        <v>1620</v>
      </c>
      <c r="F171" s="203" t="s">
        <v>1621</v>
      </c>
      <c r="G171" s="190"/>
      <c r="H171" s="190"/>
      <c r="I171" s="193"/>
      <c r="J171" s="204">
        <f>BK171</f>
        <v>0</v>
      </c>
      <c r="K171" s="190"/>
      <c r="L171" s="195"/>
      <c r="M171" s="196"/>
      <c r="N171" s="197"/>
      <c r="O171" s="197"/>
      <c r="P171" s="198">
        <f>SUM(P172:P190)</f>
        <v>0</v>
      </c>
      <c r="Q171" s="197"/>
      <c r="R171" s="198">
        <f>SUM(R172:R190)</f>
        <v>0.40213662</v>
      </c>
      <c r="S171" s="197"/>
      <c r="T171" s="199">
        <f>SUM(T172:T190)</f>
        <v>0</v>
      </c>
      <c r="AR171" s="200" t="s">
        <v>90</v>
      </c>
      <c r="AT171" s="201" t="s">
        <v>81</v>
      </c>
      <c r="AU171" s="201" t="s">
        <v>25</v>
      </c>
      <c r="AY171" s="200" t="s">
        <v>183</v>
      </c>
      <c r="BK171" s="202">
        <f>SUM(BK172:BK190)</f>
        <v>0</v>
      </c>
    </row>
    <row r="172" spans="2:65" s="1" customFormat="1" ht="25.5" customHeight="1">
      <c r="B172" s="43"/>
      <c r="C172" s="205" t="s">
        <v>317</v>
      </c>
      <c r="D172" s="205" t="s">
        <v>185</v>
      </c>
      <c r="E172" s="206" t="s">
        <v>1622</v>
      </c>
      <c r="F172" s="207" t="s">
        <v>1623</v>
      </c>
      <c r="G172" s="208" t="s">
        <v>215</v>
      </c>
      <c r="H172" s="209">
        <v>231.113</v>
      </c>
      <c r="I172" s="210"/>
      <c r="J172" s="211">
        <f>ROUND(I172*H172,2)</f>
        <v>0</v>
      </c>
      <c r="K172" s="207" t="s">
        <v>189</v>
      </c>
      <c r="L172" s="63"/>
      <c r="M172" s="212" t="s">
        <v>38</v>
      </c>
      <c r="N172" s="213" t="s">
        <v>53</v>
      </c>
      <c r="O172" s="44"/>
      <c r="P172" s="214">
        <f>O172*H172</f>
        <v>0</v>
      </c>
      <c r="Q172" s="214">
        <v>0.00174</v>
      </c>
      <c r="R172" s="214">
        <f>Q172*H172</f>
        <v>0.40213662</v>
      </c>
      <c r="S172" s="214">
        <v>0</v>
      </c>
      <c r="T172" s="215">
        <f>S172*H172</f>
        <v>0</v>
      </c>
      <c r="AR172" s="25" t="s">
        <v>279</v>
      </c>
      <c r="AT172" s="25" t="s">
        <v>185</v>
      </c>
      <c r="AU172" s="25" t="s">
        <v>90</v>
      </c>
      <c r="AY172" s="25" t="s">
        <v>183</v>
      </c>
      <c r="BE172" s="216">
        <f>IF(N172="základní",J172,0)</f>
        <v>0</v>
      </c>
      <c r="BF172" s="216">
        <f>IF(N172="snížená",J172,0)</f>
        <v>0</v>
      </c>
      <c r="BG172" s="216">
        <f>IF(N172="zákl. přenesená",J172,0)</f>
        <v>0</v>
      </c>
      <c r="BH172" s="216">
        <f>IF(N172="sníž. přenesená",J172,0)</f>
        <v>0</v>
      </c>
      <c r="BI172" s="216">
        <f>IF(N172="nulová",J172,0)</f>
        <v>0</v>
      </c>
      <c r="BJ172" s="25" t="s">
        <v>25</v>
      </c>
      <c r="BK172" s="216">
        <f>ROUND(I172*H172,2)</f>
        <v>0</v>
      </c>
      <c r="BL172" s="25" t="s">
        <v>279</v>
      </c>
      <c r="BM172" s="25" t="s">
        <v>1624</v>
      </c>
    </row>
    <row r="173" spans="2:51" s="12" customFormat="1" ht="13.5">
      <c r="B173" s="217"/>
      <c r="C173" s="218"/>
      <c r="D173" s="219" t="s">
        <v>196</v>
      </c>
      <c r="E173" s="220" t="s">
        <v>38</v>
      </c>
      <c r="F173" s="221" t="s">
        <v>1625</v>
      </c>
      <c r="G173" s="218"/>
      <c r="H173" s="222">
        <v>32.466</v>
      </c>
      <c r="I173" s="223"/>
      <c r="J173" s="218"/>
      <c r="K173" s="218"/>
      <c r="L173" s="224"/>
      <c r="M173" s="225"/>
      <c r="N173" s="226"/>
      <c r="O173" s="226"/>
      <c r="P173" s="226"/>
      <c r="Q173" s="226"/>
      <c r="R173" s="226"/>
      <c r="S173" s="226"/>
      <c r="T173" s="227"/>
      <c r="AT173" s="228" t="s">
        <v>196</v>
      </c>
      <c r="AU173" s="228" t="s">
        <v>90</v>
      </c>
      <c r="AV173" s="12" t="s">
        <v>90</v>
      </c>
      <c r="AW173" s="12" t="s">
        <v>45</v>
      </c>
      <c r="AX173" s="12" t="s">
        <v>82</v>
      </c>
      <c r="AY173" s="228" t="s">
        <v>183</v>
      </c>
    </row>
    <row r="174" spans="2:51" s="12" customFormat="1" ht="27">
      <c r="B174" s="217"/>
      <c r="C174" s="218"/>
      <c r="D174" s="219" t="s">
        <v>196</v>
      </c>
      <c r="E174" s="220" t="s">
        <v>38</v>
      </c>
      <c r="F174" s="221" t="s">
        <v>1626</v>
      </c>
      <c r="G174" s="218"/>
      <c r="H174" s="222">
        <v>98.157</v>
      </c>
      <c r="I174" s="223"/>
      <c r="J174" s="218"/>
      <c r="K174" s="218"/>
      <c r="L174" s="224"/>
      <c r="M174" s="225"/>
      <c r="N174" s="226"/>
      <c r="O174" s="226"/>
      <c r="P174" s="226"/>
      <c r="Q174" s="226"/>
      <c r="R174" s="226"/>
      <c r="S174" s="226"/>
      <c r="T174" s="227"/>
      <c r="AT174" s="228" t="s">
        <v>196</v>
      </c>
      <c r="AU174" s="228" t="s">
        <v>90</v>
      </c>
      <c r="AV174" s="12" t="s">
        <v>90</v>
      </c>
      <c r="AW174" s="12" t="s">
        <v>45</v>
      </c>
      <c r="AX174" s="12" t="s">
        <v>82</v>
      </c>
      <c r="AY174" s="228" t="s">
        <v>183</v>
      </c>
    </row>
    <row r="175" spans="2:51" s="12" customFormat="1" ht="13.5">
      <c r="B175" s="217"/>
      <c r="C175" s="218"/>
      <c r="D175" s="219" t="s">
        <v>196</v>
      </c>
      <c r="E175" s="220" t="s">
        <v>38</v>
      </c>
      <c r="F175" s="221" t="s">
        <v>1627</v>
      </c>
      <c r="G175" s="218"/>
      <c r="H175" s="222">
        <v>13.311</v>
      </c>
      <c r="I175" s="223"/>
      <c r="J175" s="218"/>
      <c r="K175" s="218"/>
      <c r="L175" s="224"/>
      <c r="M175" s="225"/>
      <c r="N175" s="226"/>
      <c r="O175" s="226"/>
      <c r="P175" s="226"/>
      <c r="Q175" s="226"/>
      <c r="R175" s="226"/>
      <c r="S175" s="226"/>
      <c r="T175" s="227"/>
      <c r="AT175" s="228" t="s">
        <v>196</v>
      </c>
      <c r="AU175" s="228" t="s">
        <v>90</v>
      </c>
      <c r="AV175" s="12" t="s">
        <v>90</v>
      </c>
      <c r="AW175" s="12" t="s">
        <v>45</v>
      </c>
      <c r="AX175" s="12" t="s">
        <v>82</v>
      </c>
      <c r="AY175" s="228" t="s">
        <v>183</v>
      </c>
    </row>
    <row r="176" spans="2:51" s="12" customFormat="1" ht="13.5">
      <c r="B176" s="217"/>
      <c r="C176" s="218"/>
      <c r="D176" s="219" t="s">
        <v>196</v>
      </c>
      <c r="E176" s="220" t="s">
        <v>38</v>
      </c>
      <c r="F176" s="221" t="s">
        <v>1628</v>
      </c>
      <c r="G176" s="218"/>
      <c r="H176" s="222">
        <v>4.92</v>
      </c>
      <c r="I176" s="223"/>
      <c r="J176" s="218"/>
      <c r="K176" s="218"/>
      <c r="L176" s="224"/>
      <c r="M176" s="225"/>
      <c r="N176" s="226"/>
      <c r="O176" s="226"/>
      <c r="P176" s="226"/>
      <c r="Q176" s="226"/>
      <c r="R176" s="226"/>
      <c r="S176" s="226"/>
      <c r="T176" s="227"/>
      <c r="AT176" s="228" t="s">
        <v>196</v>
      </c>
      <c r="AU176" s="228" t="s">
        <v>90</v>
      </c>
      <c r="AV176" s="12" t="s">
        <v>90</v>
      </c>
      <c r="AW176" s="12" t="s">
        <v>45</v>
      </c>
      <c r="AX176" s="12" t="s">
        <v>82</v>
      </c>
      <c r="AY176" s="228" t="s">
        <v>183</v>
      </c>
    </row>
    <row r="177" spans="2:51" s="12" customFormat="1" ht="13.5">
      <c r="B177" s="217"/>
      <c r="C177" s="218"/>
      <c r="D177" s="219" t="s">
        <v>196</v>
      </c>
      <c r="E177" s="220" t="s">
        <v>38</v>
      </c>
      <c r="F177" s="221" t="s">
        <v>1629</v>
      </c>
      <c r="G177" s="218"/>
      <c r="H177" s="222">
        <v>5.64</v>
      </c>
      <c r="I177" s="223"/>
      <c r="J177" s="218"/>
      <c r="K177" s="218"/>
      <c r="L177" s="224"/>
      <c r="M177" s="225"/>
      <c r="N177" s="226"/>
      <c r="O177" s="226"/>
      <c r="P177" s="226"/>
      <c r="Q177" s="226"/>
      <c r="R177" s="226"/>
      <c r="S177" s="226"/>
      <c r="T177" s="227"/>
      <c r="AT177" s="228" t="s">
        <v>196</v>
      </c>
      <c r="AU177" s="228" t="s">
        <v>90</v>
      </c>
      <c r="AV177" s="12" t="s">
        <v>90</v>
      </c>
      <c r="AW177" s="12" t="s">
        <v>45</v>
      </c>
      <c r="AX177" s="12" t="s">
        <v>82</v>
      </c>
      <c r="AY177" s="228" t="s">
        <v>183</v>
      </c>
    </row>
    <row r="178" spans="2:51" s="12" customFormat="1" ht="13.5">
      <c r="B178" s="217"/>
      <c r="C178" s="218"/>
      <c r="D178" s="219" t="s">
        <v>196</v>
      </c>
      <c r="E178" s="220" t="s">
        <v>38</v>
      </c>
      <c r="F178" s="221" t="s">
        <v>1630</v>
      </c>
      <c r="G178" s="218"/>
      <c r="H178" s="222">
        <v>1.444</v>
      </c>
      <c r="I178" s="223"/>
      <c r="J178" s="218"/>
      <c r="K178" s="218"/>
      <c r="L178" s="224"/>
      <c r="M178" s="225"/>
      <c r="N178" s="226"/>
      <c r="O178" s="226"/>
      <c r="P178" s="226"/>
      <c r="Q178" s="226"/>
      <c r="R178" s="226"/>
      <c r="S178" s="226"/>
      <c r="T178" s="227"/>
      <c r="AT178" s="228" t="s">
        <v>196</v>
      </c>
      <c r="AU178" s="228" t="s">
        <v>90</v>
      </c>
      <c r="AV178" s="12" t="s">
        <v>90</v>
      </c>
      <c r="AW178" s="12" t="s">
        <v>45</v>
      </c>
      <c r="AX178" s="12" t="s">
        <v>82</v>
      </c>
      <c r="AY178" s="228" t="s">
        <v>183</v>
      </c>
    </row>
    <row r="179" spans="2:51" s="12" customFormat="1" ht="13.5">
      <c r="B179" s="217"/>
      <c r="C179" s="218"/>
      <c r="D179" s="219" t="s">
        <v>196</v>
      </c>
      <c r="E179" s="220" t="s">
        <v>38</v>
      </c>
      <c r="F179" s="221" t="s">
        <v>1631</v>
      </c>
      <c r="G179" s="218"/>
      <c r="H179" s="222">
        <v>1.42</v>
      </c>
      <c r="I179" s="223"/>
      <c r="J179" s="218"/>
      <c r="K179" s="218"/>
      <c r="L179" s="224"/>
      <c r="M179" s="225"/>
      <c r="N179" s="226"/>
      <c r="O179" s="226"/>
      <c r="P179" s="226"/>
      <c r="Q179" s="226"/>
      <c r="R179" s="226"/>
      <c r="S179" s="226"/>
      <c r="T179" s="227"/>
      <c r="AT179" s="228" t="s">
        <v>196</v>
      </c>
      <c r="AU179" s="228" t="s">
        <v>90</v>
      </c>
      <c r="AV179" s="12" t="s">
        <v>90</v>
      </c>
      <c r="AW179" s="12" t="s">
        <v>45</v>
      </c>
      <c r="AX179" s="12" t="s">
        <v>82</v>
      </c>
      <c r="AY179" s="228" t="s">
        <v>183</v>
      </c>
    </row>
    <row r="180" spans="2:51" s="12" customFormat="1" ht="13.5">
      <c r="B180" s="217"/>
      <c r="C180" s="218"/>
      <c r="D180" s="219" t="s">
        <v>196</v>
      </c>
      <c r="E180" s="220" t="s">
        <v>38</v>
      </c>
      <c r="F180" s="221" t="s">
        <v>1632</v>
      </c>
      <c r="G180" s="218"/>
      <c r="H180" s="222">
        <v>18.9</v>
      </c>
      <c r="I180" s="223"/>
      <c r="J180" s="218"/>
      <c r="K180" s="218"/>
      <c r="L180" s="224"/>
      <c r="M180" s="225"/>
      <c r="N180" s="226"/>
      <c r="O180" s="226"/>
      <c r="P180" s="226"/>
      <c r="Q180" s="226"/>
      <c r="R180" s="226"/>
      <c r="S180" s="226"/>
      <c r="T180" s="227"/>
      <c r="AT180" s="228" t="s">
        <v>196</v>
      </c>
      <c r="AU180" s="228" t="s">
        <v>90</v>
      </c>
      <c r="AV180" s="12" t="s">
        <v>90</v>
      </c>
      <c r="AW180" s="12" t="s">
        <v>45</v>
      </c>
      <c r="AX180" s="12" t="s">
        <v>82</v>
      </c>
      <c r="AY180" s="228" t="s">
        <v>183</v>
      </c>
    </row>
    <row r="181" spans="2:51" s="12" customFormat="1" ht="13.5">
      <c r="B181" s="217"/>
      <c r="C181" s="218"/>
      <c r="D181" s="219" t="s">
        <v>196</v>
      </c>
      <c r="E181" s="220" t="s">
        <v>38</v>
      </c>
      <c r="F181" s="221" t="s">
        <v>1633</v>
      </c>
      <c r="G181" s="218"/>
      <c r="H181" s="222">
        <v>15.18</v>
      </c>
      <c r="I181" s="223"/>
      <c r="J181" s="218"/>
      <c r="K181" s="218"/>
      <c r="L181" s="224"/>
      <c r="M181" s="225"/>
      <c r="N181" s="226"/>
      <c r="O181" s="226"/>
      <c r="P181" s="226"/>
      <c r="Q181" s="226"/>
      <c r="R181" s="226"/>
      <c r="S181" s="226"/>
      <c r="T181" s="227"/>
      <c r="AT181" s="228" t="s">
        <v>196</v>
      </c>
      <c r="AU181" s="228" t="s">
        <v>90</v>
      </c>
      <c r="AV181" s="12" t="s">
        <v>90</v>
      </c>
      <c r="AW181" s="12" t="s">
        <v>45</v>
      </c>
      <c r="AX181" s="12" t="s">
        <v>82</v>
      </c>
      <c r="AY181" s="228" t="s">
        <v>183</v>
      </c>
    </row>
    <row r="182" spans="2:51" s="12" customFormat="1" ht="13.5">
      <c r="B182" s="217"/>
      <c r="C182" s="218"/>
      <c r="D182" s="219" t="s">
        <v>196</v>
      </c>
      <c r="E182" s="220" t="s">
        <v>38</v>
      </c>
      <c r="F182" s="221" t="s">
        <v>1634</v>
      </c>
      <c r="G182" s="218"/>
      <c r="H182" s="222">
        <v>11.04</v>
      </c>
      <c r="I182" s="223"/>
      <c r="J182" s="218"/>
      <c r="K182" s="218"/>
      <c r="L182" s="224"/>
      <c r="M182" s="225"/>
      <c r="N182" s="226"/>
      <c r="O182" s="226"/>
      <c r="P182" s="226"/>
      <c r="Q182" s="226"/>
      <c r="R182" s="226"/>
      <c r="S182" s="226"/>
      <c r="T182" s="227"/>
      <c r="AT182" s="228" t="s">
        <v>196</v>
      </c>
      <c r="AU182" s="228" t="s">
        <v>90</v>
      </c>
      <c r="AV182" s="12" t="s">
        <v>90</v>
      </c>
      <c r="AW182" s="12" t="s">
        <v>45</v>
      </c>
      <c r="AX182" s="12" t="s">
        <v>82</v>
      </c>
      <c r="AY182" s="228" t="s">
        <v>183</v>
      </c>
    </row>
    <row r="183" spans="2:51" s="12" customFormat="1" ht="13.5">
      <c r="B183" s="217"/>
      <c r="C183" s="218"/>
      <c r="D183" s="219" t="s">
        <v>196</v>
      </c>
      <c r="E183" s="220" t="s">
        <v>38</v>
      </c>
      <c r="F183" s="221" t="s">
        <v>1635</v>
      </c>
      <c r="G183" s="218"/>
      <c r="H183" s="222">
        <v>1.22</v>
      </c>
      <c r="I183" s="223"/>
      <c r="J183" s="218"/>
      <c r="K183" s="218"/>
      <c r="L183" s="224"/>
      <c r="M183" s="225"/>
      <c r="N183" s="226"/>
      <c r="O183" s="226"/>
      <c r="P183" s="226"/>
      <c r="Q183" s="226"/>
      <c r="R183" s="226"/>
      <c r="S183" s="226"/>
      <c r="T183" s="227"/>
      <c r="AT183" s="228" t="s">
        <v>196</v>
      </c>
      <c r="AU183" s="228" t="s">
        <v>90</v>
      </c>
      <c r="AV183" s="12" t="s">
        <v>90</v>
      </c>
      <c r="AW183" s="12" t="s">
        <v>45</v>
      </c>
      <c r="AX183" s="12" t="s">
        <v>82</v>
      </c>
      <c r="AY183" s="228" t="s">
        <v>183</v>
      </c>
    </row>
    <row r="184" spans="2:51" s="12" customFormat="1" ht="13.5">
      <c r="B184" s="217"/>
      <c r="C184" s="218"/>
      <c r="D184" s="219" t="s">
        <v>196</v>
      </c>
      <c r="E184" s="220" t="s">
        <v>38</v>
      </c>
      <c r="F184" s="221" t="s">
        <v>1636</v>
      </c>
      <c r="G184" s="218"/>
      <c r="H184" s="222">
        <v>10.2</v>
      </c>
      <c r="I184" s="223"/>
      <c r="J184" s="218"/>
      <c r="K184" s="218"/>
      <c r="L184" s="224"/>
      <c r="M184" s="225"/>
      <c r="N184" s="226"/>
      <c r="O184" s="226"/>
      <c r="P184" s="226"/>
      <c r="Q184" s="226"/>
      <c r="R184" s="226"/>
      <c r="S184" s="226"/>
      <c r="T184" s="227"/>
      <c r="AT184" s="228" t="s">
        <v>196</v>
      </c>
      <c r="AU184" s="228" t="s">
        <v>90</v>
      </c>
      <c r="AV184" s="12" t="s">
        <v>90</v>
      </c>
      <c r="AW184" s="12" t="s">
        <v>45</v>
      </c>
      <c r="AX184" s="12" t="s">
        <v>82</v>
      </c>
      <c r="AY184" s="228" t="s">
        <v>183</v>
      </c>
    </row>
    <row r="185" spans="2:51" s="12" customFormat="1" ht="13.5">
      <c r="B185" s="217"/>
      <c r="C185" s="218"/>
      <c r="D185" s="219" t="s">
        <v>196</v>
      </c>
      <c r="E185" s="220" t="s">
        <v>38</v>
      </c>
      <c r="F185" s="221" t="s">
        <v>1637</v>
      </c>
      <c r="G185" s="218"/>
      <c r="H185" s="222">
        <v>5.28</v>
      </c>
      <c r="I185" s="223"/>
      <c r="J185" s="218"/>
      <c r="K185" s="218"/>
      <c r="L185" s="224"/>
      <c r="M185" s="225"/>
      <c r="N185" s="226"/>
      <c r="O185" s="226"/>
      <c r="P185" s="226"/>
      <c r="Q185" s="226"/>
      <c r="R185" s="226"/>
      <c r="S185" s="226"/>
      <c r="T185" s="227"/>
      <c r="AT185" s="228" t="s">
        <v>196</v>
      </c>
      <c r="AU185" s="228" t="s">
        <v>90</v>
      </c>
      <c r="AV185" s="12" t="s">
        <v>90</v>
      </c>
      <c r="AW185" s="12" t="s">
        <v>45</v>
      </c>
      <c r="AX185" s="12" t="s">
        <v>82</v>
      </c>
      <c r="AY185" s="228" t="s">
        <v>183</v>
      </c>
    </row>
    <row r="186" spans="2:51" s="12" customFormat="1" ht="13.5">
      <c r="B186" s="217"/>
      <c r="C186" s="218"/>
      <c r="D186" s="219" t="s">
        <v>196</v>
      </c>
      <c r="E186" s="220" t="s">
        <v>38</v>
      </c>
      <c r="F186" s="221" t="s">
        <v>1638</v>
      </c>
      <c r="G186" s="218"/>
      <c r="H186" s="222">
        <v>0.72</v>
      </c>
      <c r="I186" s="223"/>
      <c r="J186" s="218"/>
      <c r="K186" s="218"/>
      <c r="L186" s="224"/>
      <c r="M186" s="225"/>
      <c r="N186" s="226"/>
      <c r="O186" s="226"/>
      <c r="P186" s="226"/>
      <c r="Q186" s="226"/>
      <c r="R186" s="226"/>
      <c r="S186" s="226"/>
      <c r="T186" s="227"/>
      <c r="AT186" s="228" t="s">
        <v>196</v>
      </c>
      <c r="AU186" s="228" t="s">
        <v>90</v>
      </c>
      <c r="AV186" s="12" t="s">
        <v>90</v>
      </c>
      <c r="AW186" s="12" t="s">
        <v>45</v>
      </c>
      <c r="AX186" s="12" t="s">
        <v>82</v>
      </c>
      <c r="AY186" s="228" t="s">
        <v>183</v>
      </c>
    </row>
    <row r="187" spans="2:51" s="12" customFormat="1" ht="13.5">
      <c r="B187" s="217"/>
      <c r="C187" s="218"/>
      <c r="D187" s="219" t="s">
        <v>196</v>
      </c>
      <c r="E187" s="220" t="s">
        <v>38</v>
      </c>
      <c r="F187" s="221" t="s">
        <v>1639</v>
      </c>
      <c r="G187" s="218"/>
      <c r="H187" s="222">
        <v>0.732</v>
      </c>
      <c r="I187" s="223"/>
      <c r="J187" s="218"/>
      <c r="K187" s="218"/>
      <c r="L187" s="224"/>
      <c r="M187" s="225"/>
      <c r="N187" s="226"/>
      <c r="O187" s="226"/>
      <c r="P187" s="226"/>
      <c r="Q187" s="226"/>
      <c r="R187" s="226"/>
      <c r="S187" s="226"/>
      <c r="T187" s="227"/>
      <c r="AT187" s="228" t="s">
        <v>196</v>
      </c>
      <c r="AU187" s="228" t="s">
        <v>90</v>
      </c>
      <c r="AV187" s="12" t="s">
        <v>90</v>
      </c>
      <c r="AW187" s="12" t="s">
        <v>45</v>
      </c>
      <c r="AX187" s="12" t="s">
        <v>82</v>
      </c>
      <c r="AY187" s="228" t="s">
        <v>183</v>
      </c>
    </row>
    <row r="188" spans="2:51" s="12" customFormat="1" ht="13.5">
      <c r="B188" s="217"/>
      <c r="C188" s="218"/>
      <c r="D188" s="219" t="s">
        <v>196</v>
      </c>
      <c r="E188" s="220" t="s">
        <v>38</v>
      </c>
      <c r="F188" s="221" t="s">
        <v>1640</v>
      </c>
      <c r="G188" s="218"/>
      <c r="H188" s="222">
        <v>0.403</v>
      </c>
      <c r="I188" s="223"/>
      <c r="J188" s="218"/>
      <c r="K188" s="218"/>
      <c r="L188" s="224"/>
      <c r="M188" s="225"/>
      <c r="N188" s="226"/>
      <c r="O188" s="226"/>
      <c r="P188" s="226"/>
      <c r="Q188" s="226"/>
      <c r="R188" s="226"/>
      <c r="S188" s="226"/>
      <c r="T188" s="227"/>
      <c r="AT188" s="228" t="s">
        <v>196</v>
      </c>
      <c r="AU188" s="228" t="s">
        <v>90</v>
      </c>
      <c r="AV188" s="12" t="s">
        <v>90</v>
      </c>
      <c r="AW188" s="12" t="s">
        <v>45</v>
      </c>
      <c r="AX188" s="12" t="s">
        <v>82</v>
      </c>
      <c r="AY188" s="228" t="s">
        <v>183</v>
      </c>
    </row>
    <row r="189" spans="2:51" s="12" customFormat="1" ht="13.5">
      <c r="B189" s="217"/>
      <c r="C189" s="218"/>
      <c r="D189" s="219" t="s">
        <v>196</v>
      </c>
      <c r="E189" s="220" t="s">
        <v>38</v>
      </c>
      <c r="F189" s="221" t="s">
        <v>1641</v>
      </c>
      <c r="G189" s="218"/>
      <c r="H189" s="222">
        <v>10.08</v>
      </c>
      <c r="I189" s="223"/>
      <c r="J189" s="218"/>
      <c r="K189" s="218"/>
      <c r="L189" s="224"/>
      <c r="M189" s="225"/>
      <c r="N189" s="226"/>
      <c r="O189" s="226"/>
      <c r="P189" s="226"/>
      <c r="Q189" s="226"/>
      <c r="R189" s="226"/>
      <c r="S189" s="226"/>
      <c r="T189" s="227"/>
      <c r="AT189" s="228" t="s">
        <v>196</v>
      </c>
      <c r="AU189" s="228" t="s">
        <v>90</v>
      </c>
      <c r="AV189" s="12" t="s">
        <v>90</v>
      </c>
      <c r="AW189" s="12" t="s">
        <v>45</v>
      </c>
      <c r="AX189" s="12" t="s">
        <v>82</v>
      </c>
      <c r="AY189" s="228" t="s">
        <v>183</v>
      </c>
    </row>
    <row r="190" spans="2:51" s="13" customFormat="1" ht="13.5">
      <c r="B190" s="229"/>
      <c r="C190" s="230"/>
      <c r="D190" s="219" t="s">
        <v>196</v>
      </c>
      <c r="E190" s="231" t="s">
        <v>38</v>
      </c>
      <c r="F190" s="232" t="s">
        <v>198</v>
      </c>
      <c r="G190" s="230"/>
      <c r="H190" s="233">
        <v>231.113</v>
      </c>
      <c r="I190" s="234"/>
      <c r="J190" s="230"/>
      <c r="K190" s="230"/>
      <c r="L190" s="235"/>
      <c r="M190" s="274"/>
      <c r="N190" s="275"/>
      <c r="O190" s="275"/>
      <c r="P190" s="275"/>
      <c r="Q190" s="275"/>
      <c r="R190" s="275"/>
      <c r="S190" s="275"/>
      <c r="T190" s="276"/>
      <c r="AT190" s="239" t="s">
        <v>196</v>
      </c>
      <c r="AU190" s="239" t="s">
        <v>90</v>
      </c>
      <c r="AV190" s="13" t="s">
        <v>190</v>
      </c>
      <c r="AW190" s="13" t="s">
        <v>45</v>
      </c>
      <c r="AX190" s="13" t="s">
        <v>25</v>
      </c>
      <c r="AY190" s="239" t="s">
        <v>183</v>
      </c>
    </row>
    <row r="191" spans="2:12" s="1" customFormat="1" ht="6.95" customHeight="1">
      <c r="B191" s="58"/>
      <c r="C191" s="59"/>
      <c r="D191" s="59"/>
      <c r="E191" s="59"/>
      <c r="F191" s="59"/>
      <c r="G191" s="59"/>
      <c r="H191" s="59"/>
      <c r="I191" s="150"/>
      <c r="J191" s="59"/>
      <c r="K191" s="59"/>
      <c r="L191" s="63"/>
    </row>
  </sheetData>
  <sheetProtection algorithmName="SHA-512" hashValue="WiuJE+19469vAmLfhTeWzXF+7t0WS0pZHjHYc5qA966i/m/OdpEDyPoQ0GrMHZQk2Gnhu97AW2oo2Tigd4GDrw==" saltValue="pNRyB0oJv6fPaTYtBzp3+fWO1AZ8NJkxI79XkLjGG8q3Ns31QJdT4SxFC3gQlMq5H0G3SnHXNf3VzoGhLvk6xA==" spinCount="100000" sheet="1" objects="1" scenarios="1" formatColumns="0" formatRows="0" autoFilter="0"/>
  <autoFilter ref="C90:K190"/>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101</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s="1" customFormat="1" ht="16.5" customHeight="1">
      <c r="B9" s="43"/>
      <c r="C9" s="44"/>
      <c r="D9" s="44"/>
      <c r="E9" s="409" t="s">
        <v>138</v>
      </c>
      <c r="F9" s="411"/>
      <c r="G9" s="411"/>
      <c r="H9" s="411"/>
      <c r="I9" s="129"/>
      <c r="J9" s="44"/>
      <c r="K9" s="47"/>
    </row>
    <row r="10" spans="2:11" s="1" customFormat="1" ht="13.5">
      <c r="B10" s="43"/>
      <c r="C10" s="44"/>
      <c r="D10" s="38" t="s">
        <v>139</v>
      </c>
      <c r="E10" s="44"/>
      <c r="F10" s="44"/>
      <c r="G10" s="44"/>
      <c r="H10" s="44"/>
      <c r="I10" s="129"/>
      <c r="J10" s="44"/>
      <c r="K10" s="47"/>
    </row>
    <row r="11" spans="2:11" s="1" customFormat="1" ht="36.95" customHeight="1">
      <c r="B11" s="43"/>
      <c r="C11" s="44"/>
      <c r="D11" s="44"/>
      <c r="E11" s="412" t="s">
        <v>1642</v>
      </c>
      <c r="F11" s="411"/>
      <c r="G11" s="411"/>
      <c r="H11" s="411"/>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22</v>
      </c>
      <c r="G13" s="44"/>
      <c r="H13" s="44"/>
      <c r="I13" s="130" t="s">
        <v>23</v>
      </c>
      <c r="J13" s="36" t="s">
        <v>38</v>
      </c>
      <c r="K13" s="47"/>
    </row>
    <row r="14" spans="2:11" s="1" customFormat="1" ht="14.45" customHeight="1">
      <c r="B14" s="43"/>
      <c r="C14" s="44"/>
      <c r="D14" s="38" t="s">
        <v>26</v>
      </c>
      <c r="E14" s="44"/>
      <c r="F14" s="36" t="s">
        <v>27</v>
      </c>
      <c r="G14" s="44"/>
      <c r="H14" s="44"/>
      <c r="I14" s="130" t="s">
        <v>28</v>
      </c>
      <c r="J14" s="131" t="str">
        <f>'Rekapitulace stavby'!AN8</f>
        <v>25. 1. 2018</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38</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41</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43</v>
      </c>
      <c r="E22" s="44"/>
      <c r="F22" s="44"/>
      <c r="G22" s="44"/>
      <c r="H22" s="44"/>
      <c r="I22" s="130" t="s">
        <v>37</v>
      </c>
      <c r="J22" s="36" t="s">
        <v>38</v>
      </c>
      <c r="K22" s="47"/>
    </row>
    <row r="23" spans="2:11" s="1" customFormat="1" ht="18" customHeight="1">
      <c r="B23" s="43"/>
      <c r="C23" s="44"/>
      <c r="D23" s="44"/>
      <c r="E23" s="36" t="s">
        <v>44</v>
      </c>
      <c r="F23" s="44"/>
      <c r="G23" s="44"/>
      <c r="H23" s="44"/>
      <c r="I23" s="130" t="s">
        <v>40</v>
      </c>
      <c r="J23" s="36" t="s">
        <v>38</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46</v>
      </c>
      <c r="E25" s="44"/>
      <c r="F25" s="44"/>
      <c r="G25" s="44"/>
      <c r="H25" s="44"/>
      <c r="I25" s="129"/>
      <c r="J25" s="44"/>
      <c r="K25" s="47"/>
    </row>
    <row r="26" spans="2:11" s="7" customFormat="1" ht="213.75" customHeight="1">
      <c r="B26" s="132"/>
      <c r="C26" s="133"/>
      <c r="D26" s="133"/>
      <c r="E26" s="373" t="s">
        <v>1540</v>
      </c>
      <c r="F26" s="373"/>
      <c r="G26" s="373"/>
      <c r="H26" s="373"/>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48</v>
      </c>
      <c r="E29" s="44"/>
      <c r="F29" s="44"/>
      <c r="G29" s="44"/>
      <c r="H29" s="44"/>
      <c r="I29" s="129"/>
      <c r="J29" s="139">
        <f>ROUND(J82,2)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50</v>
      </c>
      <c r="G31" s="44"/>
      <c r="H31" s="44"/>
      <c r="I31" s="140" t="s">
        <v>49</v>
      </c>
      <c r="J31" s="48" t="s">
        <v>51</v>
      </c>
      <c r="K31" s="47"/>
    </row>
    <row r="32" spans="2:11" s="1" customFormat="1" ht="14.45" customHeight="1">
      <c r="B32" s="43"/>
      <c r="C32" s="44"/>
      <c r="D32" s="51" t="s">
        <v>52</v>
      </c>
      <c r="E32" s="51" t="s">
        <v>53</v>
      </c>
      <c r="F32" s="141">
        <f>ROUND(SUM(BE82:BE84),2)</f>
        <v>0</v>
      </c>
      <c r="G32" s="44"/>
      <c r="H32" s="44"/>
      <c r="I32" s="142">
        <v>0.21</v>
      </c>
      <c r="J32" s="141">
        <f>ROUND(ROUND((SUM(BE82:BE84)),2)*I32,2)</f>
        <v>0</v>
      </c>
      <c r="K32" s="47"/>
    </row>
    <row r="33" spans="2:11" s="1" customFormat="1" ht="14.45" customHeight="1">
      <c r="B33" s="43"/>
      <c r="C33" s="44"/>
      <c r="D33" s="44"/>
      <c r="E33" s="51" t="s">
        <v>54</v>
      </c>
      <c r="F33" s="141">
        <f>ROUND(SUM(BF82:BF84),2)</f>
        <v>0</v>
      </c>
      <c r="G33" s="44"/>
      <c r="H33" s="44"/>
      <c r="I33" s="142">
        <v>0.15</v>
      </c>
      <c r="J33" s="141">
        <f>ROUND(ROUND((SUM(BF82:BF84)),2)*I33,2)</f>
        <v>0</v>
      </c>
      <c r="K33" s="47"/>
    </row>
    <row r="34" spans="2:11" s="1" customFormat="1" ht="14.45" customHeight="1" hidden="1">
      <c r="B34" s="43"/>
      <c r="C34" s="44"/>
      <c r="D34" s="44"/>
      <c r="E34" s="51" t="s">
        <v>55</v>
      </c>
      <c r="F34" s="141">
        <f>ROUND(SUM(BG82:BG84),2)</f>
        <v>0</v>
      </c>
      <c r="G34" s="44"/>
      <c r="H34" s="44"/>
      <c r="I34" s="142">
        <v>0.21</v>
      </c>
      <c r="J34" s="141">
        <v>0</v>
      </c>
      <c r="K34" s="47"/>
    </row>
    <row r="35" spans="2:11" s="1" customFormat="1" ht="14.45" customHeight="1" hidden="1">
      <c r="B35" s="43"/>
      <c r="C35" s="44"/>
      <c r="D35" s="44"/>
      <c r="E35" s="51" t="s">
        <v>56</v>
      </c>
      <c r="F35" s="141">
        <f>ROUND(SUM(BH82:BH84),2)</f>
        <v>0</v>
      </c>
      <c r="G35" s="44"/>
      <c r="H35" s="44"/>
      <c r="I35" s="142">
        <v>0.15</v>
      </c>
      <c r="J35" s="141">
        <v>0</v>
      </c>
      <c r="K35" s="47"/>
    </row>
    <row r="36" spans="2:11" s="1" customFormat="1" ht="14.45" customHeight="1" hidden="1">
      <c r="B36" s="43"/>
      <c r="C36" s="44"/>
      <c r="D36" s="44"/>
      <c r="E36" s="51" t="s">
        <v>57</v>
      </c>
      <c r="F36" s="141">
        <f>ROUND(SUM(BI82:BI84),2)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58</v>
      </c>
      <c r="E38" s="81"/>
      <c r="F38" s="81"/>
      <c r="G38" s="145" t="s">
        <v>59</v>
      </c>
      <c r="H38" s="146" t="s">
        <v>60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142</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09" t="str">
        <f>E7</f>
        <v>Areál TJ Lokomotiva Cheb-I.etapa-Fáze I.B-Rekonstrukce haly s přístavbou šaten-Neuznatelné výdaje</v>
      </c>
      <c r="F47" s="410"/>
      <c r="G47" s="410"/>
      <c r="H47" s="410"/>
      <c r="I47" s="129"/>
      <c r="J47" s="44"/>
      <c r="K47" s="47"/>
    </row>
    <row r="48" spans="2:11" ht="13.5">
      <c r="B48" s="29"/>
      <c r="C48" s="38" t="s">
        <v>137</v>
      </c>
      <c r="D48" s="30"/>
      <c r="E48" s="30"/>
      <c r="F48" s="30"/>
      <c r="G48" s="30"/>
      <c r="H48" s="30"/>
      <c r="I48" s="128"/>
      <c r="J48" s="30"/>
      <c r="K48" s="32"/>
    </row>
    <row r="49" spans="2:11" s="1" customFormat="1" ht="16.5" customHeight="1">
      <c r="B49" s="43"/>
      <c r="C49" s="44"/>
      <c r="D49" s="44"/>
      <c r="E49" s="409" t="s">
        <v>138</v>
      </c>
      <c r="F49" s="411"/>
      <c r="G49" s="411"/>
      <c r="H49" s="411"/>
      <c r="I49" s="129"/>
      <c r="J49" s="44"/>
      <c r="K49" s="47"/>
    </row>
    <row r="50" spans="2:11" s="1" customFormat="1" ht="14.45" customHeight="1">
      <c r="B50" s="43"/>
      <c r="C50" s="38" t="s">
        <v>139</v>
      </c>
      <c r="D50" s="44"/>
      <c r="E50" s="44"/>
      <c r="F50" s="44"/>
      <c r="G50" s="44"/>
      <c r="H50" s="44"/>
      <c r="I50" s="129"/>
      <c r="J50" s="44"/>
      <c r="K50" s="47"/>
    </row>
    <row r="51" spans="2:11" s="1" customFormat="1" ht="17.25" customHeight="1">
      <c r="B51" s="43"/>
      <c r="C51" s="44"/>
      <c r="D51" s="44"/>
      <c r="E51" s="412" t="str">
        <f>E11</f>
        <v>01/A1-D.3 - D.3-Soupis prací-PBŘ-NEUZNATELNÉ VÝDAJE</v>
      </c>
      <c r="F51" s="411"/>
      <c r="G51" s="411"/>
      <c r="H51" s="411"/>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Cheb</v>
      </c>
      <c r="G53" s="44"/>
      <c r="H53" s="44"/>
      <c r="I53" s="130" t="s">
        <v>28</v>
      </c>
      <c r="J53" s="131" t="str">
        <f>IF(J14="","",J14)</f>
        <v>25. 1. 2018</v>
      </c>
      <c r="K53" s="47"/>
    </row>
    <row r="54" spans="2:11" s="1" customFormat="1" ht="6.95" customHeight="1">
      <c r="B54" s="43"/>
      <c r="C54" s="44"/>
      <c r="D54" s="44"/>
      <c r="E54" s="44"/>
      <c r="F54" s="44"/>
      <c r="G54" s="44"/>
      <c r="H54" s="44"/>
      <c r="I54" s="129"/>
      <c r="J54" s="44"/>
      <c r="K54" s="47"/>
    </row>
    <row r="55" spans="2:11" s="1" customFormat="1" ht="13.5">
      <c r="B55" s="43"/>
      <c r="C55" s="38" t="s">
        <v>36</v>
      </c>
      <c r="D55" s="44"/>
      <c r="E55" s="44"/>
      <c r="F55" s="36" t="str">
        <f>E17</f>
        <v>Město Cheb, Nám. Krále Jiřího z Poděbrad 1/14 Cheb</v>
      </c>
      <c r="G55" s="44"/>
      <c r="H55" s="44"/>
      <c r="I55" s="130" t="s">
        <v>43</v>
      </c>
      <c r="J55" s="373" t="str">
        <f>E23</f>
        <v>Ing. J. Šedivec-Staving Ateliér, Školní 27, Plzeň</v>
      </c>
      <c r="K55" s="47"/>
    </row>
    <row r="56" spans="2:11" s="1" customFormat="1" ht="14.45" customHeight="1">
      <c r="B56" s="43"/>
      <c r="C56" s="38" t="s">
        <v>41</v>
      </c>
      <c r="D56" s="44"/>
      <c r="E56" s="44"/>
      <c r="F56" s="36" t="str">
        <f>IF(E20="","",E20)</f>
        <v/>
      </c>
      <c r="G56" s="44"/>
      <c r="H56" s="44"/>
      <c r="I56" s="129"/>
      <c r="J56" s="413"/>
      <c r="K56" s="47"/>
    </row>
    <row r="57" spans="2:11" s="1" customFormat="1" ht="10.35" customHeight="1">
      <c r="B57" s="43"/>
      <c r="C57" s="44"/>
      <c r="D57" s="44"/>
      <c r="E57" s="44"/>
      <c r="F57" s="44"/>
      <c r="G57" s="44"/>
      <c r="H57" s="44"/>
      <c r="I57" s="129"/>
      <c r="J57" s="44"/>
      <c r="K57" s="47"/>
    </row>
    <row r="58" spans="2:11" s="1" customFormat="1" ht="29.25" customHeight="1">
      <c r="B58" s="43"/>
      <c r="C58" s="155" t="s">
        <v>143</v>
      </c>
      <c r="D58" s="143"/>
      <c r="E58" s="143"/>
      <c r="F58" s="143"/>
      <c r="G58" s="143"/>
      <c r="H58" s="143"/>
      <c r="I58" s="156"/>
      <c r="J58" s="157" t="s">
        <v>144</v>
      </c>
      <c r="K58" s="158"/>
    </row>
    <row r="59" spans="2:11" s="1" customFormat="1" ht="10.35" customHeight="1">
      <c r="B59" s="43"/>
      <c r="C59" s="44"/>
      <c r="D59" s="44"/>
      <c r="E59" s="44"/>
      <c r="F59" s="44"/>
      <c r="G59" s="44"/>
      <c r="H59" s="44"/>
      <c r="I59" s="129"/>
      <c r="J59" s="44"/>
      <c r="K59" s="47"/>
    </row>
    <row r="60" spans="2:47" s="1" customFormat="1" ht="29.25" customHeight="1">
      <c r="B60" s="43"/>
      <c r="C60" s="159" t="s">
        <v>145</v>
      </c>
      <c r="D60" s="44"/>
      <c r="E60" s="44"/>
      <c r="F60" s="44"/>
      <c r="G60" s="44"/>
      <c r="H60" s="44"/>
      <c r="I60" s="129"/>
      <c r="J60" s="139">
        <f>J82</f>
        <v>0</v>
      </c>
      <c r="K60" s="47"/>
      <c r="AU60" s="25" t="s">
        <v>146</v>
      </c>
    </row>
    <row r="61" spans="2:11" s="1" customFormat="1" ht="21.75" customHeight="1">
      <c r="B61" s="43"/>
      <c r="C61" s="44"/>
      <c r="D61" s="44"/>
      <c r="E61" s="44"/>
      <c r="F61" s="44"/>
      <c r="G61" s="44"/>
      <c r="H61" s="44"/>
      <c r="I61" s="129"/>
      <c r="J61" s="44"/>
      <c r="K61" s="47"/>
    </row>
    <row r="62" spans="2:11" s="1" customFormat="1" ht="6.95" customHeight="1">
      <c r="B62" s="58"/>
      <c r="C62" s="59"/>
      <c r="D62" s="59"/>
      <c r="E62" s="59"/>
      <c r="F62" s="59"/>
      <c r="G62" s="59"/>
      <c r="H62" s="59"/>
      <c r="I62" s="150"/>
      <c r="J62" s="59"/>
      <c r="K62" s="60"/>
    </row>
    <row r="66" spans="2:12" s="1" customFormat="1" ht="6.95" customHeight="1">
      <c r="B66" s="61"/>
      <c r="C66" s="62"/>
      <c r="D66" s="62"/>
      <c r="E66" s="62"/>
      <c r="F66" s="62"/>
      <c r="G66" s="62"/>
      <c r="H66" s="62"/>
      <c r="I66" s="153"/>
      <c r="J66" s="62"/>
      <c r="K66" s="62"/>
      <c r="L66" s="63"/>
    </row>
    <row r="67" spans="2:12" s="1" customFormat="1" ht="36.95" customHeight="1">
      <c r="B67" s="43"/>
      <c r="C67" s="64" t="s">
        <v>167</v>
      </c>
      <c r="D67" s="65"/>
      <c r="E67" s="65"/>
      <c r="F67" s="65"/>
      <c r="G67" s="65"/>
      <c r="H67" s="65"/>
      <c r="I67" s="174"/>
      <c r="J67" s="65"/>
      <c r="K67" s="65"/>
      <c r="L67" s="63"/>
    </row>
    <row r="68" spans="2:12" s="1" customFormat="1" ht="6.95" customHeight="1">
      <c r="B68" s="43"/>
      <c r="C68" s="65"/>
      <c r="D68" s="65"/>
      <c r="E68" s="65"/>
      <c r="F68" s="65"/>
      <c r="G68" s="65"/>
      <c r="H68" s="65"/>
      <c r="I68" s="174"/>
      <c r="J68" s="65"/>
      <c r="K68" s="65"/>
      <c r="L68" s="63"/>
    </row>
    <row r="69" spans="2:12" s="1" customFormat="1" ht="14.45" customHeight="1">
      <c r="B69" s="43"/>
      <c r="C69" s="67" t="s">
        <v>18</v>
      </c>
      <c r="D69" s="65"/>
      <c r="E69" s="65"/>
      <c r="F69" s="65"/>
      <c r="G69" s="65"/>
      <c r="H69" s="65"/>
      <c r="I69" s="174"/>
      <c r="J69" s="65"/>
      <c r="K69" s="65"/>
      <c r="L69" s="63"/>
    </row>
    <row r="70" spans="2:12" s="1" customFormat="1" ht="16.5" customHeight="1">
      <c r="B70" s="43"/>
      <c r="C70" s="65"/>
      <c r="D70" s="65"/>
      <c r="E70" s="414" t="str">
        <f>E7</f>
        <v>Areál TJ Lokomotiva Cheb-I.etapa-Fáze I.B-Rekonstrukce haly s přístavbou šaten-Neuznatelné výdaje</v>
      </c>
      <c r="F70" s="415"/>
      <c r="G70" s="415"/>
      <c r="H70" s="415"/>
      <c r="I70" s="174"/>
      <c r="J70" s="65"/>
      <c r="K70" s="65"/>
      <c r="L70" s="63"/>
    </row>
    <row r="71" spans="2:12" ht="13.5">
      <c r="B71" s="29"/>
      <c r="C71" s="67" t="s">
        <v>137</v>
      </c>
      <c r="D71" s="175"/>
      <c r="E71" s="175"/>
      <c r="F71" s="175"/>
      <c r="G71" s="175"/>
      <c r="H71" s="175"/>
      <c r="J71" s="175"/>
      <c r="K71" s="175"/>
      <c r="L71" s="176"/>
    </row>
    <row r="72" spans="2:12" s="1" customFormat="1" ht="16.5" customHeight="1">
      <c r="B72" s="43"/>
      <c r="C72" s="65"/>
      <c r="D72" s="65"/>
      <c r="E72" s="414" t="s">
        <v>138</v>
      </c>
      <c r="F72" s="416"/>
      <c r="G72" s="416"/>
      <c r="H72" s="416"/>
      <c r="I72" s="174"/>
      <c r="J72" s="65"/>
      <c r="K72" s="65"/>
      <c r="L72" s="63"/>
    </row>
    <row r="73" spans="2:12" s="1" customFormat="1" ht="14.45" customHeight="1">
      <c r="B73" s="43"/>
      <c r="C73" s="67" t="s">
        <v>139</v>
      </c>
      <c r="D73" s="65"/>
      <c r="E73" s="65"/>
      <c r="F73" s="65"/>
      <c r="G73" s="65"/>
      <c r="H73" s="65"/>
      <c r="I73" s="174"/>
      <c r="J73" s="65"/>
      <c r="K73" s="65"/>
      <c r="L73" s="63"/>
    </row>
    <row r="74" spans="2:12" s="1" customFormat="1" ht="17.25" customHeight="1">
      <c r="B74" s="43"/>
      <c r="C74" s="65"/>
      <c r="D74" s="65"/>
      <c r="E74" s="384" t="str">
        <f>E11</f>
        <v>01/A1-D.3 - D.3-Soupis prací-PBŘ-NEUZNATELNÉ VÝDAJE</v>
      </c>
      <c r="F74" s="416"/>
      <c r="G74" s="416"/>
      <c r="H74" s="416"/>
      <c r="I74" s="174"/>
      <c r="J74" s="65"/>
      <c r="K74" s="65"/>
      <c r="L74" s="63"/>
    </row>
    <row r="75" spans="2:12" s="1" customFormat="1" ht="6.95" customHeight="1">
      <c r="B75" s="43"/>
      <c r="C75" s="65"/>
      <c r="D75" s="65"/>
      <c r="E75" s="65"/>
      <c r="F75" s="65"/>
      <c r="G75" s="65"/>
      <c r="H75" s="65"/>
      <c r="I75" s="174"/>
      <c r="J75" s="65"/>
      <c r="K75" s="65"/>
      <c r="L75" s="63"/>
    </row>
    <row r="76" spans="2:12" s="1" customFormat="1" ht="18" customHeight="1">
      <c r="B76" s="43"/>
      <c r="C76" s="67" t="s">
        <v>26</v>
      </c>
      <c r="D76" s="65"/>
      <c r="E76" s="65"/>
      <c r="F76" s="177" t="str">
        <f>F14</f>
        <v>Cheb</v>
      </c>
      <c r="G76" s="65"/>
      <c r="H76" s="65"/>
      <c r="I76" s="178" t="s">
        <v>28</v>
      </c>
      <c r="J76" s="75" t="str">
        <f>IF(J14="","",J14)</f>
        <v>25. 1. 2018</v>
      </c>
      <c r="K76" s="65"/>
      <c r="L76" s="63"/>
    </row>
    <row r="77" spans="2:12" s="1" customFormat="1" ht="6.95" customHeight="1">
      <c r="B77" s="43"/>
      <c r="C77" s="65"/>
      <c r="D77" s="65"/>
      <c r="E77" s="65"/>
      <c r="F77" s="65"/>
      <c r="G77" s="65"/>
      <c r="H77" s="65"/>
      <c r="I77" s="174"/>
      <c r="J77" s="65"/>
      <c r="K77" s="65"/>
      <c r="L77" s="63"/>
    </row>
    <row r="78" spans="2:12" s="1" customFormat="1" ht="13.5">
      <c r="B78" s="43"/>
      <c r="C78" s="67" t="s">
        <v>36</v>
      </c>
      <c r="D78" s="65"/>
      <c r="E78" s="65"/>
      <c r="F78" s="177" t="str">
        <f>E17</f>
        <v>Město Cheb, Nám. Krále Jiřího z Poděbrad 1/14 Cheb</v>
      </c>
      <c r="G78" s="65"/>
      <c r="H78" s="65"/>
      <c r="I78" s="178" t="s">
        <v>43</v>
      </c>
      <c r="J78" s="177" t="str">
        <f>E23</f>
        <v>Ing. J. Šedivec-Staving Ateliér, Školní 27, Plzeň</v>
      </c>
      <c r="K78" s="65"/>
      <c r="L78" s="63"/>
    </row>
    <row r="79" spans="2:12" s="1" customFormat="1" ht="14.45" customHeight="1">
      <c r="B79" s="43"/>
      <c r="C79" s="67" t="s">
        <v>41</v>
      </c>
      <c r="D79" s="65"/>
      <c r="E79" s="65"/>
      <c r="F79" s="177" t="str">
        <f>IF(E20="","",E20)</f>
        <v/>
      </c>
      <c r="G79" s="65"/>
      <c r="H79" s="65"/>
      <c r="I79" s="174"/>
      <c r="J79" s="65"/>
      <c r="K79" s="65"/>
      <c r="L79" s="63"/>
    </row>
    <row r="80" spans="2:12" s="1" customFormat="1" ht="10.35" customHeight="1">
      <c r="B80" s="43"/>
      <c r="C80" s="65"/>
      <c r="D80" s="65"/>
      <c r="E80" s="65"/>
      <c r="F80" s="65"/>
      <c r="G80" s="65"/>
      <c r="H80" s="65"/>
      <c r="I80" s="174"/>
      <c r="J80" s="65"/>
      <c r="K80" s="65"/>
      <c r="L80" s="63"/>
    </row>
    <row r="81" spans="2:20" s="10" customFormat="1" ht="29.25" customHeight="1">
      <c r="B81" s="179"/>
      <c r="C81" s="180" t="s">
        <v>168</v>
      </c>
      <c r="D81" s="181" t="s">
        <v>67</v>
      </c>
      <c r="E81" s="181" t="s">
        <v>63</v>
      </c>
      <c r="F81" s="181" t="s">
        <v>169</v>
      </c>
      <c r="G81" s="181" t="s">
        <v>170</v>
      </c>
      <c r="H81" s="181" t="s">
        <v>171</v>
      </c>
      <c r="I81" s="182" t="s">
        <v>172</v>
      </c>
      <c r="J81" s="181" t="s">
        <v>144</v>
      </c>
      <c r="K81" s="183" t="s">
        <v>173</v>
      </c>
      <c r="L81" s="184"/>
      <c r="M81" s="83" t="s">
        <v>174</v>
      </c>
      <c r="N81" s="84" t="s">
        <v>52</v>
      </c>
      <c r="O81" s="84" t="s">
        <v>175</v>
      </c>
      <c r="P81" s="84" t="s">
        <v>176</v>
      </c>
      <c r="Q81" s="84" t="s">
        <v>177</v>
      </c>
      <c r="R81" s="84" t="s">
        <v>178</v>
      </c>
      <c r="S81" s="84" t="s">
        <v>179</v>
      </c>
      <c r="T81" s="85" t="s">
        <v>180</v>
      </c>
    </row>
    <row r="82" spans="2:63" s="1" customFormat="1" ht="29.25" customHeight="1">
      <c r="B82" s="43"/>
      <c r="C82" s="89" t="s">
        <v>145</v>
      </c>
      <c r="D82" s="65"/>
      <c r="E82" s="65"/>
      <c r="F82" s="65"/>
      <c r="G82" s="65"/>
      <c r="H82" s="65"/>
      <c r="I82" s="174"/>
      <c r="J82" s="185">
        <f>BK82</f>
        <v>0</v>
      </c>
      <c r="K82" s="65"/>
      <c r="L82" s="63"/>
      <c r="M82" s="86"/>
      <c r="N82" s="87"/>
      <c r="O82" s="87"/>
      <c r="P82" s="186">
        <f>SUM(P83:P84)</f>
        <v>0</v>
      </c>
      <c r="Q82" s="87"/>
      <c r="R82" s="186">
        <f>SUM(R83:R84)</f>
        <v>0</v>
      </c>
      <c r="S82" s="87"/>
      <c r="T82" s="187">
        <f>SUM(T83:T84)</f>
        <v>0</v>
      </c>
      <c r="AT82" s="25" t="s">
        <v>81</v>
      </c>
      <c r="AU82" s="25" t="s">
        <v>146</v>
      </c>
      <c r="BK82" s="188">
        <f>SUM(BK83:BK84)</f>
        <v>0</v>
      </c>
    </row>
    <row r="83" spans="2:65" s="1" customFormat="1" ht="16.5" customHeight="1">
      <c r="B83" s="43"/>
      <c r="C83" s="252" t="s">
        <v>25</v>
      </c>
      <c r="D83" s="252" t="s">
        <v>272</v>
      </c>
      <c r="E83" s="253" t="s">
        <v>1643</v>
      </c>
      <c r="F83" s="254" t="s">
        <v>1644</v>
      </c>
      <c r="G83" s="255" t="s">
        <v>490</v>
      </c>
      <c r="H83" s="256">
        <v>4</v>
      </c>
      <c r="I83" s="257"/>
      <c r="J83" s="258">
        <f>ROUND(I83*H83,2)</f>
        <v>0</v>
      </c>
      <c r="K83" s="254" t="s">
        <v>38</v>
      </c>
      <c r="L83" s="259"/>
      <c r="M83" s="260" t="s">
        <v>38</v>
      </c>
      <c r="N83" s="261" t="s">
        <v>53</v>
      </c>
      <c r="O83" s="44"/>
      <c r="P83" s="214">
        <f>O83*H83</f>
        <v>0</v>
      </c>
      <c r="Q83" s="214">
        <v>0</v>
      </c>
      <c r="R83" s="214">
        <f>Q83*H83</f>
        <v>0</v>
      </c>
      <c r="S83" s="214">
        <v>0</v>
      </c>
      <c r="T83" s="215">
        <f>S83*H83</f>
        <v>0</v>
      </c>
      <c r="AR83" s="25" t="s">
        <v>231</v>
      </c>
      <c r="AT83" s="25" t="s">
        <v>272</v>
      </c>
      <c r="AU83" s="25" t="s">
        <v>82</v>
      </c>
      <c r="AY83" s="25" t="s">
        <v>183</v>
      </c>
      <c r="BE83" s="216">
        <f>IF(N83="základní",J83,0)</f>
        <v>0</v>
      </c>
      <c r="BF83" s="216">
        <f>IF(N83="snížená",J83,0)</f>
        <v>0</v>
      </c>
      <c r="BG83" s="216">
        <f>IF(N83="zákl. přenesená",J83,0)</f>
        <v>0</v>
      </c>
      <c r="BH83" s="216">
        <f>IF(N83="sníž. přenesená",J83,0)</f>
        <v>0</v>
      </c>
      <c r="BI83" s="216">
        <f>IF(N83="nulová",J83,0)</f>
        <v>0</v>
      </c>
      <c r="BJ83" s="25" t="s">
        <v>25</v>
      </c>
      <c r="BK83" s="216">
        <f>ROUND(I83*H83,2)</f>
        <v>0</v>
      </c>
      <c r="BL83" s="25" t="s">
        <v>190</v>
      </c>
      <c r="BM83" s="25" t="s">
        <v>1645</v>
      </c>
    </row>
    <row r="84" spans="2:65" s="1" customFormat="1" ht="16.5" customHeight="1">
      <c r="B84" s="43"/>
      <c r="C84" s="252" t="s">
        <v>90</v>
      </c>
      <c r="D84" s="252" t="s">
        <v>272</v>
      </c>
      <c r="E84" s="253" t="s">
        <v>1646</v>
      </c>
      <c r="F84" s="254" t="s">
        <v>1647</v>
      </c>
      <c r="G84" s="255" t="s">
        <v>490</v>
      </c>
      <c r="H84" s="256">
        <v>2</v>
      </c>
      <c r="I84" s="257"/>
      <c r="J84" s="258">
        <f>ROUND(I84*H84,2)</f>
        <v>0</v>
      </c>
      <c r="K84" s="254" t="s">
        <v>38</v>
      </c>
      <c r="L84" s="259"/>
      <c r="M84" s="260" t="s">
        <v>38</v>
      </c>
      <c r="N84" s="277" t="s">
        <v>53</v>
      </c>
      <c r="O84" s="278"/>
      <c r="P84" s="279">
        <f>O84*H84</f>
        <v>0</v>
      </c>
      <c r="Q84" s="279">
        <v>0</v>
      </c>
      <c r="R84" s="279">
        <f>Q84*H84</f>
        <v>0</v>
      </c>
      <c r="S84" s="279">
        <v>0</v>
      </c>
      <c r="T84" s="280">
        <f>S84*H84</f>
        <v>0</v>
      </c>
      <c r="AR84" s="25" t="s">
        <v>231</v>
      </c>
      <c r="AT84" s="25" t="s">
        <v>272</v>
      </c>
      <c r="AU84" s="25" t="s">
        <v>82</v>
      </c>
      <c r="AY84" s="25" t="s">
        <v>183</v>
      </c>
      <c r="BE84" s="216">
        <f>IF(N84="základní",J84,0)</f>
        <v>0</v>
      </c>
      <c r="BF84" s="216">
        <f>IF(N84="snížená",J84,0)</f>
        <v>0</v>
      </c>
      <c r="BG84" s="216">
        <f>IF(N84="zákl. přenesená",J84,0)</f>
        <v>0</v>
      </c>
      <c r="BH84" s="216">
        <f>IF(N84="sníž. přenesená",J84,0)</f>
        <v>0</v>
      </c>
      <c r="BI84" s="216">
        <f>IF(N84="nulová",J84,0)</f>
        <v>0</v>
      </c>
      <c r="BJ84" s="25" t="s">
        <v>25</v>
      </c>
      <c r="BK84" s="216">
        <f>ROUND(I84*H84,2)</f>
        <v>0</v>
      </c>
      <c r="BL84" s="25" t="s">
        <v>190</v>
      </c>
      <c r="BM84" s="25" t="s">
        <v>1648</v>
      </c>
    </row>
    <row r="85" spans="2:12" s="1" customFormat="1" ht="6.95" customHeight="1">
      <c r="B85" s="58"/>
      <c r="C85" s="59"/>
      <c r="D85" s="59"/>
      <c r="E85" s="59"/>
      <c r="F85" s="59"/>
      <c r="G85" s="59"/>
      <c r="H85" s="59"/>
      <c r="I85" s="150"/>
      <c r="J85" s="59"/>
      <c r="K85" s="59"/>
      <c r="L85" s="63"/>
    </row>
  </sheetData>
  <sheetProtection algorithmName="SHA-512" hashValue="rFY1mJ/Z88S4m/UqJItBuzGXyZPKDCUi8LuwLH6yCaNftpqpO86E++uhZsfKKcQr5v4eQmBOEJEhmDqP6P1bLw==" saltValue="NFY2jDTdUyLlA4PwM4Yw2/RGR1HDCZAOQzC7L0gX2XngTFrAiUizrHKVf/TadmRIWC/58r6o3xaM915bt1Imow==" spinCount="100000" sheet="1" objects="1" scenarios="1" formatColumns="0" formatRows="0" autoFilter="0"/>
  <autoFilter ref="C81:K84"/>
  <mergeCells count="13">
    <mergeCell ref="E74:H74"/>
    <mergeCell ref="G1:H1"/>
    <mergeCell ref="L2:V2"/>
    <mergeCell ref="E49:H49"/>
    <mergeCell ref="E51:H51"/>
    <mergeCell ref="J55:J56"/>
    <mergeCell ref="E70:H70"/>
    <mergeCell ref="E72:H72"/>
    <mergeCell ref="E7:H7"/>
    <mergeCell ref="E9:H9"/>
    <mergeCell ref="E11:H11"/>
    <mergeCell ref="E26:H26"/>
    <mergeCell ref="E47:H47"/>
  </mergeCells>
  <hyperlinks>
    <hyperlink ref="F1:G1" location="C2" display="1) Krycí list soupisu"/>
    <hyperlink ref="G1:H1" location="C58"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108</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ht="16.5" customHeight="1">
      <c r="B9" s="29"/>
      <c r="C9" s="30"/>
      <c r="D9" s="30"/>
      <c r="E9" s="409" t="s">
        <v>138</v>
      </c>
      <c r="F9" s="369"/>
      <c r="G9" s="369"/>
      <c r="H9" s="369"/>
      <c r="I9" s="128"/>
      <c r="J9" s="30"/>
      <c r="K9" s="32"/>
    </row>
    <row r="10" spans="2:11" ht="13.5">
      <c r="B10" s="29"/>
      <c r="C10" s="30"/>
      <c r="D10" s="38" t="s">
        <v>139</v>
      </c>
      <c r="E10" s="30"/>
      <c r="F10" s="30"/>
      <c r="G10" s="30"/>
      <c r="H10" s="30"/>
      <c r="I10" s="128"/>
      <c r="J10" s="30"/>
      <c r="K10" s="32"/>
    </row>
    <row r="11" spans="2:11" s="1" customFormat="1" ht="16.5" customHeight="1">
      <c r="B11" s="43"/>
      <c r="C11" s="44"/>
      <c r="D11" s="44"/>
      <c r="E11" s="393" t="s">
        <v>1649</v>
      </c>
      <c r="F11" s="411"/>
      <c r="G11" s="411"/>
      <c r="H11" s="411"/>
      <c r="I11" s="129"/>
      <c r="J11" s="44"/>
      <c r="K11" s="47"/>
    </row>
    <row r="12" spans="2:11" s="1" customFormat="1" ht="13.5">
      <c r="B12" s="43"/>
      <c r="C12" s="44"/>
      <c r="D12" s="38" t="s">
        <v>1650</v>
      </c>
      <c r="E12" s="44"/>
      <c r="F12" s="44"/>
      <c r="G12" s="44"/>
      <c r="H12" s="44"/>
      <c r="I12" s="129"/>
      <c r="J12" s="44"/>
      <c r="K12" s="47"/>
    </row>
    <row r="13" spans="2:11" s="1" customFormat="1" ht="36.95" customHeight="1">
      <c r="B13" s="43"/>
      <c r="C13" s="44"/>
      <c r="D13" s="44"/>
      <c r="E13" s="412" t="s">
        <v>1651</v>
      </c>
      <c r="F13" s="411"/>
      <c r="G13" s="411"/>
      <c r="H13" s="411"/>
      <c r="I13" s="129"/>
      <c r="J13" s="44"/>
      <c r="K13" s="47"/>
    </row>
    <row r="14" spans="2:11" s="1" customFormat="1" ht="13.5">
      <c r="B14" s="43"/>
      <c r="C14" s="44"/>
      <c r="D14" s="44"/>
      <c r="E14" s="44"/>
      <c r="F14" s="44"/>
      <c r="G14" s="44"/>
      <c r="H14" s="44"/>
      <c r="I14" s="129"/>
      <c r="J14" s="44"/>
      <c r="K14" s="47"/>
    </row>
    <row r="15" spans="2:11" s="1" customFormat="1" ht="14.45" customHeight="1">
      <c r="B15" s="43"/>
      <c r="C15" s="44"/>
      <c r="D15" s="38" t="s">
        <v>21</v>
      </c>
      <c r="E15" s="44"/>
      <c r="F15" s="36" t="s">
        <v>22</v>
      </c>
      <c r="G15" s="44"/>
      <c r="H15" s="44"/>
      <c r="I15" s="130" t="s">
        <v>23</v>
      </c>
      <c r="J15" s="36" t="s">
        <v>38</v>
      </c>
      <c r="K15" s="47"/>
    </row>
    <row r="16" spans="2:11" s="1" customFormat="1" ht="14.45" customHeight="1">
      <c r="B16" s="43"/>
      <c r="C16" s="44"/>
      <c r="D16" s="38" t="s">
        <v>26</v>
      </c>
      <c r="E16" s="44"/>
      <c r="F16" s="36" t="s">
        <v>27</v>
      </c>
      <c r="G16" s="44"/>
      <c r="H16" s="44"/>
      <c r="I16" s="130" t="s">
        <v>28</v>
      </c>
      <c r="J16" s="131" t="str">
        <f>'Rekapitulace stavby'!AN8</f>
        <v>25. 1. 2018</v>
      </c>
      <c r="K16" s="47"/>
    </row>
    <row r="17" spans="2:11" s="1" customFormat="1" ht="10.9" customHeight="1">
      <c r="B17" s="43"/>
      <c r="C17" s="44"/>
      <c r="D17" s="44"/>
      <c r="E17" s="44"/>
      <c r="F17" s="44"/>
      <c r="G17" s="44"/>
      <c r="H17" s="44"/>
      <c r="I17" s="129"/>
      <c r="J17" s="44"/>
      <c r="K17" s="47"/>
    </row>
    <row r="18" spans="2:11" s="1" customFormat="1" ht="14.45" customHeight="1">
      <c r="B18" s="43"/>
      <c r="C18" s="44"/>
      <c r="D18" s="38" t="s">
        <v>36</v>
      </c>
      <c r="E18" s="44"/>
      <c r="F18" s="44"/>
      <c r="G18" s="44"/>
      <c r="H18" s="44"/>
      <c r="I18" s="130" t="s">
        <v>37</v>
      </c>
      <c r="J18" s="36" t="s">
        <v>38</v>
      </c>
      <c r="K18" s="47"/>
    </row>
    <row r="19" spans="2:11" s="1" customFormat="1" ht="18" customHeight="1">
      <c r="B19" s="43"/>
      <c r="C19" s="44"/>
      <c r="D19" s="44"/>
      <c r="E19" s="36" t="s">
        <v>39</v>
      </c>
      <c r="F19" s="44"/>
      <c r="G19" s="44"/>
      <c r="H19" s="44"/>
      <c r="I19" s="130" t="s">
        <v>40</v>
      </c>
      <c r="J19" s="36" t="s">
        <v>38</v>
      </c>
      <c r="K19" s="47"/>
    </row>
    <row r="20" spans="2:11" s="1" customFormat="1" ht="6.95" customHeight="1">
      <c r="B20" s="43"/>
      <c r="C20" s="44"/>
      <c r="D20" s="44"/>
      <c r="E20" s="44"/>
      <c r="F20" s="44"/>
      <c r="G20" s="44"/>
      <c r="H20" s="44"/>
      <c r="I20" s="129"/>
      <c r="J20" s="44"/>
      <c r="K20" s="47"/>
    </row>
    <row r="21" spans="2:11" s="1" customFormat="1" ht="14.45" customHeight="1">
      <c r="B21" s="43"/>
      <c r="C21" s="44"/>
      <c r="D21" s="38" t="s">
        <v>41</v>
      </c>
      <c r="E21" s="44"/>
      <c r="F21" s="44"/>
      <c r="G21" s="44"/>
      <c r="H21" s="44"/>
      <c r="I21" s="130" t="s">
        <v>37</v>
      </c>
      <c r="J21" s="36" t="str">
        <f>IF('Rekapitulace stavby'!AN13="Vyplň údaj","",IF('Rekapitulace stavby'!AN13="","",'Rekapitulace stavby'!AN13))</f>
        <v/>
      </c>
      <c r="K21" s="47"/>
    </row>
    <row r="22" spans="2:11" s="1" customFormat="1" ht="18" customHeight="1">
      <c r="B22" s="43"/>
      <c r="C22" s="44"/>
      <c r="D22" s="44"/>
      <c r="E22" s="36" t="str">
        <f>IF('Rekapitulace stavby'!E14="Vyplň údaj","",IF('Rekapitulace stavby'!E14="","",'Rekapitulace stavby'!E14))</f>
        <v/>
      </c>
      <c r="F22" s="44"/>
      <c r="G22" s="44"/>
      <c r="H22" s="44"/>
      <c r="I22" s="130" t="s">
        <v>40</v>
      </c>
      <c r="J22" s="36" t="str">
        <f>IF('Rekapitulace stavby'!AN14="Vyplň údaj","",IF('Rekapitulace stavby'!AN14="","",'Rekapitulace stavby'!AN14))</f>
        <v/>
      </c>
      <c r="K22" s="47"/>
    </row>
    <row r="23" spans="2:11" s="1" customFormat="1" ht="6.95" customHeight="1">
      <c r="B23" s="43"/>
      <c r="C23" s="44"/>
      <c r="D23" s="44"/>
      <c r="E23" s="44"/>
      <c r="F23" s="44"/>
      <c r="G23" s="44"/>
      <c r="H23" s="44"/>
      <c r="I23" s="129"/>
      <c r="J23" s="44"/>
      <c r="K23" s="47"/>
    </row>
    <row r="24" spans="2:11" s="1" customFormat="1" ht="14.45" customHeight="1">
      <c r="B24" s="43"/>
      <c r="C24" s="44"/>
      <c r="D24" s="38" t="s">
        <v>43</v>
      </c>
      <c r="E24" s="44"/>
      <c r="F24" s="44"/>
      <c r="G24" s="44"/>
      <c r="H24" s="44"/>
      <c r="I24" s="130" t="s">
        <v>37</v>
      </c>
      <c r="J24" s="36" t="s">
        <v>38</v>
      </c>
      <c r="K24" s="47"/>
    </row>
    <row r="25" spans="2:11" s="1" customFormat="1" ht="18" customHeight="1">
      <c r="B25" s="43"/>
      <c r="C25" s="44"/>
      <c r="D25" s="44"/>
      <c r="E25" s="36" t="s">
        <v>44</v>
      </c>
      <c r="F25" s="44"/>
      <c r="G25" s="44"/>
      <c r="H25" s="44"/>
      <c r="I25" s="130" t="s">
        <v>40</v>
      </c>
      <c r="J25" s="36" t="s">
        <v>38</v>
      </c>
      <c r="K25" s="47"/>
    </row>
    <row r="26" spans="2:11" s="1" customFormat="1" ht="6.95" customHeight="1">
      <c r="B26" s="43"/>
      <c r="C26" s="44"/>
      <c r="D26" s="44"/>
      <c r="E26" s="44"/>
      <c r="F26" s="44"/>
      <c r="G26" s="44"/>
      <c r="H26" s="44"/>
      <c r="I26" s="129"/>
      <c r="J26" s="44"/>
      <c r="K26" s="47"/>
    </row>
    <row r="27" spans="2:11" s="1" customFormat="1" ht="14.45" customHeight="1">
      <c r="B27" s="43"/>
      <c r="C27" s="44"/>
      <c r="D27" s="38" t="s">
        <v>46</v>
      </c>
      <c r="E27" s="44"/>
      <c r="F27" s="44"/>
      <c r="G27" s="44"/>
      <c r="H27" s="44"/>
      <c r="I27" s="129"/>
      <c r="J27" s="44"/>
      <c r="K27" s="47"/>
    </row>
    <row r="28" spans="2:11" s="7" customFormat="1" ht="213.75" customHeight="1">
      <c r="B28" s="132"/>
      <c r="C28" s="133"/>
      <c r="D28" s="133"/>
      <c r="E28" s="373" t="s">
        <v>1540</v>
      </c>
      <c r="F28" s="373"/>
      <c r="G28" s="373"/>
      <c r="H28" s="373"/>
      <c r="I28" s="134"/>
      <c r="J28" s="133"/>
      <c r="K28" s="135"/>
    </row>
    <row r="29" spans="2:11" s="1" customFormat="1" ht="6.95" customHeight="1">
      <c r="B29" s="43"/>
      <c r="C29" s="44"/>
      <c r="D29" s="44"/>
      <c r="E29" s="44"/>
      <c r="F29" s="44"/>
      <c r="G29" s="44"/>
      <c r="H29" s="44"/>
      <c r="I29" s="129"/>
      <c r="J29" s="44"/>
      <c r="K29" s="47"/>
    </row>
    <row r="30" spans="2:11" s="1" customFormat="1" ht="6.95" customHeight="1">
      <c r="B30" s="43"/>
      <c r="C30" s="44"/>
      <c r="D30" s="87"/>
      <c r="E30" s="87"/>
      <c r="F30" s="87"/>
      <c r="G30" s="87"/>
      <c r="H30" s="87"/>
      <c r="I30" s="136"/>
      <c r="J30" s="87"/>
      <c r="K30" s="137"/>
    </row>
    <row r="31" spans="2:11" s="1" customFormat="1" ht="25.35" customHeight="1">
      <c r="B31" s="43"/>
      <c r="C31" s="44"/>
      <c r="D31" s="138" t="s">
        <v>48</v>
      </c>
      <c r="E31" s="44"/>
      <c r="F31" s="44"/>
      <c r="G31" s="44"/>
      <c r="H31" s="44"/>
      <c r="I31" s="129"/>
      <c r="J31" s="139">
        <f>ROUND(J93,2)</f>
        <v>0</v>
      </c>
      <c r="K31" s="47"/>
    </row>
    <row r="32" spans="2:11" s="1" customFormat="1" ht="6.95" customHeight="1">
      <c r="B32" s="43"/>
      <c r="C32" s="44"/>
      <c r="D32" s="87"/>
      <c r="E32" s="87"/>
      <c r="F32" s="87"/>
      <c r="G32" s="87"/>
      <c r="H32" s="87"/>
      <c r="I32" s="136"/>
      <c r="J32" s="87"/>
      <c r="K32" s="137"/>
    </row>
    <row r="33" spans="2:11" s="1" customFormat="1" ht="14.45" customHeight="1">
      <c r="B33" s="43"/>
      <c r="C33" s="44"/>
      <c r="D33" s="44"/>
      <c r="E33" s="44"/>
      <c r="F33" s="48" t="s">
        <v>50</v>
      </c>
      <c r="G33" s="44"/>
      <c r="H33" s="44"/>
      <c r="I33" s="140" t="s">
        <v>49</v>
      </c>
      <c r="J33" s="48" t="s">
        <v>51</v>
      </c>
      <c r="K33" s="47"/>
    </row>
    <row r="34" spans="2:11" s="1" customFormat="1" ht="14.45" customHeight="1">
      <c r="B34" s="43"/>
      <c r="C34" s="44"/>
      <c r="D34" s="51" t="s">
        <v>52</v>
      </c>
      <c r="E34" s="51" t="s">
        <v>53</v>
      </c>
      <c r="F34" s="141">
        <f>ROUND(SUM(BE93:BE284),2)</f>
        <v>0</v>
      </c>
      <c r="G34" s="44"/>
      <c r="H34" s="44"/>
      <c r="I34" s="142">
        <v>0.21</v>
      </c>
      <c r="J34" s="141">
        <f>ROUND(ROUND((SUM(BE93:BE284)),2)*I34,2)</f>
        <v>0</v>
      </c>
      <c r="K34" s="47"/>
    </row>
    <row r="35" spans="2:11" s="1" customFormat="1" ht="14.45" customHeight="1">
      <c r="B35" s="43"/>
      <c r="C35" s="44"/>
      <c r="D35" s="44"/>
      <c r="E35" s="51" t="s">
        <v>54</v>
      </c>
      <c r="F35" s="141">
        <f>ROUND(SUM(BF93:BF284),2)</f>
        <v>0</v>
      </c>
      <c r="G35" s="44"/>
      <c r="H35" s="44"/>
      <c r="I35" s="142">
        <v>0.15</v>
      </c>
      <c r="J35" s="141">
        <f>ROUND(ROUND((SUM(BF93:BF284)),2)*I35,2)</f>
        <v>0</v>
      </c>
      <c r="K35" s="47"/>
    </row>
    <row r="36" spans="2:11" s="1" customFormat="1" ht="14.45" customHeight="1" hidden="1">
      <c r="B36" s="43"/>
      <c r="C36" s="44"/>
      <c r="D36" s="44"/>
      <c r="E36" s="51" t="s">
        <v>55</v>
      </c>
      <c r="F36" s="141">
        <f>ROUND(SUM(BG93:BG284),2)</f>
        <v>0</v>
      </c>
      <c r="G36" s="44"/>
      <c r="H36" s="44"/>
      <c r="I36" s="142">
        <v>0.21</v>
      </c>
      <c r="J36" s="141">
        <v>0</v>
      </c>
      <c r="K36" s="47"/>
    </row>
    <row r="37" spans="2:11" s="1" customFormat="1" ht="14.45" customHeight="1" hidden="1">
      <c r="B37" s="43"/>
      <c r="C37" s="44"/>
      <c r="D37" s="44"/>
      <c r="E37" s="51" t="s">
        <v>56</v>
      </c>
      <c r="F37" s="141">
        <f>ROUND(SUM(BH93:BH284),2)</f>
        <v>0</v>
      </c>
      <c r="G37" s="44"/>
      <c r="H37" s="44"/>
      <c r="I37" s="142">
        <v>0.15</v>
      </c>
      <c r="J37" s="141">
        <v>0</v>
      </c>
      <c r="K37" s="47"/>
    </row>
    <row r="38" spans="2:11" s="1" customFormat="1" ht="14.45" customHeight="1" hidden="1">
      <c r="B38" s="43"/>
      <c r="C38" s="44"/>
      <c r="D38" s="44"/>
      <c r="E38" s="51" t="s">
        <v>57</v>
      </c>
      <c r="F38" s="141">
        <f>ROUND(SUM(BI93:BI284),2)</f>
        <v>0</v>
      </c>
      <c r="G38" s="44"/>
      <c r="H38" s="44"/>
      <c r="I38" s="142">
        <v>0</v>
      </c>
      <c r="J38" s="141">
        <v>0</v>
      </c>
      <c r="K38" s="47"/>
    </row>
    <row r="39" spans="2:11" s="1" customFormat="1" ht="6.95" customHeight="1">
      <c r="B39" s="43"/>
      <c r="C39" s="44"/>
      <c r="D39" s="44"/>
      <c r="E39" s="44"/>
      <c r="F39" s="44"/>
      <c r="G39" s="44"/>
      <c r="H39" s="44"/>
      <c r="I39" s="129"/>
      <c r="J39" s="44"/>
      <c r="K39" s="47"/>
    </row>
    <row r="40" spans="2:11" s="1" customFormat="1" ht="25.35" customHeight="1">
      <c r="B40" s="43"/>
      <c r="C40" s="143"/>
      <c r="D40" s="144" t="s">
        <v>58</v>
      </c>
      <c r="E40" s="81"/>
      <c r="F40" s="81"/>
      <c r="G40" s="145" t="s">
        <v>59</v>
      </c>
      <c r="H40" s="146" t="s">
        <v>60</v>
      </c>
      <c r="I40" s="147"/>
      <c r="J40" s="148">
        <f>SUM(J31:J38)</f>
        <v>0</v>
      </c>
      <c r="K40" s="149"/>
    </row>
    <row r="41" spans="2:11" s="1" customFormat="1" ht="14.45" customHeight="1">
      <c r="B41" s="58"/>
      <c r="C41" s="59"/>
      <c r="D41" s="59"/>
      <c r="E41" s="59"/>
      <c r="F41" s="59"/>
      <c r="G41" s="59"/>
      <c r="H41" s="59"/>
      <c r="I41" s="150"/>
      <c r="J41" s="59"/>
      <c r="K41" s="60"/>
    </row>
    <row r="45" spans="2:11" s="1" customFormat="1" ht="6.95" customHeight="1">
      <c r="B45" s="151"/>
      <c r="C45" s="152"/>
      <c r="D45" s="152"/>
      <c r="E45" s="152"/>
      <c r="F45" s="152"/>
      <c r="G45" s="152"/>
      <c r="H45" s="152"/>
      <c r="I45" s="153"/>
      <c r="J45" s="152"/>
      <c r="K45" s="154"/>
    </row>
    <row r="46" spans="2:11" s="1" customFormat="1" ht="36.95" customHeight="1">
      <c r="B46" s="43"/>
      <c r="C46" s="31" t="s">
        <v>142</v>
      </c>
      <c r="D46" s="44"/>
      <c r="E46" s="44"/>
      <c r="F46" s="44"/>
      <c r="G46" s="44"/>
      <c r="H46" s="44"/>
      <c r="I46" s="129"/>
      <c r="J46" s="44"/>
      <c r="K46" s="47"/>
    </row>
    <row r="47" spans="2:11" s="1" customFormat="1" ht="6.95" customHeight="1">
      <c r="B47" s="43"/>
      <c r="C47" s="44"/>
      <c r="D47" s="44"/>
      <c r="E47" s="44"/>
      <c r="F47" s="44"/>
      <c r="G47" s="44"/>
      <c r="H47" s="44"/>
      <c r="I47" s="129"/>
      <c r="J47" s="44"/>
      <c r="K47" s="47"/>
    </row>
    <row r="48" spans="2:11" s="1" customFormat="1" ht="14.45" customHeight="1">
      <c r="B48" s="43"/>
      <c r="C48" s="38" t="s">
        <v>18</v>
      </c>
      <c r="D48" s="44"/>
      <c r="E48" s="44"/>
      <c r="F48" s="44"/>
      <c r="G48" s="44"/>
      <c r="H48" s="44"/>
      <c r="I48" s="129"/>
      <c r="J48" s="44"/>
      <c r="K48" s="47"/>
    </row>
    <row r="49" spans="2:11" s="1" customFormat="1" ht="16.5" customHeight="1">
      <c r="B49" s="43"/>
      <c r="C49" s="44"/>
      <c r="D49" s="44"/>
      <c r="E49" s="409" t="str">
        <f>E7</f>
        <v>Areál TJ Lokomotiva Cheb-I.etapa-Fáze I.B-Rekonstrukce haly s přístavbou šaten-Neuznatelné výdaje</v>
      </c>
      <c r="F49" s="410"/>
      <c r="G49" s="410"/>
      <c r="H49" s="410"/>
      <c r="I49" s="129"/>
      <c r="J49" s="44"/>
      <c r="K49" s="47"/>
    </row>
    <row r="50" spans="2:11" ht="13.5">
      <c r="B50" s="29"/>
      <c r="C50" s="38" t="s">
        <v>137</v>
      </c>
      <c r="D50" s="30"/>
      <c r="E50" s="30"/>
      <c r="F50" s="30"/>
      <c r="G50" s="30"/>
      <c r="H50" s="30"/>
      <c r="I50" s="128"/>
      <c r="J50" s="30"/>
      <c r="K50" s="32"/>
    </row>
    <row r="51" spans="2:11" ht="16.5" customHeight="1">
      <c r="B51" s="29"/>
      <c r="C51" s="30"/>
      <c r="D51" s="30"/>
      <c r="E51" s="409" t="s">
        <v>138</v>
      </c>
      <c r="F51" s="369"/>
      <c r="G51" s="369"/>
      <c r="H51" s="369"/>
      <c r="I51" s="128"/>
      <c r="J51" s="30"/>
      <c r="K51" s="32"/>
    </row>
    <row r="52" spans="2:11" ht="13.5">
      <c r="B52" s="29"/>
      <c r="C52" s="38" t="s">
        <v>139</v>
      </c>
      <c r="D52" s="30"/>
      <c r="E52" s="30"/>
      <c r="F52" s="30"/>
      <c r="G52" s="30"/>
      <c r="H52" s="30"/>
      <c r="I52" s="128"/>
      <c r="J52" s="30"/>
      <c r="K52" s="32"/>
    </row>
    <row r="53" spans="2:11" s="1" customFormat="1" ht="16.5" customHeight="1">
      <c r="B53" s="43"/>
      <c r="C53" s="44"/>
      <c r="D53" s="44"/>
      <c r="E53" s="393" t="s">
        <v>1649</v>
      </c>
      <c r="F53" s="411"/>
      <c r="G53" s="411"/>
      <c r="H53" s="411"/>
      <c r="I53" s="129"/>
      <c r="J53" s="44"/>
      <c r="K53" s="47"/>
    </row>
    <row r="54" spans="2:11" s="1" customFormat="1" ht="14.45" customHeight="1">
      <c r="B54" s="43"/>
      <c r="C54" s="38" t="s">
        <v>1650</v>
      </c>
      <c r="D54" s="44"/>
      <c r="E54" s="44"/>
      <c r="F54" s="44"/>
      <c r="G54" s="44"/>
      <c r="H54" s="44"/>
      <c r="I54" s="129"/>
      <c r="J54" s="44"/>
      <c r="K54" s="47"/>
    </row>
    <row r="55" spans="2:11" s="1" customFormat="1" ht="17.25" customHeight="1">
      <c r="B55" s="43"/>
      <c r="C55" s="44"/>
      <c r="D55" s="44"/>
      <c r="E55" s="412" t="str">
        <f>E13</f>
        <v>D.4.1.1 - Soupis prací ZTI-hala-NEUZNATELNÉ VÝDAJE</v>
      </c>
      <c r="F55" s="411"/>
      <c r="G55" s="411"/>
      <c r="H55" s="411"/>
      <c r="I55" s="129"/>
      <c r="J55" s="44"/>
      <c r="K55" s="47"/>
    </row>
    <row r="56" spans="2:11" s="1" customFormat="1" ht="6.95" customHeight="1">
      <c r="B56" s="43"/>
      <c r="C56" s="44"/>
      <c r="D56" s="44"/>
      <c r="E56" s="44"/>
      <c r="F56" s="44"/>
      <c r="G56" s="44"/>
      <c r="H56" s="44"/>
      <c r="I56" s="129"/>
      <c r="J56" s="44"/>
      <c r="K56" s="47"/>
    </row>
    <row r="57" spans="2:11" s="1" customFormat="1" ht="18" customHeight="1">
      <c r="B57" s="43"/>
      <c r="C57" s="38" t="s">
        <v>26</v>
      </c>
      <c r="D57" s="44"/>
      <c r="E57" s="44"/>
      <c r="F57" s="36" t="str">
        <f>F16</f>
        <v>Cheb</v>
      </c>
      <c r="G57" s="44"/>
      <c r="H57" s="44"/>
      <c r="I57" s="130" t="s">
        <v>28</v>
      </c>
      <c r="J57" s="131" t="str">
        <f>IF(J16="","",J16)</f>
        <v>25. 1. 2018</v>
      </c>
      <c r="K57" s="47"/>
    </row>
    <row r="58" spans="2:11" s="1" customFormat="1" ht="6.95" customHeight="1">
      <c r="B58" s="43"/>
      <c r="C58" s="44"/>
      <c r="D58" s="44"/>
      <c r="E58" s="44"/>
      <c r="F58" s="44"/>
      <c r="G58" s="44"/>
      <c r="H58" s="44"/>
      <c r="I58" s="129"/>
      <c r="J58" s="44"/>
      <c r="K58" s="47"/>
    </row>
    <row r="59" spans="2:11" s="1" customFormat="1" ht="13.5">
      <c r="B59" s="43"/>
      <c r="C59" s="38" t="s">
        <v>36</v>
      </c>
      <c r="D59" s="44"/>
      <c r="E59" s="44"/>
      <c r="F59" s="36" t="str">
        <f>E19</f>
        <v>Město Cheb, Nám. Krále Jiřího z Poděbrad 1/14 Cheb</v>
      </c>
      <c r="G59" s="44"/>
      <c r="H59" s="44"/>
      <c r="I59" s="130" t="s">
        <v>43</v>
      </c>
      <c r="J59" s="373" t="str">
        <f>E25</f>
        <v>Ing. J. Šedivec-Staving Ateliér, Školní 27, Plzeň</v>
      </c>
      <c r="K59" s="47"/>
    </row>
    <row r="60" spans="2:11" s="1" customFormat="1" ht="14.45" customHeight="1">
      <c r="B60" s="43"/>
      <c r="C60" s="38" t="s">
        <v>41</v>
      </c>
      <c r="D60" s="44"/>
      <c r="E60" s="44"/>
      <c r="F60" s="36" t="str">
        <f>IF(E22="","",E22)</f>
        <v/>
      </c>
      <c r="G60" s="44"/>
      <c r="H60" s="44"/>
      <c r="I60" s="129"/>
      <c r="J60" s="413"/>
      <c r="K60" s="47"/>
    </row>
    <row r="61" spans="2:11" s="1" customFormat="1" ht="10.35" customHeight="1">
      <c r="B61" s="43"/>
      <c r="C61" s="44"/>
      <c r="D61" s="44"/>
      <c r="E61" s="44"/>
      <c r="F61" s="44"/>
      <c r="G61" s="44"/>
      <c r="H61" s="44"/>
      <c r="I61" s="129"/>
      <c r="J61" s="44"/>
      <c r="K61" s="47"/>
    </row>
    <row r="62" spans="2:11" s="1" customFormat="1" ht="29.25" customHeight="1">
      <c r="B62" s="43"/>
      <c r="C62" s="155" t="s">
        <v>143</v>
      </c>
      <c r="D62" s="143"/>
      <c r="E62" s="143"/>
      <c r="F62" s="143"/>
      <c r="G62" s="143"/>
      <c r="H62" s="143"/>
      <c r="I62" s="156"/>
      <c r="J62" s="157" t="s">
        <v>144</v>
      </c>
      <c r="K62" s="158"/>
    </row>
    <row r="63" spans="2:11" s="1" customFormat="1" ht="10.35" customHeight="1">
      <c r="B63" s="43"/>
      <c r="C63" s="44"/>
      <c r="D63" s="44"/>
      <c r="E63" s="44"/>
      <c r="F63" s="44"/>
      <c r="G63" s="44"/>
      <c r="H63" s="44"/>
      <c r="I63" s="129"/>
      <c r="J63" s="44"/>
      <c r="K63" s="47"/>
    </row>
    <row r="64" spans="2:47" s="1" customFormat="1" ht="29.25" customHeight="1">
      <c r="B64" s="43"/>
      <c r="C64" s="159" t="s">
        <v>145</v>
      </c>
      <c r="D64" s="44"/>
      <c r="E64" s="44"/>
      <c r="F64" s="44"/>
      <c r="G64" s="44"/>
      <c r="H64" s="44"/>
      <c r="I64" s="129"/>
      <c r="J64" s="139">
        <f>J93</f>
        <v>0</v>
      </c>
      <c r="K64" s="47"/>
      <c r="AU64" s="25" t="s">
        <v>146</v>
      </c>
    </row>
    <row r="65" spans="2:11" s="8" customFormat="1" ht="24.95" customHeight="1">
      <c r="B65" s="160"/>
      <c r="C65" s="161"/>
      <c r="D65" s="162" t="s">
        <v>154</v>
      </c>
      <c r="E65" s="163"/>
      <c r="F65" s="163"/>
      <c r="G65" s="163"/>
      <c r="H65" s="163"/>
      <c r="I65" s="164"/>
      <c r="J65" s="165">
        <f>J94</f>
        <v>0</v>
      </c>
      <c r="K65" s="166"/>
    </row>
    <row r="66" spans="2:11" s="9" customFormat="1" ht="19.9" customHeight="1">
      <c r="B66" s="167"/>
      <c r="C66" s="168"/>
      <c r="D66" s="169" t="s">
        <v>1652</v>
      </c>
      <c r="E66" s="170"/>
      <c r="F66" s="170"/>
      <c r="G66" s="170"/>
      <c r="H66" s="170"/>
      <c r="I66" s="171"/>
      <c r="J66" s="172">
        <f>J95</f>
        <v>0</v>
      </c>
      <c r="K66" s="173"/>
    </row>
    <row r="67" spans="2:11" s="9" customFormat="1" ht="19.9" customHeight="1">
      <c r="B67" s="167"/>
      <c r="C67" s="168"/>
      <c r="D67" s="169" t="s">
        <v>1653</v>
      </c>
      <c r="E67" s="170"/>
      <c r="F67" s="170"/>
      <c r="G67" s="170"/>
      <c r="H67" s="170"/>
      <c r="I67" s="171"/>
      <c r="J67" s="172">
        <f>J151</f>
        <v>0</v>
      </c>
      <c r="K67" s="173"/>
    </row>
    <row r="68" spans="2:11" s="9" customFormat="1" ht="19.9" customHeight="1">
      <c r="B68" s="167"/>
      <c r="C68" s="168"/>
      <c r="D68" s="169" t="s">
        <v>1654</v>
      </c>
      <c r="E68" s="170"/>
      <c r="F68" s="170"/>
      <c r="G68" s="170"/>
      <c r="H68" s="170"/>
      <c r="I68" s="171"/>
      <c r="J68" s="172">
        <f>J242</f>
        <v>0</v>
      </c>
      <c r="K68" s="173"/>
    </row>
    <row r="69" spans="2:11" s="9" customFormat="1" ht="19.9" customHeight="1">
      <c r="B69" s="167"/>
      <c r="C69" s="168"/>
      <c r="D69" s="169" t="s">
        <v>1655</v>
      </c>
      <c r="E69" s="170"/>
      <c r="F69" s="170"/>
      <c r="G69" s="170"/>
      <c r="H69" s="170"/>
      <c r="I69" s="171"/>
      <c r="J69" s="172">
        <f>J247</f>
        <v>0</v>
      </c>
      <c r="K69" s="173"/>
    </row>
    <row r="70" spans="2:11" s="1" customFormat="1" ht="21.75" customHeight="1">
      <c r="B70" s="43"/>
      <c r="C70" s="44"/>
      <c r="D70" s="44"/>
      <c r="E70" s="44"/>
      <c r="F70" s="44"/>
      <c r="G70" s="44"/>
      <c r="H70" s="44"/>
      <c r="I70" s="129"/>
      <c r="J70" s="44"/>
      <c r="K70" s="47"/>
    </row>
    <row r="71" spans="2:11" s="1" customFormat="1" ht="6.95" customHeight="1">
      <c r="B71" s="58"/>
      <c r="C71" s="59"/>
      <c r="D71" s="59"/>
      <c r="E71" s="59"/>
      <c r="F71" s="59"/>
      <c r="G71" s="59"/>
      <c r="H71" s="59"/>
      <c r="I71" s="150"/>
      <c r="J71" s="59"/>
      <c r="K71" s="60"/>
    </row>
    <row r="75" spans="2:12" s="1" customFormat="1" ht="6.95" customHeight="1">
      <c r="B75" s="61"/>
      <c r="C75" s="62"/>
      <c r="D75" s="62"/>
      <c r="E75" s="62"/>
      <c r="F75" s="62"/>
      <c r="G75" s="62"/>
      <c r="H75" s="62"/>
      <c r="I75" s="153"/>
      <c r="J75" s="62"/>
      <c r="K75" s="62"/>
      <c r="L75" s="63"/>
    </row>
    <row r="76" spans="2:12" s="1" customFormat="1" ht="36.95" customHeight="1">
      <c r="B76" s="43"/>
      <c r="C76" s="64" t="s">
        <v>167</v>
      </c>
      <c r="D76" s="65"/>
      <c r="E76" s="65"/>
      <c r="F76" s="65"/>
      <c r="G76" s="65"/>
      <c r="H76" s="65"/>
      <c r="I76" s="174"/>
      <c r="J76" s="65"/>
      <c r="K76" s="65"/>
      <c r="L76" s="63"/>
    </row>
    <row r="77" spans="2:12" s="1" customFormat="1" ht="6.95" customHeight="1">
      <c r="B77" s="43"/>
      <c r="C77" s="65"/>
      <c r="D77" s="65"/>
      <c r="E77" s="65"/>
      <c r="F77" s="65"/>
      <c r="G77" s="65"/>
      <c r="H77" s="65"/>
      <c r="I77" s="174"/>
      <c r="J77" s="65"/>
      <c r="K77" s="65"/>
      <c r="L77" s="63"/>
    </row>
    <row r="78" spans="2:12" s="1" customFormat="1" ht="14.45" customHeight="1">
      <c r="B78" s="43"/>
      <c r="C78" s="67" t="s">
        <v>18</v>
      </c>
      <c r="D78" s="65"/>
      <c r="E78" s="65"/>
      <c r="F78" s="65"/>
      <c r="G78" s="65"/>
      <c r="H78" s="65"/>
      <c r="I78" s="174"/>
      <c r="J78" s="65"/>
      <c r="K78" s="65"/>
      <c r="L78" s="63"/>
    </row>
    <row r="79" spans="2:12" s="1" customFormat="1" ht="16.5" customHeight="1">
      <c r="B79" s="43"/>
      <c r="C79" s="65"/>
      <c r="D79" s="65"/>
      <c r="E79" s="414" t="str">
        <f>E7</f>
        <v>Areál TJ Lokomotiva Cheb-I.etapa-Fáze I.B-Rekonstrukce haly s přístavbou šaten-Neuznatelné výdaje</v>
      </c>
      <c r="F79" s="415"/>
      <c r="G79" s="415"/>
      <c r="H79" s="415"/>
      <c r="I79" s="174"/>
      <c r="J79" s="65"/>
      <c r="K79" s="65"/>
      <c r="L79" s="63"/>
    </row>
    <row r="80" spans="2:12" ht="13.5">
      <c r="B80" s="29"/>
      <c r="C80" s="67" t="s">
        <v>137</v>
      </c>
      <c r="D80" s="175"/>
      <c r="E80" s="175"/>
      <c r="F80" s="175"/>
      <c r="G80" s="175"/>
      <c r="H80" s="175"/>
      <c r="J80" s="175"/>
      <c r="K80" s="175"/>
      <c r="L80" s="176"/>
    </row>
    <row r="81" spans="2:12" ht="16.5" customHeight="1">
      <c r="B81" s="29"/>
      <c r="C81" s="175"/>
      <c r="D81" s="175"/>
      <c r="E81" s="414" t="s">
        <v>138</v>
      </c>
      <c r="F81" s="419"/>
      <c r="G81" s="419"/>
      <c r="H81" s="419"/>
      <c r="J81" s="175"/>
      <c r="K81" s="175"/>
      <c r="L81" s="176"/>
    </row>
    <row r="82" spans="2:12" ht="13.5">
      <c r="B82" s="29"/>
      <c r="C82" s="67" t="s">
        <v>139</v>
      </c>
      <c r="D82" s="175"/>
      <c r="E82" s="175"/>
      <c r="F82" s="175"/>
      <c r="G82" s="175"/>
      <c r="H82" s="175"/>
      <c r="J82" s="175"/>
      <c r="K82" s="175"/>
      <c r="L82" s="176"/>
    </row>
    <row r="83" spans="2:12" s="1" customFormat="1" ht="16.5" customHeight="1">
      <c r="B83" s="43"/>
      <c r="C83" s="65"/>
      <c r="D83" s="65"/>
      <c r="E83" s="418" t="s">
        <v>1649</v>
      </c>
      <c r="F83" s="416"/>
      <c r="G83" s="416"/>
      <c r="H83" s="416"/>
      <c r="I83" s="174"/>
      <c r="J83" s="65"/>
      <c r="K83" s="65"/>
      <c r="L83" s="63"/>
    </row>
    <row r="84" spans="2:12" s="1" customFormat="1" ht="14.45" customHeight="1">
      <c r="B84" s="43"/>
      <c r="C84" s="67" t="s">
        <v>1650</v>
      </c>
      <c r="D84" s="65"/>
      <c r="E84" s="65"/>
      <c r="F84" s="65"/>
      <c r="G84" s="65"/>
      <c r="H84" s="65"/>
      <c r="I84" s="174"/>
      <c r="J84" s="65"/>
      <c r="K84" s="65"/>
      <c r="L84" s="63"/>
    </row>
    <row r="85" spans="2:12" s="1" customFormat="1" ht="17.25" customHeight="1">
      <c r="B85" s="43"/>
      <c r="C85" s="65"/>
      <c r="D85" s="65"/>
      <c r="E85" s="384" t="str">
        <f>E13</f>
        <v>D.4.1.1 - Soupis prací ZTI-hala-NEUZNATELNÉ VÝDAJE</v>
      </c>
      <c r="F85" s="416"/>
      <c r="G85" s="416"/>
      <c r="H85" s="416"/>
      <c r="I85" s="174"/>
      <c r="J85" s="65"/>
      <c r="K85" s="65"/>
      <c r="L85" s="63"/>
    </row>
    <row r="86" spans="2:12" s="1" customFormat="1" ht="6.95" customHeight="1">
      <c r="B86" s="43"/>
      <c r="C86" s="65"/>
      <c r="D86" s="65"/>
      <c r="E86" s="65"/>
      <c r="F86" s="65"/>
      <c r="G86" s="65"/>
      <c r="H86" s="65"/>
      <c r="I86" s="174"/>
      <c r="J86" s="65"/>
      <c r="K86" s="65"/>
      <c r="L86" s="63"/>
    </row>
    <row r="87" spans="2:12" s="1" customFormat="1" ht="18" customHeight="1">
      <c r="B87" s="43"/>
      <c r="C87" s="67" t="s">
        <v>26</v>
      </c>
      <c r="D87" s="65"/>
      <c r="E87" s="65"/>
      <c r="F87" s="177" t="str">
        <f>F16</f>
        <v>Cheb</v>
      </c>
      <c r="G87" s="65"/>
      <c r="H87" s="65"/>
      <c r="I87" s="178" t="s">
        <v>28</v>
      </c>
      <c r="J87" s="75" t="str">
        <f>IF(J16="","",J16)</f>
        <v>25. 1. 2018</v>
      </c>
      <c r="K87" s="65"/>
      <c r="L87" s="63"/>
    </row>
    <row r="88" spans="2:12" s="1" customFormat="1" ht="6.95" customHeight="1">
      <c r="B88" s="43"/>
      <c r="C88" s="65"/>
      <c r="D88" s="65"/>
      <c r="E88" s="65"/>
      <c r="F88" s="65"/>
      <c r="G88" s="65"/>
      <c r="H88" s="65"/>
      <c r="I88" s="174"/>
      <c r="J88" s="65"/>
      <c r="K88" s="65"/>
      <c r="L88" s="63"/>
    </row>
    <row r="89" spans="2:12" s="1" customFormat="1" ht="13.5">
      <c r="B89" s="43"/>
      <c r="C89" s="67" t="s">
        <v>36</v>
      </c>
      <c r="D89" s="65"/>
      <c r="E89" s="65"/>
      <c r="F89" s="177" t="str">
        <f>E19</f>
        <v>Město Cheb, Nám. Krále Jiřího z Poděbrad 1/14 Cheb</v>
      </c>
      <c r="G89" s="65"/>
      <c r="H89" s="65"/>
      <c r="I89" s="178" t="s">
        <v>43</v>
      </c>
      <c r="J89" s="177" t="str">
        <f>E25</f>
        <v>Ing. J. Šedivec-Staving Ateliér, Školní 27, Plzeň</v>
      </c>
      <c r="K89" s="65"/>
      <c r="L89" s="63"/>
    </row>
    <row r="90" spans="2:12" s="1" customFormat="1" ht="14.45" customHeight="1">
      <c r="B90" s="43"/>
      <c r="C90" s="67" t="s">
        <v>41</v>
      </c>
      <c r="D90" s="65"/>
      <c r="E90" s="65"/>
      <c r="F90" s="177" t="str">
        <f>IF(E22="","",E22)</f>
        <v/>
      </c>
      <c r="G90" s="65"/>
      <c r="H90" s="65"/>
      <c r="I90" s="174"/>
      <c r="J90" s="65"/>
      <c r="K90" s="65"/>
      <c r="L90" s="63"/>
    </row>
    <row r="91" spans="2:12" s="1" customFormat="1" ht="10.35" customHeight="1">
      <c r="B91" s="43"/>
      <c r="C91" s="65"/>
      <c r="D91" s="65"/>
      <c r="E91" s="65"/>
      <c r="F91" s="65"/>
      <c r="G91" s="65"/>
      <c r="H91" s="65"/>
      <c r="I91" s="174"/>
      <c r="J91" s="65"/>
      <c r="K91" s="65"/>
      <c r="L91" s="63"/>
    </row>
    <row r="92" spans="2:20" s="10" customFormat="1" ht="29.25" customHeight="1">
      <c r="B92" s="179"/>
      <c r="C92" s="180" t="s">
        <v>168</v>
      </c>
      <c r="D92" s="181" t="s">
        <v>67</v>
      </c>
      <c r="E92" s="181" t="s">
        <v>63</v>
      </c>
      <c r="F92" s="181" t="s">
        <v>169</v>
      </c>
      <c r="G92" s="181" t="s">
        <v>170</v>
      </c>
      <c r="H92" s="181" t="s">
        <v>171</v>
      </c>
      <c r="I92" s="182" t="s">
        <v>172</v>
      </c>
      <c r="J92" s="181" t="s">
        <v>144</v>
      </c>
      <c r="K92" s="183" t="s">
        <v>173</v>
      </c>
      <c r="L92" s="184"/>
      <c r="M92" s="83" t="s">
        <v>174</v>
      </c>
      <c r="N92" s="84" t="s">
        <v>52</v>
      </c>
      <c r="O92" s="84" t="s">
        <v>175</v>
      </c>
      <c r="P92" s="84" t="s">
        <v>176</v>
      </c>
      <c r="Q92" s="84" t="s">
        <v>177</v>
      </c>
      <c r="R92" s="84" t="s">
        <v>178</v>
      </c>
      <c r="S92" s="84" t="s">
        <v>179</v>
      </c>
      <c r="T92" s="85" t="s">
        <v>180</v>
      </c>
    </row>
    <row r="93" spans="2:63" s="1" customFormat="1" ht="29.25" customHeight="1">
      <c r="B93" s="43"/>
      <c r="C93" s="89" t="s">
        <v>145</v>
      </c>
      <c r="D93" s="65"/>
      <c r="E93" s="65"/>
      <c r="F93" s="65"/>
      <c r="G93" s="65"/>
      <c r="H93" s="65"/>
      <c r="I93" s="174"/>
      <c r="J93" s="185">
        <f>BK93</f>
        <v>0</v>
      </c>
      <c r="K93" s="65"/>
      <c r="L93" s="63"/>
      <c r="M93" s="86"/>
      <c r="N93" s="87"/>
      <c r="O93" s="87"/>
      <c r="P93" s="186">
        <f>P94</f>
        <v>0</v>
      </c>
      <c r="Q93" s="87"/>
      <c r="R93" s="186">
        <f>R94</f>
        <v>1.09088</v>
      </c>
      <c r="S93" s="87"/>
      <c r="T93" s="187">
        <f>T94</f>
        <v>1.8922500000000002</v>
      </c>
      <c r="AT93" s="25" t="s">
        <v>81</v>
      </c>
      <c r="AU93" s="25" t="s">
        <v>146</v>
      </c>
      <c r="BK93" s="188">
        <f>BK94</f>
        <v>0</v>
      </c>
    </row>
    <row r="94" spans="2:63" s="11" customFormat="1" ht="37.35" customHeight="1">
      <c r="B94" s="189"/>
      <c r="C94" s="190"/>
      <c r="D94" s="191" t="s">
        <v>81</v>
      </c>
      <c r="E94" s="192" t="s">
        <v>894</v>
      </c>
      <c r="F94" s="192" t="s">
        <v>895</v>
      </c>
      <c r="G94" s="190"/>
      <c r="H94" s="190"/>
      <c r="I94" s="193"/>
      <c r="J94" s="194">
        <f>BK94</f>
        <v>0</v>
      </c>
      <c r="K94" s="190"/>
      <c r="L94" s="195"/>
      <c r="M94" s="196"/>
      <c r="N94" s="197"/>
      <c r="O94" s="197"/>
      <c r="P94" s="198">
        <f>P95+P151+P242+P247</f>
        <v>0</v>
      </c>
      <c r="Q94" s="197"/>
      <c r="R94" s="198">
        <f>R95+R151+R242+R247</f>
        <v>1.09088</v>
      </c>
      <c r="S94" s="197"/>
      <c r="T94" s="199">
        <f>T95+T151+T242+T247</f>
        <v>1.8922500000000002</v>
      </c>
      <c r="AR94" s="200" t="s">
        <v>90</v>
      </c>
      <c r="AT94" s="201" t="s">
        <v>81</v>
      </c>
      <c r="AU94" s="201" t="s">
        <v>82</v>
      </c>
      <c r="AY94" s="200" t="s">
        <v>183</v>
      </c>
      <c r="BK94" s="202">
        <f>BK95+BK151+BK242+BK247</f>
        <v>0</v>
      </c>
    </row>
    <row r="95" spans="2:63" s="11" customFormat="1" ht="19.9" customHeight="1">
      <c r="B95" s="189"/>
      <c r="C95" s="190"/>
      <c r="D95" s="191" t="s">
        <v>81</v>
      </c>
      <c r="E95" s="203" t="s">
        <v>1656</v>
      </c>
      <c r="F95" s="203" t="s">
        <v>1657</v>
      </c>
      <c r="G95" s="190"/>
      <c r="H95" s="190"/>
      <c r="I95" s="193"/>
      <c r="J95" s="204">
        <f>BK95</f>
        <v>0</v>
      </c>
      <c r="K95" s="190"/>
      <c r="L95" s="195"/>
      <c r="M95" s="196"/>
      <c r="N95" s="197"/>
      <c r="O95" s="197"/>
      <c r="P95" s="198">
        <f>SUM(P96:P150)</f>
        <v>0</v>
      </c>
      <c r="Q95" s="197"/>
      <c r="R95" s="198">
        <f>SUM(R96:R150)</f>
        <v>0.333215</v>
      </c>
      <c r="S95" s="197"/>
      <c r="T95" s="199">
        <f>SUM(T96:T150)</f>
        <v>0.08091</v>
      </c>
      <c r="AR95" s="200" t="s">
        <v>90</v>
      </c>
      <c r="AT95" s="201" t="s">
        <v>81</v>
      </c>
      <c r="AU95" s="201" t="s">
        <v>25</v>
      </c>
      <c r="AY95" s="200" t="s">
        <v>183</v>
      </c>
      <c r="BK95" s="202">
        <f>SUM(BK96:BK150)</f>
        <v>0</v>
      </c>
    </row>
    <row r="96" spans="2:65" s="1" customFormat="1" ht="16.5" customHeight="1">
      <c r="B96" s="43"/>
      <c r="C96" s="205" t="s">
        <v>25</v>
      </c>
      <c r="D96" s="205" t="s">
        <v>185</v>
      </c>
      <c r="E96" s="206" t="s">
        <v>1658</v>
      </c>
      <c r="F96" s="207" t="s">
        <v>1659</v>
      </c>
      <c r="G96" s="208" t="s">
        <v>188</v>
      </c>
      <c r="H96" s="209">
        <v>2</v>
      </c>
      <c r="I96" s="210"/>
      <c r="J96" s="211">
        <f aca="true" t="shared" si="0" ref="J96:J102">ROUND(I96*H96,2)</f>
        <v>0</v>
      </c>
      <c r="K96" s="207" t="s">
        <v>189</v>
      </c>
      <c r="L96" s="63"/>
      <c r="M96" s="212" t="s">
        <v>38</v>
      </c>
      <c r="N96" s="213" t="s">
        <v>53</v>
      </c>
      <c r="O96" s="44"/>
      <c r="P96" s="214">
        <f aca="true" t="shared" si="1" ref="P96:P102">O96*H96</f>
        <v>0</v>
      </c>
      <c r="Q96" s="214">
        <v>0.01502</v>
      </c>
      <c r="R96" s="214">
        <f aca="true" t="shared" si="2" ref="R96:R102">Q96*H96</f>
        <v>0.03004</v>
      </c>
      <c r="S96" s="214">
        <v>0</v>
      </c>
      <c r="T96" s="215">
        <f aca="true" t="shared" si="3" ref="T96:T102">S96*H96</f>
        <v>0</v>
      </c>
      <c r="AR96" s="25" t="s">
        <v>279</v>
      </c>
      <c r="AT96" s="25" t="s">
        <v>185</v>
      </c>
      <c r="AU96" s="25" t="s">
        <v>90</v>
      </c>
      <c r="AY96" s="25" t="s">
        <v>183</v>
      </c>
      <c r="BE96" s="216">
        <f aca="true" t="shared" si="4" ref="BE96:BE102">IF(N96="základní",J96,0)</f>
        <v>0</v>
      </c>
      <c r="BF96" s="216">
        <f aca="true" t="shared" si="5" ref="BF96:BF102">IF(N96="snížená",J96,0)</f>
        <v>0</v>
      </c>
      <c r="BG96" s="216">
        <f aca="true" t="shared" si="6" ref="BG96:BG102">IF(N96="zákl. přenesená",J96,0)</f>
        <v>0</v>
      </c>
      <c r="BH96" s="216">
        <f aca="true" t="shared" si="7" ref="BH96:BH102">IF(N96="sníž. přenesená",J96,0)</f>
        <v>0</v>
      </c>
      <c r="BI96" s="216">
        <f aca="true" t="shared" si="8" ref="BI96:BI102">IF(N96="nulová",J96,0)</f>
        <v>0</v>
      </c>
      <c r="BJ96" s="25" t="s">
        <v>25</v>
      </c>
      <c r="BK96" s="216">
        <f aca="true" t="shared" si="9" ref="BK96:BK102">ROUND(I96*H96,2)</f>
        <v>0</v>
      </c>
      <c r="BL96" s="25" t="s">
        <v>279</v>
      </c>
      <c r="BM96" s="25" t="s">
        <v>1660</v>
      </c>
    </row>
    <row r="97" spans="2:65" s="1" customFormat="1" ht="25.5" customHeight="1">
      <c r="B97" s="43"/>
      <c r="C97" s="205" t="s">
        <v>90</v>
      </c>
      <c r="D97" s="205" t="s">
        <v>185</v>
      </c>
      <c r="E97" s="206" t="s">
        <v>1661</v>
      </c>
      <c r="F97" s="207" t="s">
        <v>1662</v>
      </c>
      <c r="G97" s="208" t="s">
        <v>188</v>
      </c>
      <c r="H97" s="209">
        <v>2</v>
      </c>
      <c r="I97" s="210"/>
      <c r="J97" s="211">
        <f t="shared" si="0"/>
        <v>0</v>
      </c>
      <c r="K97" s="207" t="s">
        <v>189</v>
      </c>
      <c r="L97" s="63"/>
      <c r="M97" s="212" t="s">
        <v>38</v>
      </c>
      <c r="N97" s="213" t="s">
        <v>53</v>
      </c>
      <c r="O97" s="44"/>
      <c r="P97" s="214">
        <f t="shared" si="1"/>
        <v>0</v>
      </c>
      <c r="Q97" s="214">
        <v>0.01902</v>
      </c>
      <c r="R97" s="214">
        <f t="shared" si="2"/>
        <v>0.03804</v>
      </c>
      <c r="S97" s="214">
        <v>0</v>
      </c>
      <c r="T97" s="215">
        <f t="shared" si="3"/>
        <v>0</v>
      </c>
      <c r="AR97" s="25" t="s">
        <v>279</v>
      </c>
      <c r="AT97" s="25" t="s">
        <v>185</v>
      </c>
      <c r="AU97" s="25" t="s">
        <v>90</v>
      </c>
      <c r="AY97" s="25" t="s">
        <v>183</v>
      </c>
      <c r="BE97" s="216">
        <f t="shared" si="4"/>
        <v>0</v>
      </c>
      <c r="BF97" s="216">
        <f t="shared" si="5"/>
        <v>0</v>
      </c>
      <c r="BG97" s="216">
        <f t="shared" si="6"/>
        <v>0</v>
      </c>
      <c r="BH97" s="216">
        <f t="shared" si="7"/>
        <v>0</v>
      </c>
      <c r="BI97" s="216">
        <f t="shared" si="8"/>
        <v>0</v>
      </c>
      <c r="BJ97" s="25" t="s">
        <v>25</v>
      </c>
      <c r="BK97" s="216">
        <f t="shared" si="9"/>
        <v>0</v>
      </c>
      <c r="BL97" s="25" t="s">
        <v>279</v>
      </c>
      <c r="BM97" s="25" t="s">
        <v>1663</v>
      </c>
    </row>
    <row r="98" spans="2:65" s="1" customFormat="1" ht="16.5" customHeight="1">
      <c r="B98" s="43"/>
      <c r="C98" s="205" t="s">
        <v>107</v>
      </c>
      <c r="D98" s="205" t="s">
        <v>185</v>
      </c>
      <c r="E98" s="206" t="s">
        <v>1664</v>
      </c>
      <c r="F98" s="207" t="s">
        <v>1665</v>
      </c>
      <c r="G98" s="208" t="s">
        <v>188</v>
      </c>
      <c r="H98" s="209">
        <v>2</v>
      </c>
      <c r="I98" s="210"/>
      <c r="J98" s="211">
        <f t="shared" si="0"/>
        <v>0</v>
      </c>
      <c r="K98" s="207" t="s">
        <v>189</v>
      </c>
      <c r="L98" s="63"/>
      <c r="M98" s="212" t="s">
        <v>38</v>
      </c>
      <c r="N98" s="213" t="s">
        <v>53</v>
      </c>
      <c r="O98" s="44"/>
      <c r="P98" s="214">
        <f t="shared" si="1"/>
        <v>0</v>
      </c>
      <c r="Q98" s="214">
        <v>0.0265</v>
      </c>
      <c r="R98" s="214">
        <f t="shared" si="2"/>
        <v>0.053</v>
      </c>
      <c r="S98" s="214">
        <v>0</v>
      </c>
      <c r="T98" s="215">
        <f t="shared" si="3"/>
        <v>0</v>
      </c>
      <c r="AR98" s="25" t="s">
        <v>279</v>
      </c>
      <c r="AT98" s="25" t="s">
        <v>185</v>
      </c>
      <c r="AU98" s="25" t="s">
        <v>90</v>
      </c>
      <c r="AY98" s="25" t="s">
        <v>183</v>
      </c>
      <c r="BE98" s="216">
        <f t="shared" si="4"/>
        <v>0</v>
      </c>
      <c r="BF98" s="216">
        <f t="shared" si="5"/>
        <v>0</v>
      </c>
      <c r="BG98" s="216">
        <f t="shared" si="6"/>
        <v>0</v>
      </c>
      <c r="BH98" s="216">
        <f t="shared" si="7"/>
        <v>0</v>
      </c>
      <c r="BI98" s="216">
        <f t="shared" si="8"/>
        <v>0</v>
      </c>
      <c r="BJ98" s="25" t="s">
        <v>25</v>
      </c>
      <c r="BK98" s="216">
        <f t="shared" si="9"/>
        <v>0</v>
      </c>
      <c r="BL98" s="25" t="s">
        <v>279</v>
      </c>
      <c r="BM98" s="25" t="s">
        <v>1666</v>
      </c>
    </row>
    <row r="99" spans="2:65" s="1" customFormat="1" ht="16.5" customHeight="1">
      <c r="B99" s="43"/>
      <c r="C99" s="205" t="s">
        <v>190</v>
      </c>
      <c r="D99" s="205" t="s">
        <v>185</v>
      </c>
      <c r="E99" s="206" t="s">
        <v>1667</v>
      </c>
      <c r="F99" s="207" t="s">
        <v>1668</v>
      </c>
      <c r="G99" s="208" t="s">
        <v>188</v>
      </c>
      <c r="H99" s="209">
        <v>4</v>
      </c>
      <c r="I99" s="210"/>
      <c r="J99" s="211">
        <f t="shared" si="0"/>
        <v>0</v>
      </c>
      <c r="K99" s="207" t="s">
        <v>189</v>
      </c>
      <c r="L99" s="63"/>
      <c r="M99" s="212" t="s">
        <v>38</v>
      </c>
      <c r="N99" s="213" t="s">
        <v>53</v>
      </c>
      <c r="O99" s="44"/>
      <c r="P99" s="214">
        <f t="shared" si="1"/>
        <v>0</v>
      </c>
      <c r="Q99" s="214">
        <v>0.0363</v>
      </c>
      <c r="R99" s="214">
        <f t="shared" si="2"/>
        <v>0.1452</v>
      </c>
      <c r="S99" s="214">
        <v>0</v>
      </c>
      <c r="T99" s="215">
        <f t="shared" si="3"/>
        <v>0</v>
      </c>
      <c r="AR99" s="25" t="s">
        <v>279</v>
      </c>
      <c r="AT99" s="25" t="s">
        <v>185</v>
      </c>
      <c r="AU99" s="25" t="s">
        <v>90</v>
      </c>
      <c r="AY99" s="25" t="s">
        <v>183</v>
      </c>
      <c r="BE99" s="216">
        <f t="shared" si="4"/>
        <v>0</v>
      </c>
      <c r="BF99" s="216">
        <f t="shared" si="5"/>
        <v>0</v>
      </c>
      <c r="BG99" s="216">
        <f t="shared" si="6"/>
        <v>0</v>
      </c>
      <c r="BH99" s="216">
        <f t="shared" si="7"/>
        <v>0</v>
      </c>
      <c r="BI99" s="216">
        <f t="shared" si="8"/>
        <v>0</v>
      </c>
      <c r="BJ99" s="25" t="s">
        <v>25</v>
      </c>
      <c r="BK99" s="216">
        <f t="shared" si="9"/>
        <v>0</v>
      </c>
      <c r="BL99" s="25" t="s">
        <v>279</v>
      </c>
      <c r="BM99" s="25" t="s">
        <v>1669</v>
      </c>
    </row>
    <row r="100" spans="2:65" s="1" customFormat="1" ht="16.5" customHeight="1">
      <c r="B100" s="43"/>
      <c r="C100" s="205" t="s">
        <v>212</v>
      </c>
      <c r="D100" s="205" t="s">
        <v>185</v>
      </c>
      <c r="E100" s="206" t="s">
        <v>1670</v>
      </c>
      <c r="F100" s="207" t="s">
        <v>1671</v>
      </c>
      <c r="G100" s="208" t="s">
        <v>188</v>
      </c>
      <c r="H100" s="209">
        <v>2</v>
      </c>
      <c r="I100" s="210"/>
      <c r="J100" s="211">
        <f t="shared" si="0"/>
        <v>0</v>
      </c>
      <c r="K100" s="207" t="s">
        <v>189</v>
      </c>
      <c r="L100" s="63"/>
      <c r="M100" s="212" t="s">
        <v>38</v>
      </c>
      <c r="N100" s="213" t="s">
        <v>53</v>
      </c>
      <c r="O100" s="44"/>
      <c r="P100" s="214">
        <f t="shared" si="1"/>
        <v>0</v>
      </c>
      <c r="Q100" s="214">
        <v>0.00157</v>
      </c>
      <c r="R100" s="214">
        <f t="shared" si="2"/>
        <v>0.00314</v>
      </c>
      <c r="S100" s="214">
        <v>0</v>
      </c>
      <c r="T100" s="215">
        <f t="shared" si="3"/>
        <v>0</v>
      </c>
      <c r="AR100" s="25" t="s">
        <v>279</v>
      </c>
      <c r="AT100" s="25" t="s">
        <v>185</v>
      </c>
      <c r="AU100" s="25" t="s">
        <v>90</v>
      </c>
      <c r="AY100" s="25" t="s">
        <v>183</v>
      </c>
      <c r="BE100" s="216">
        <f t="shared" si="4"/>
        <v>0</v>
      </c>
      <c r="BF100" s="216">
        <f t="shared" si="5"/>
        <v>0</v>
      </c>
      <c r="BG100" s="216">
        <f t="shared" si="6"/>
        <v>0</v>
      </c>
      <c r="BH100" s="216">
        <f t="shared" si="7"/>
        <v>0</v>
      </c>
      <c r="BI100" s="216">
        <f t="shared" si="8"/>
        <v>0</v>
      </c>
      <c r="BJ100" s="25" t="s">
        <v>25</v>
      </c>
      <c r="BK100" s="216">
        <f t="shared" si="9"/>
        <v>0</v>
      </c>
      <c r="BL100" s="25" t="s">
        <v>279</v>
      </c>
      <c r="BM100" s="25" t="s">
        <v>1672</v>
      </c>
    </row>
    <row r="101" spans="2:65" s="1" customFormat="1" ht="16.5" customHeight="1">
      <c r="B101" s="43"/>
      <c r="C101" s="205" t="s">
        <v>221</v>
      </c>
      <c r="D101" s="205" t="s">
        <v>185</v>
      </c>
      <c r="E101" s="206" t="s">
        <v>1673</v>
      </c>
      <c r="F101" s="207" t="s">
        <v>1674</v>
      </c>
      <c r="G101" s="208" t="s">
        <v>188</v>
      </c>
      <c r="H101" s="209">
        <v>4</v>
      </c>
      <c r="I101" s="210"/>
      <c r="J101" s="211">
        <f t="shared" si="0"/>
        <v>0</v>
      </c>
      <c r="K101" s="207" t="s">
        <v>189</v>
      </c>
      <c r="L101" s="63"/>
      <c r="M101" s="212" t="s">
        <v>38</v>
      </c>
      <c r="N101" s="213" t="s">
        <v>53</v>
      </c>
      <c r="O101" s="44"/>
      <c r="P101" s="214">
        <f t="shared" si="1"/>
        <v>0</v>
      </c>
      <c r="Q101" s="214">
        <v>0.00202</v>
      </c>
      <c r="R101" s="214">
        <f t="shared" si="2"/>
        <v>0.00808</v>
      </c>
      <c r="S101" s="214">
        <v>0</v>
      </c>
      <c r="T101" s="215">
        <f t="shared" si="3"/>
        <v>0</v>
      </c>
      <c r="AR101" s="25" t="s">
        <v>279</v>
      </c>
      <c r="AT101" s="25" t="s">
        <v>185</v>
      </c>
      <c r="AU101" s="25" t="s">
        <v>90</v>
      </c>
      <c r="AY101" s="25" t="s">
        <v>183</v>
      </c>
      <c r="BE101" s="216">
        <f t="shared" si="4"/>
        <v>0</v>
      </c>
      <c r="BF101" s="216">
        <f t="shared" si="5"/>
        <v>0</v>
      </c>
      <c r="BG101" s="216">
        <f t="shared" si="6"/>
        <v>0</v>
      </c>
      <c r="BH101" s="216">
        <f t="shared" si="7"/>
        <v>0</v>
      </c>
      <c r="BI101" s="216">
        <f t="shared" si="8"/>
        <v>0</v>
      </c>
      <c r="BJ101" s="25" t="s">
        <v>25</v>
      </c>
      <c r="BK101" s="216">
        <f t="shared" si="9"/>
        <v>0</v>
      </c>
      <c r="BL101" s="25" t="s">
        <v>279</v>
      </c>
      <c r="BM101" s="25" t="s">
        <v>1675</v>
      </c>
    </row>
    <row r="102" spans="2:65" s="1" customFormat="1" ht="25.5" customHeight="1">
      <c r="B102" s="43"/>
      <c r="C102" s="205" t="s">
        <v>226</v>
      </c>
      <c r="D102" s="205" t="s">
        <v>185</v>
      </c>
      <c r="E102" s="206" t="s">
        <v>1676</v>
      </c>
      <c r="F102" s="207" t="s">
        <v>1677</v>
      </c>
      <c r="G102" s="208" t="s">
        <v>313</v>
      </c>
      <c r="H102" s="209">
        <v>15</v>
      </c>
      <c r="I102" s="210"/>
      <c r="J102" s="211">
        <f t="shared" si="0"/>
        <v>0</v>
      </c>
      <c r="K102" s="207" t="s">
        <v>189</v>
      </c>
      <c r="L102" s="63"/>
      <c r="M102" s="212" t="s">
        <v>38</v>
      </c>
      <c r="N102" s="213" t="s">
        <v>53</v>
      </c>
      <c r="O102" s="44"/>
      <c r="P102" s="214">
        <f t="shared" si="1"/>
        <v>0</v>
      </c>
      <c r="Q102" s="214">
        <v>0</v>
      </c>
      <c r="R102" s="214">
        <f t="shared" si="2"/>
        <v>0</v>
      </c>
      <c r="S102" s="214">
        <v>0.0021</v>
      </c>
      <c r="T102" s="215">
        <f t="shared" si="3"/>
        <v>0.0315</v>
      </c>
      <c r="AR102" s="25" t="s">
        <v>279</v>
      </c>
      <c r="AT102" s="25" t="s">
        <v>185</v>
      </c>
      <c r="AU102" s="25" t="s">
        <v>90</v>
      </c>
      <c r="AY102" s="25" t="s">
        <v>183</v>
      </c>
      <c r="BE102" s="216">
        <f t="shared" si="4"/>
        <v>0</v>
      </c>
      <c r="BF102" s="216">
        <f t="shared" si="5"/>
        <v>0</v>
      </c>
      <c r="BG102" s="216">
        <f t="shared" si="6"/>
        <v>0</v>
      </c>
      <c r="BH102" s="216">
        <f t="shared" si="7"/>
        <v>0</v>
      </c>
      <c r="BI102" s="216">
        <f t="shared" si="8"/>
        <v>0</v>
      </c>
      <c r="BJ102" s="25" t="s">
        <v>25</v>
      </c>
      <c r="BK102" s="216">
        <f t="shared" si="9"/>
        <v>0</v>
      </c>
      <c r="BL102" s="25" t="s">
        <v>279</v>
      </c>
      <c r="BM102" s="25" t="s">
        <v>1678</v>
      </c>
    </row>
    <row r="103" spans="2:47" s="1" customFormat="1" ht="40.5">
      <c r="B103" s="43"/>
      <c r="C103" s="65"/>
      <c r="D103" s="219" t="s">
        <v>217</v>
      </c>
      <c r="E103" s="65"/>
      <c r="F103" s="250" t="s">
        <v>1679</v>
      </c>
      <c r="G103" s="65"/>
      <c r="H103" s="65"/>
      <c r="I103" s="174"/>
      <c r="J103" s="65"/>
      <c r="K103" s="65"/>
      <c r="L103" s="63"/>
      <c r="M103" s="251"/>
      <c r="N103" s="44"/>
      <c r="O103" s="44"/>
      <c r="P103" s="44"/>
      <c r="Q103" s="44"/>
      <c r="R103" s="44"/>
      <c r="S103" s="44"/>
      <c r="T103" s="80"/>
      <c r="AT103" s="25" t="s">
        <v>217</v>
      </c>
      <c r="AU103" s="25" t="s">
        <v>90</v>
      </c>
    </row>
    <row r="104" spans="2:65" s="1" customFormat="1" ht="25.5" customHeight="1">
      <c r="B104" s="43"/>
      <c r="C104" s="205" t="s">
        <v>231</v>
      </c>
      <c r="D104" s="205" t="s">
        <v>185</v>
      </c>
      <c r="E104" s="206" t="s">
        <v>1680</v>
      </c>
      <c r="F104" s="207" t="s">
        <v>1681</v>
      </c>
      <c r="G104" s="208" t="s">
        <v>313</v>
      </c>
      <c r="H104" s="209">
        <v>10</v>
      </c>
      <c r="I104" s="210"/>
      <c r="J104" s="211">
        <f>ROUND(I104*H104,2)</f>
        <v>0</v>
      </c>
      <c r="K104" s="207" t="s">
        <v>189</v>
      </c>
      <c r="L104" s="63"/>
      <c r="M104" s="212" t="s">
        <v>38</v>
      </c>
      <c r="N104" s="213" t="s">
        <v>53</v>
      </c>
      <c r="O104" s="44"/>
      <c r="P104" s="214">
        <f>O104*H104</f>
        <v>0</v>
      </c>
      <c r="Q104" s="214">
        <v>0</v>
      </c>
      <c r="R104" s="214">
        <f>Q104*H104</f>
        <v>0</v>
      </c>
      <c r="S104" s="214">
        <v>0.00198</v>
      </c>
      <c r="T104" s="215">
        <f>S104*H104</f>
        <v>0.019799999999999998</v>
      </c>
      <c r="AR104" s="25" t="s">
        <v>279</v>
      </c>
      <c r="AT104" s="25" t="s">
        <v>185</v>
      </c>
      <c r="AU104" s="25" t="s">
        <v>90</v>
      </c>
      <c r="AY104" s="25" t="s">
        <v>183</v>
      </c>
      <c r="BE104" s="216">
        <f>IF(N104="základní",J104,0)</f>
        <v>0</v>
      </c>
      <c r="BF104" s="216">
        <f>IF(N104="snížená",J104,0)</f>
        <v>0</v>
      </c>
      <c r="BG104" s="216">
        <f>IF(N104="zákl. přenesená",J104,0)</f>
        <v>0</v>
      </c>
      <c r="BH104" s="216">
        <f>IF(N104="sníž. přenesená",J104,0)</f>
        <v>0</v>
      </c>
      <c r="BI104" s="216">
        <f>IF(N104="nulová",J104,0)</f>
        <v>0</v>
      </c>
      <c r="BJ104" s="25" t="s">
        <v>25</v>
      </c>
      <c r="BK104" s="216">
        <f>ROUND(I104*H104,2)</f>
        <v>0</v>
      </c>
      <c r="BL104" s="25" t="s">
        <v>279</v>
      </c>
      <c r="BM104" s="25" t="s">
        <v>1682</v>
      </c>
    </row>
    <row r="105" spans="2:47" s="1" customFormat="1" ht="40.5">
      <c r="B105" s="43"/>
      <c r="C105" s="65"/>
      <c r="D105" s="219" t="s">
        <v>217</v>
      </c>
      <c r="E105" s="65"/>
      <c r="F105" s="250" t="s">
        <v>1679</v>
      </c>
      <c r="G105" s="65"/>
      <c r="H105" s="65"/>
      <c r="I105" s="174"/>
      <c r="J105" s="65"/>
      <c r="K105" s="65"/>
      <c r="L105" s="63"/>
      <c r="M105" s="251"/>
      <c r="N105" s="44"/>
      <c r="O105" s="44"/>
      <c r="P105" s="44"/>
      <c r="Q105" s="44"/>
      <c r="R105" s="44"/>
      <c r="S105" s="44"/>
      <c r="T105" s="80"/>
      <c r="AT105" s="25" t="s">
        <v>217</v>
      </c>
      <c r="AU105" s="25" t="s">
        <v>90</v>
      </c>
    </row>
    <row r="106" spans="2:65" s="1" customFormat="1" ht="16.5" customHeight="1">
      <c r="B106" s="43"/>
      <c r="C106" s="205" t="s">
        <v>236</v>
      </c>
      <c r="D106" s="205" t="s">
        <v>185</v>
      </c>
      <c r="E106" s="206" t="s">
        <v>1683</v>
      </c>
      <c r="F106" s="207" t="s">
        <v>1684</v>
      </c>
      <c r="G106" s="208" t="s">
        <v>313</v>
      </c>
      <c r="H106" s="209">
        <v>3.5</v>
      </c>
      <c r="I106" s="210"/>
      <c r="J106" s="211">
        <f>ROUND(I106*H106,2)</f>
        <v>0</v>
      </c>
      <c r="K106" s="207" t="s">
        <v>189</v>
      </c>
      <c r="L106" s="63"/>
      <c r="M106" s="212" t="s">
        <v>38</v>
      </c>
      <c r="N106" s="213" t="s">
        <v>53</v>
      </c>
      <c r="O106" s="44"/>
      <c r="P106" s="214">
        <f>O106*H106</f>
        <v>0</v>
      </c>
      <c r="Q106" s="214">
        <v>0.00177</v>
      </c>
      <c r="R106" s="214">
        <f>Q106*H106</f>
        <v>0.006195</v>
      </c>
      <c r="S106" s="214">
        <v>0</v>
      </c>
      <c r="T106" s="215">
        <f>S106*H106</f>
        <v>0</v>
      </c>
      <c r="AR106" s="25" t="s">
        <v>279</v>
      </c>
      <c r="AT106" s="25" t="s">
        <v>185</v>
      </c>
      <c r="AU106" s="25" t="s">
        <v>90</v>
      </c>
      <c r="AY106" s="25" t="s">
        <v>183</v>
      </c>
      <c r="BE106" s="216">
        <f>IF(N106="základní",J106,0)</f>
        <v>0</v>
      </c>
      <c r="BF106" s="216">
        <f>IF(N106="snížená",J106,0)</f>
        <v>0</v>
      </c>
      <c r="BG106" s="216">
        <f>IF(N106="zákl. přenesená",J106,0)</f>
        <v>0</v>
      </c>
      <c r="BH106" s="216">
        <f>IF(N106="sníž. přenesená",J106,0)</f>
        <v>0</v>
      </c>
      <c r="BI106" s="216">
        <f>IF(N106="nulová",J106,0)</f>
        <v>0</v>
      </c>
      <c r="BJ106" s="25" t="s">
        <v>25</v>
      </c>
      <c r="BK106" s="216">
        <f>ROUND(I106*H106,2)</f>
        <v>0</v>
      </c>
      <c r="BL106" s="25" t="s">
        <v>279</v>
      </c>
      <c r="BM106" s="25" t="s">
        <v>1685</v>
      </c>
    </row>
    <row r="107" spans="2:47" s="1" customFormat="1" ht="67.5">
      <c r="B107" s="43"/>
      <c r="C107" s="65"/>
      <c r="D107" s="219" t="s">
        <v>217</v>
      </c>
      <c r="E107" s="65"/>
      <c r="F107" s="250" t="s">
        <v>1686</v>
      </c>
      <c r="G107" s="65"/>
      <c r="H107" s="65"/>
      <c r="I107" s="174"/>
      <c r="J107" s="65"/>
      <c r="K107" s="65"/>
      <c r="L107" s="63"/>
      <c r="M107" s="251"/>
      <c r="N107" s="44"/>
      <c r="O107" s="44"/>
      <c r="P107" s="44"/>
      <c r="Q107" s="44"/>
      <c r="R107" s="44"/>
      <c r="S107" s="44"/>
      <c r="T107" s="80"/>
      <c r="AT107" s="25" t="s">
        <v>217</v>
      </c>
      <c r="AU107" s="25" t="s">
        <v>90</v>
      </c>
    </row>
    <row r="108" spans="2:51" s="12" customFormat="1" ht="13.5">
      <c r="B108" s="217"/>
      <c r="C108" s="218"/>
      <c r="D108" s="219" t="s">
        <v>196</v>
      </c>
      <c r="E108" s="220" t="s">
        <v>38</v>
      </c>
      <c r="F108" s="221" t="s">
        <v>1687</v>
      </c>
      <c r="G108" s="218"/>
      <c r="H108" s="222">
        <v>3.5</v>
      </c>
      <c r="I108" s="223"/>
      <c r="J108" s="218"/>
      <c r="K108" s="218"/>
      <c r="L108" s="224"/>
      <c r="M108" s="225"/>
      <c r="N108" s="226"/>
      <c r="O108" s="226"/>
      <c r="P108" s="226"/>
      <c r="Q108" s="226"/>
      <c r="R108" s="226"/>
      <c r="S108" s="226"/>
      <c r="T108" s="227"/>
      <c r="AT108" s="228" t="s">
        <v>196</v>
      </c>
      <c r="AU108" s="228" t="s">
        <v>90</v>
      </c>
      <c r="AV108" s="12" t="s">
        <v>90</v>
      </c>
      <c r="AW108" s="12" t="s">
        <v>45</v>
      </c>
      <c r="AX108" s="12" t="s">
        <v>82</v>
      </c>
      <c r="AY108" s="228" t="s">
        <v>183</v>
      </c>
    </row>
    <row r="109" spans="2:51" s="13" customFormat="1" ht="13.5">
      <c r="B109" s="229"/>
      <c r="C109" s="230"/>
      <c r="D109" s="219" t="s">
        <v>196</v>
      </c>
      <c r="E109" s="231" t="s">
        <v>38</v>
      </c>
      <c r="F109" s="232" t="s">
        <v>198</v>
      </c>
      <c r="G109" s="230"/>
      <c r="H109" s="233">
        <v>3.5</v>
      </c>
      <c r="I109" s="234"/>
      <c r="J109" s="230"/>
      <c r="K109" s="230"/>
      <c r="L109" s="235"/>
      <c r="M109" s="236"/>
      <c r="N109" s="237"/>
      <c r="O109" s="237"/>
      <c r="P109" s="237"/>
      <c r="Q109" s="237"/>
      <c r="R109" s="237"/>
      <c r="S109" s="237"/>
      <c r="T109" s="238"/>
      <c r="AT109" s="239" t="s">
        <v>196</v>
      </c>
      <c r="AU109" s="239" t="s">
        <v>90</v>
      </c>
      <c r="AV109" s="13" t="s">
        <v>190</v>
      </c>
      <c r="AW109" s="13" t="s">
        <v>45</v>
      </c>
      <c r="AX109" s="13" t="s">
        <v>25</v>
      </c>
      <c r="AY109" s="239" t="s">
        <v>183</v>
      </c>
    </row>
    <row r="110" spans="2:65" s="1" customFormat="1" ht="25.5" customHeight="1">
      <c r="B110" s="43"/>
      <c r="C110" s="205" t="s">
        <v>30</v>
      </c>
      <c r="D110" s="205" t="s">
        <v>185</v>
      </c>
      <c r="E110" s="206" t="s">
        <v>1688</v>
      </c>
      <c r="F110" s="207" t="s">
        <v>1689</v>
      </c>
      <c r="G110" s="208" t="s">
        <v>313</v>
      </c>
      <c r="H110" s="209">
        <v>21.5</v>
      </c>
      <c r="I110" s="210"/>
      <c r="J110" s="211">
        <f>ROUND(I110*H110,2)</f>
        <v>0</v>
      </c>
      <c r="K110" s="207" t="s">
        <v>189</v>
      </c>
      <c r="L110" s="63"/>
      <c r="M110" s="212" t="s">
        <v>38</v>
      </c>
      <c r="N110" s="213" t="s">
        <v>53</v>
      </c>
      <c r="O110" s="44"/>
      <c r="P110" s="214">
        <f>O110*H110</f>
        <v>0</v>
      </c>
      <c r="Q110" s="214">
        <v>0.00059</v>
      </c>
      <c r="R110" s="214">
        <f>Q110*H110</f>
        <v>0.012685</v>
      </c>
      <c r="S110" s="214">
        <v>0</v>
      </c>
      <c r="T110" s="215">
        <f>S110*H110</f>
        <v>0</v>
      </c>
      <c r="AR110" s="25" t="s">
        <v>279</v>
      </c>
      <c r="AT110" s="25" t="s">
        <v>185</v>
      </c>
      <c r="AU110" s="25" t="s">
        <v>90</v>
      </c>
      <c r="AY110" s="25" t="s">
        <v>183</v>
      </c>
      <c r="BE110" s="216">
        <f>IF(N110="základní",J110,0)</f>
        <v>0</v>
      </c>
      <c r="BF110" s="216">
        <f>IF(N110="snížená",J110,0)</f>
        <v>0</v>
      </c>
      <c r="BG110" s="216">
        <f>IF(N110="zákl. přenesená",J110,0)</f>
        <v>0</v>
      </c>
      <c r="BH110" s="216">
        <f>IF(N110="sníž. přenesená",J110,0)</f>
        <v>0</v>
      </c>
      <c r="BI110" s="216">
        <f>IF(N110="nulová",J110,0)</f>
        <v>0</v>
      </c>
      <c r="BJ110" s="25" t="s">
        <v>25</v>
      </c>
      <c r="BK110" s="216">
        <f>ROUND(I110*H110,2)</f>
        <v>0</v>
      </c>
      <c r="BL110" s="25" t="s">
        <v>279</v>
      </c>
      <c r="BM110" s="25" t="s">
        <v>1690</v>
      </c>
    </row>
    <row r="111" spans="2:47" s="1" customFormat="1" ht="67.5">
      <c r="B111" s="43"/>
      <c r="C111" s="65"/>
      <c r="D111" s="219" t="s">
        <v>217</v>
      </c>
      <c r="E111" s="65"/>
      <c r="F111" s="250" t="s">
        <v>1686</v>
      </c>
      <c r="G111" s="65"/>
      <c r="H111" s="65"/>
      <c r="I111" s="174"/>
      <c r="J111" s="65"/>
      <c r="K111" s="65"/>
      <c r="L111" s="63"/>
      <c r="M111" s="251"/>
      <c r="N111" s="44"/>
      <c r="O111" s="44"/>
      <c r="P111" s="44"/>
      <c r="Q111" s="44"/>
      <c r="R111" s="44"/>
      <c r="S111" s="44"/>
      <c r="T111" s="80"/>
      <c r="AT111" s="25" t="s">
        <v>217</v>
      </c>
      <c r="AU111" s="25" t="s">
        <v>90</v>
      </c>
    </row>
    <row r="112" spans="2:51" s="12" customFormat="1" ht="13.5">
      <c r="B112" s="217"/>
      <c r="C112" s="218"/>
      <c r="D112" s="219" t="s">
        <v>196</v>
      </c>
      <c r="E112" s="220" t="s">
        <v>38</v>
      </c>
      <c r="F112" s="221" t="s">
        <v>1691</v>
      </c>
      <c r="G112" s="218"/>
      <c r="H112" s="222">
        <v>21.5</v>
      </c>
      <c r="I112" s="223"/>
      <c r="J112" s="218"/>
      <c r="K112" s="218"/>
      <c r="L112" s="224"/>
      <c r="M112" s="225"/>
      <c r="N112" s="226"/>
      <c r="O112" s="226"/>
      <c r="P112" s="226"/>
      <c r="Q112" s="226"/>
      <c r="R112" s="226"/>
      <c r="S112" s="226"/>
      <c r="T112" s="227"/>
      <c r="AT112" s="228" t="s">
        <v>196</v>
      </c>
      <c r="AU112" s="228" t="s">
        <v>90</v>
      </c>
      <c r="AV112" s="12" t="s">
        <v>90</v>
      </c>
      <c r="AW112" s="12" t="s">
        <v>45</v>
      </c>
      <c r="AX112" s="12" t="s">
        <v>82</v>
      </c>
      <c r="AY112" s="228" t="s">
        <v>183</v>
      </c>
    </row>
    <row r="113" spans="2:51" s="13" customFormat="1" ht="13.5">
      <c r="B113" s="229"/>
      <c r="C113" s="230"/>
      <c r="D113" s="219" t="s">
        <v>196</v>
      </c>
      <c r="E113" s="231" t="s">
        <v>38</v>
      </c>
      <c r="F113" s="232" t="s">
        <v>198</v>
      </c>
      <c r="G113" s="230"/>
      <c r="H113" s="233">
        <v>21.5</v>
      </c>
      <c r="I113" s="234"/>
      <c r="J113" s="230"/>
      <c r="K113" s="230"/>
      <c r="L113" s="235"/>
      <c r="M113" s="236"/>
      <c r="N113" s="237"/>
      <c r="O113" s="237"/>
      <c r="P113" s="237"/>
      <c r="Q113" s="237"/>
      <c r="R113" s="237"/>
      <c r="S113" s="237"/>
      <c r="T113" s="238"/>
      <c r="AT113" s="239" t="s">
        <v>196</v>
      </c>
      <c r="AU113" s="239" t="s">
        <v>90</v>
      </c>
      <c r="AV113" s="13" t="s">
        <v>190</v>
      </c>
      <c r="AW113" s="13" t="s">
        <v>45</v>
      </c>
      <c r="AX113" s="13" t="s">
        <v>25</v>
      </c>
      <c r="AY113" s="239" t="s">
        <v>183</v>
      </c>
    </row>
    <row r="114" spans="2:65" s="1" customFormat="1" ht="25.5" customHeight="1">
      <c r="B114" s="43"/>
      <c r="C114" s="205" t="s">
        <v>244</v>
      </c>
      <c r="D114" s="205" t="s">
        <v>185</v>
      </c>
      <c r="E114" s="206" t="s">
        <v>1692</v>
      </c>
      <c r="F114" s="207" t="s">
        <v>1693</v>
      </c>
      <c r="G114" s="208" t="s">
        <v>313</v>
      </c>
      <c r="H114" s="209">
        <v>20</v>
      </c>
      <c r="I114" s="210"/>
      <c r="J114" s="211">
        <f>ROUND(I114*H114,2)</f>
        <v>0</v>
      </c>
      <c r="K114" s="207" t="s">
        <v>189</v>
      </c>
      <c r="L114" s="63"/>
      <c r="M114" s="212" t="s">
        <v>38</v>
      </c>
      <c r="N114" s="213" t="s">
        <v>53</v>
      </c>
      <c r="O114" s="44"/>
      <c r="P114" s="214">
        <f>O114*H114</f>
        <v>0</v>
      </c>
      <c r="Q114" s="214">
        <v>0.0012</v>
      </c>
      <c r="R114" s="214">
        <f>Q114*H114</f>
        <v>0.023999999999999997</v>
      </c>
      <c r="S114" s="214">
        <v>0</v>
      </c>
      <c r="T114" s="215">
        <f>S114*H114</f>
        <v>0</v>
      </c>
      <c r="AR114" s="25" t="s">
        <v>279</v>
      </c>
      <c r="AT114" s="25" t="s">
        <v>185</v>
      </c>
      <c r="AU114" s="25" t="s">
        <v>90</v>
      </c>
      <c r="AY114" s="25" t="s">
        <v>183</v>
      </c>
      <c r="BE114" s="216">
        <f>IF(N114="základní",J114,0)</f>
        <v>0</v>
      </c>
      <c r="BF114" s="216">
        <f>IF(N114="snížená",J114,0)</f>
        <v>0</v>
      </c>
      <c r="BG114" s="216">
        <f>IF(N114="zákl. přenesená",J114,0)</f>
        <v>0</v>
      </c>
      <c r="BH114" s="216">
        <f>IF(N114="sníž. přenesená",J114,0)</f>
        <v>0</v>
      </c>
      <c r="BI114" s="216">
        <f>IF(N114="nulová",J114,0)</f>
        <v>0</v>
      </c>
      <c r="BJ114" s="25" t="s">
        <v>25</v>
      </c>
      <c r="BK114" s="216">
        <f>ROUND(I114*H114,2)</f>
        <v>0</v>
      </c>
      <c r="BL114" s="25" t="s">
        <v>279</v>
      </c>
      <c r="BM114" s="25" t="s">
        <v>1694</v>
      </c>
    </row>
    <row r="115" spans="2:47" s="1" customFormat="1" ht="67.5">
      <c r="B115" s="43"/>
      <c r="C115" s="65"/>
      <c r="D115" s="219" t="s">
        <v>217</v>
      </c>
      <c r="E115" s="65"/>
      <c r="F115" s="250" t="s">
        <v>1686</v>
      </c>
      <c r="G115" s="65"/>
      <c r="H115" s="65"/>
      <c r="I115" s="174"/>
      <c r="J115" s="65"/>
      <c r="K115" s="65"/>
      <c r="L115" s="63"/>
      <c r="M115" s="251"/>
      <c r="N115" s="44"/>
      <c r="O115" s="44"/>
      <c r="P115" s="44"/>
      <c r="Q115" s="44"/>
      <c r="R115" s="44"/>
      <c r="S115" s="44"/>
      <c r="T115" s="80"/>
      <c r="AT115" s="25" t="s">
        <v>217</v>
      </c>
      <c r="AU115" s="25" t="s">
        <v>90</v>
      </c>
    </row>
    <row r="116" spans="2:51" s="12" customFormat="1" ht="13.5">
      <c r="B116" s="217"/>
      <c r="C116" s="218"/>
      <c r="D116" s="219" t="s">
        <v>196</v>
      </c>
      <c r="E116" s="220" t="s">
        <v>38</v>
      </c>
      <c r="F116" s="221" t="s">
        <v>1695</v>
      </c>
      <c r="G116" s="218"/>
      <c r="H116" s="222">
        <v>20</v>
      </c>
      <c r="I116" s="223"/>
      <c r="J116" s="218"/>
      <c r="K116" s="218"/>
      <c r="L116" s="224"/>
      <c r="M116" s="225"/>
      <c r="N116" s="226"/>
      <c r="O116" s="226"/>
      <c r="P116" s="226"/>
      <c r="Q116" s="226"/>
      <c r="R116" s="226"/>
      <c r="S116" s="226"/>
      <c r="T116" s="227"/>
      <c r="AT116" s="228" t="s">
        <v>196</v>
      </c>
      <c r="AU116" s="228" t="s">
        <v>90</v>
      </c>
      <c r="AV116" s="12" t="s">
        <v>90</v>
      </c>
      <c r="AW116" s="12" t="s">
        <v>45</v>
      </c>
      <c r="AX116" s="12" t="s">
        <v>82</v>
      </c>
      <c r="AY116" s="228" t="s">
        <v>183</v>
      </c>
    </row>
    <row r="117" spans="2:51" s="13" customFormat="1" ht="13.5">
      <c r="B117" s="229"/>
      <c r="C117" s="230"/>
      <c r="D117" s="219" t="s">
        <v>196</v>
      </c>
      <c r="E117" s="231" t="s">
        <v>38</v>
      </c>
      <c r="F117" s="232" t="s">
        <v>198</v>
      </c>
      <c r="G117" s="230"/>
      <c r="H117" s="233">
        <v>20</v>
      </c>
      <c r="I117" s="234"/>
      <c r="J117" s="230"/>
      <c r="K117" s="230"/>
      <c r="L117" s="235"/>
      <c r="M117" s="236"/>
      <c r="N117" s="237"/>
      <c r="O117" s="237"/>
      <c r="P117" s="237"/>
      <c r="Q117" s="237"/>
      <c r="R117" s="237"/>
      <c r="S117" s="237"/>
      <c r="T117" s="238"/>
      <c r="AT117" s="239" t="s">
        <v>196</v>
      </c>
      <c r="AU117" s="239" t="s">
        <v>90</v>
      </c>
      <c r="AV117" s="13" t="s">
        <v>190</v>
      </c>
      <c r="AW117" s="13" t="s">
        <v>45</v>
      </c>
      <c r="AX117" s="13" t="s">
        <v>25</v>
      </c>
      <c r="AY117" s="239" t="s">
        <v>183</v>
      </c>
    </row>
    <row r="118" spans="2:65" s="1" customFormat="1" ht="16.5" customHeight="1">
      <c r="B118" s="43"/>
      <c r="C118" s="205" t="s">
        <v>248</v>
      </c>
      <c r="D118" s="205" t="s">
        <v>185</v>
      </c>
      <c r="E118" s="206" t="s">
        <v>1696</v>
      </c>
      <c r="F118" s="207" t="s">
        <v>1697</v>
      </c>
      <c r="G118" s="208" t="s">
        <v>313</v>
      </c>
      <c r="H118" s="209">
        <v>3</v>
      </c>
      <c r="I118" s="210"/>
      <c r="J118" s="211">
        <f>ROUND(I118*H118,2)</f>
        <v>0</v>
      </c>
      <c r="K118" s="207" t="s">
        <v>38</v>
      </c>
      <c r="L118" s="63"/>
      <c r="M118" s="212" t="s">
        <v>38</v>
      </c>
      <c r="N118" s="213" t="s">
        <v>53</v>
      </c>
      <c r="O118" s="44"/>
      <c r="P118" s="214">
        <f>O118*H118</f>
        <v>0</v>
      </c>
      <c r="Q118" s="214">
        <v>0</v>
      </c>
      <c r="R118" s="214">
        <f>Q118*H118</f>
        <v>0</v>
      </c>
      <c r="S118" s="214">
        <v>0</v>
      </c>
      <c r="T118" s="215">
        <f>S118*H118</f>
        <v>0</v>
      </c>
      <c r="AR118" s="25" t="s">
        <v>279</v>
      </c>
      <c r="AT118" s="25" t="s">
        <v>185</v>
      </c>
      <c r="AU118" s="25" t="s">
        <v>90</v>
      </c>
      <c r="AY118" s="25" t="s">
        <v>183</v>
      </c>
      <c r="BE118" s="216">
        <f>IF(N118="základní",J118,0)</f>
        <v>0</v>
      </c>
      <c r="BF118" s="216">
        <f>IF(N118="snížená",J118,0)</f>
        <v>0</v>
      </c>
      <c r="BG118" s="216">
        <f>IF(N118="zákl. přenesená",J118,0)</f>
        <v>0</v>
      </c>
      <c r="BH118" s="216">
        <f>IF(N118="sníž. přenesená",J118,0)</f>
        <v>0</v>
      </c>
      <c r="BI118" s="216">
        <f>IF(N118="nulová",J118,0)</f>
        <v>0</v>
      </c>
      <c r="BJ118" s="25" t="s">
        <v>25</v>
      </c>
      <c r="BK118" s="216">
        <f>ROUND(I118*H118,2)</f>
        <v>0</v>
      </c>
      <c r="BL118" s="25" t="s">
        <v>279</v>
      </c>
      <c r="BM118" s="25" t="s">
        <v>1698</v>
      </c>
    </row>
    <row r="119" spans="2:51" s="12" customFormat="1" ht="13.5">
      <c r="B119" s="217"/>
      <c r="C119" s="218"/>
      <c r="D119" s="219" t="s">
        <v>196</v>
      </c>
      <c r="E119" s="220" t="s">
        <v>38</v>
      </c>
      <c r="F119" s="221" t="s">
        <v>1699</v>
      </c>
      <c r="G119" s="218"/>
      <c r="H119" s="222">
        <v>3</v>
      </c>
      <c r="I119" s="223"/>
      <c r="J119" s="218"/>
      <c r="K119" s="218"/>
      <c r="L119" s="224"/>
      <c r="M119" s="225"/>
      <c r="N119" s="226"/>
      <c r="O119" s="226"/>
      <c r="P119" s="226"/>
      <c r="Q119" s="226"/>
      <c r="R119" s="226"/>
      <c r="S119" s="226"/>
      <c r="T119" s="227"/>
      <c r="AT119" s="228" t="s">
        <v>196</v>
      </c>
      <c r="AU119" s="228" t="s">
        <v>90</v>
      </c>
      <c r="AV119" s="12" t="s">
        <v>90</v>
      </c>
      <c r="AW119" s="12" t="s">
        <v>45</v>
      </c>
      <c r="AX119" s="12" t="s">
        <v>82</v>
      </c>
      <c r="AY119" s="228" t="s">
        <v>183</v>
      </c>
    </row>
    <row r="120" spans="2:51" s="13" customFormat="1" ht="13.5">
      <c r="B120" s="229"/>
      <c r="C120" s="230"/>
      <c r="D120" s="219" t="s">
        <v>196</v>
      </c>
      <c r="E120" s="231" t="s">
        <v>38</v>
      </c>
      <c r="F120" s="232" t="s">
        <v>198</v>
      </c>
      <c r="G120" s="230"/>
      <c r="H120" s="233">
        <v>3</v>
      </c>
      <c r="I120" s="234"/>
      <c r="J120" s="230"/>
      <c r="K120" s="230"/>
      <c r="L120" s="235"/>
      <c r="M120" s="236"/>
      <c r="N120" s="237"/>
      <c r="O120" s="237"/>
      <c r="P120" s="237"/>
      <c r="Q120" s="237"/>
      <c r="R120" s="237"/>
      <c r="S120" s="237"/>
      <c r="T120" s="238"/>
      <c r="AT120" s="239" t="s">
        <v>196</v>
      </c>
      <c r="AU120" s="239" t="s">
        <v>90</v>
      </c>
      <c r="AV120" s="13" t="s">
        <v>190</v>
      </c>
      <c r="AW120" s="13" t="s">
        <v>45</v>
      </c>
      <c r="AX120" s="13" t="s">
        <v>25</v>
      </c>
      <c r="AY120" s="239" t="s">
        <v>183</v>
      </c>
    </row>
    <row r="121" spans="2:65" s="1" customFormat="1" ht="25.5" customHeight="1">
      <c r="B121" s="43"/>
      <c r="C121" s="205" t="s">
        <v>252</v>
      </c>
      <c r="D121" s="205" t="s">
        <v>185</v>
      </c>
      <c r="E121" s="206" t="s">
        <v>1700</v>
      </c>
      <c r="F121" s="207" t="s">
        <v>1701</v>
      </c>
      <c r="G121" s="208" t="s">
        <v>313</v>
      </c>
      <c r="H121" s="209">
        <v>8.5</v>
      </c>
      <c r="I121" s="210"/>
      <c r="J121" s="211">
        <f>ROUND(I121*H121,2)</f>
        <v>0</v>
      </c>
      <c r="K121" s="207" t="s">
        <v>189</v>
      </c>
      <c r="L121" s="63"/>
      <c r="M121" s="212" t="s">
        <v>38</v>
      </c>
      <c r="N121" s="213" t="s">
        <v>53</v>
      </c>
      <c r="O121" s="44"/>
      <c r="P121" s="214">
        <f>O121*H121</f>
        <v>0</v>
      </c>
      <c r="Q121" s="214">
        <v>0.00029</v>
      </c>
      <c r="R121" s="214">
        <f>Q121*H121</f>
        <v>0.002465</v>
      </c>
      <c r="S121" s="214">
        <v>0</v>
      </c>
      <c r="T121" s="215">
        <f>S121*H121</f>
        <v>0</v>
      </c>
      <c r="AR121" s="25" t="s">
        <v>279</v>
      </c>
      <c r="AT121" s="25" t="s">
        <v>185</v>
      </c>
      <c r="AU121" s="25" t="s">
        <v>90</v>
      </c>
      <c r="AY121" s="25" t="s">
        <v>183</v>
      </c>
      <c r="BE121" s="216">
        <f>IF(N121="základní",J121,0)</f>
        <v>0</v>
      </c>
      <c r="BF121" s="216">
        <f>IF(N121="snížená",J121,0)</f>
        <v>0</v>
      </c>
      <c r="BG121" s="216">
        <f>IF(N121="zákl. přenesená",J121,0)</f>
        <v>0</v>
      </c>
      <c r="BH121" s="216">
        <f>IF(N121="sníž. přenesená",J121,0)</f>
        <v>0</v>
      </c>
      <c r="BI121" s="216">
        <f>IF(N121="nulová",J121,0)</f>
        <v>0</v>
      </c>
      <c r="BJ121" s="25" t="s">
        <v>25</v>
      </c>
      <c r="BK121" s="216">
        <f>ROUND(I121*H121,2)</f>
        <v>0</v>
      </c>
      <c r="BL121" s="25" t="s">
        <v>279</v>
      </c>
      <c r="BM121" s="25" t="s">
        <v>1702</v>
      </c>
    </row>
    <row r="122" spans="2:47" s="1" customFormat="1" ht="67.5">
      <c r="B122" s="43"/>
      <c r="C122" s="65"/>
      <c r="D122" s="219" t="s">
        <v>217</v>
      </c>
      <c r="E122" s="65"/>
      <c r="F122" s="250" t="s">
        <v>1686</v>
      </c>
      <c r="G122" s="65"/>
      <c r="H122" s="65"/>
      <c r="I122" s="174"/>
      <c r="J122" s="65"/>
      <c r="K122" s="65"/>
      <c r="L122" s="63"/>
      <c r="M122" s="251"/>
      <c r="N122" s="44"/>
      <c r="O122" s="44"/>
      <c r="P122" s="44"/>
      <c r="Q122" s="44"/>
      <c r="R122" s="44"/>
      <c r="S122" s="44"/>
      <c r="T122" s="80"/>
      <c r="AT122" s="25" t="s">
        <v>217</v>
      </c>
      <c r="AU122" s="25" t="s">
        <v>90</v>
      </c>
    </row>
    <row r="123" spans="2:51" s="12" customFormat="1" ht="13.5">
      <c r="B123" s="217"/>
      <c r="C123" s="218"/>
      <c r="D123" s="219" t="s">
        <v>196</v>
      </c>
      <c r="E123" s="220" t="s">
        <v>38</v>
      </c>
      <c r="F123" s="221" t="s">
        <v>1703</v>
      </c>
      <c r="G123" s="218"/>
      <c r="H123" s="222">
        <v>8.5</v>
      </c>
      <c r="I123" s="223"/>
      <c r="J123" s="218"/>
      <c r="K123" s="218"/>
      <c r="L123" s="224"/>
      <c r="M123" s="225"/>
      <c r="N123" s="226"/>
      <c r="O123" s="226"/>
      <c r="P123" s="226"/>
      <c r="Q123" s="226"/>
      <c r="R123" s="226"/>
      <c r="S123" s="226"/>
      <c r="T123" s="227"/>
      <c r="AT123" s="228" t="s">
        <v>196</v>
      </c>
      <c r="AU123" s="228" t="s">
        <v>90</v>
      </c>
      <c r="AV123" s="12" t="s">
        <v>90</v>
      </c>
      <c r="AW123" s="12" t="s">
        <v>45</v>
      </c>
      <c r="AX123" s="12" t="s">
        <v>82</v>
      </c>
      <c r="AY123" s="228" t="s">
        <v>183</v>
      </c>
    </row>
    <row r="124" spans="2:51" s="13" customFormat="1" ht="13.5">
      <c r="B124" s="229"/>
      <c r="C124" s="230"/>
      <c r="D124" s="219" t="s">
        <v>196</v>
      </c>
      <c r="E124" s="231" t="s">
        <v>38</v>
      </c>
      <c r="F124" s="232" t="s">
        <v>198</v>
      </c>
      <c r="G124" s="230"/>
      <c r="H124" s="233">
        <v>8.5</v>
      </c>
      <c r="I124" s="234"/>
      <c r="J124" s="230"/>
      <c r="K124" s="230"/>
      <c r="L124" s="235"/>
      <c r="M124" s="236"/>
      <c r="N124" s="237"/>
      <c r="O124" s="237"/>
      <c r="P124" s="237"/>
      <c r="Q124" s="237"/>
      <c r="R124" s="237"/>
      <c r="S124" s="237"/>
      <c r="T124" s="238"/>
      <c r="AT124" s="239" t="s">
        <v>196</v>
      </c>
      <c r="AU124" s="239" t="s">
        <v>90</v>
      </c>
      <c r="AV124" s="13" t="s">
        <v>190</v>
      </c>
      <c r="AW124" s="13" t="s">
        <v>45</v>
      </c>
      <c r="AX124" s="13" t="s">
        <v>25</v>
      </c>
      <c r="AY124" s="239" t="s">
        <v>183</v>
      </c>
    </row>
    <row r="125" spans="2:65" s="1" customFormat="1" ht="25.5" customHeight="1">
      <c r="B125" s="43"/>
      <c r="C125" s="205" t="s">
        <v>265</v>
      </c>
      <c r="D125" s="205" t="s">
        <v>185</v>
      </c>
      <c r="E125" s="206" t="s">
        <v>1704</v>
      </c>
      <c r="F125" s="207" t="s">
        <v>1705</v>
      </c>
      <c r="G125" s="208" t="s">
        <v>313</v>
      </c>
      <c r="H125" s="209">
        <v>21</v>
      </c>
      <c r="I125" s="210"/>
      <c r="J125" s="211">
        <f>ROUND(I125*H125,2)</f>
        <v>0</v>
      </c>
      <c r="K125" s="207" t="s">
        <v>189</v>
      </c>
      <c r="L125" s="63"/>
      <c r="M125" s="212" t="s">
        <v>38</v>
      </c>
      <c r="N125" s="213" t="s">
        <v>53</v>
      </c>
      <c r="O125" s="44"/>
      <c r="P125" s="214">
        <f>O125*H125</f>
        <v>0</v>
      </c>
      <c r="Q125" s="214">
        <v>0.00035</v>
      </c>
      <c r="R125" s="214">
        <f>Q125*H125</f>
        <v>0.00735</v>
      </c>
      <c r="S125" s="214">
        <v>0</v>
      </c>
      <c r="T125" s="215">
        <f>S125*H125</f>
        <v>0</v>
      </c>
      <c r="AR125" s="25" t="s">
        <v>279</v>
      </c>
      <c r="AT125" s="25" t="s">
        <v>185</v>
      </c>
      <c r="AU125" s="25" t="s">
        <v>90</v>
      </c>
      <c r="AY125" s="25" t="s">
        <v>183</v>
      </c>
      <c r="BE125" s="216">
        <f>IF(N125="základní",J125,0)</f>
        <v>0</v>
      </c>
      <c r="BF125" s="216">
        <f>IF(N125="snížená",J125,0)</f>
        <v>0</v>
      </c>
      <c r="BG125" s="216">
        <f>IF(N125="zákl. přenesená",J125,0)</f>
        <v>0</v>
      </c>
      <c r="BH125" s="216">
        <f>IF(N125="sníž. přenesená",J125,0)</f>
        <v>0</v>
      </c>
      <c r="BI125" s="216">
        <f>IF(N125="nulová",J125,0)</f>
        <v>0</v>
      </c>
      <c r="BJ125" s="25" t="s">
        <v>25</v>
      </c>
      <c r="BK125" s="216">
        <f>ROUND(I125*H125,2)</f>
        <v>0</v>
      </c>
      <c r="BL125" s="25" t="s">
        <v>279</v>
      </c>
      <c r="BM125" s="25" t="s">
        <v>1706</v>
      </c>
    </row>
    <row r="126" spans="2:47" s="1" customFormat="1" ht="67.5">
      <c r="B126" s="43"/>
      <c r="C126" s="65"/>
      <c r="D126" s="219" t="s">
        <v>217</v>
      </c>
      <c r="E126" s="65"/>
      <c r="F126" s="250" t="s">
        <v>1686</v>
      </c>
      <c r="G126" s="65"/>
      <c r="H126" s="65"/>
      <c r="I126" s="174"/>
      <c r="J126" s="65"/>
      <c r="K126" s="65"/>
      <c r="L126" s="63"/>
      <c r="M126" s="251"/>
      <c r="N126" s="44"/>
      <c r="O126" s="44"/>
      <c r="P126" s="44"/>
      <c r="Q126" s="44"/>
      <c r="R126" s="44"/>
      <c r="S126" s="44"/>
      <c r="T126" s="80"/>
      <c r="AT126" s="25" t="s">
        <v>217</v>
      </c>
      <c r="AU126" s="25" t="s">
        <v>90</v>
      </c>
    </row>
    <row r="127" spans="2:51" s="12" customFormat="1" ht="13.5">
      <c r="B127" s="217"/>
      <c r="C127" s="218"/>
      <c r="D127" s="219" t="s">
        <v>196</v>
      </c>
      <c r="E127" s="220" t="s">
        <v>38</v>
      </c>
      <c r="F127" s="221" t="s">
        <v>1707</v>
      </c>
      <c r="G127" s="218"/>
      <c r="H127" s="222">
        <v>21</v>
      </c>
      <c r="I127" s="223"/>
      <c r="J127" s="218"/>
      <c r="K127" s="218"/>
      <c r="L127" s="224"/>
      <c r="M127" s="225"/>
      <c r="N127" s="226"/>
      <c r="O127" s="226"/>
      <c r="P127" s="226"/>
      <c r="Q127" s="226"/>
      <c r="R127" s="226"/>
      <c r="S127" s="226"/>
      <c r="T127" s="227"/>
      <c r="AT127" s="228" t="s">
        <v>196</v>
      </c>
      <c r="AU127" s="228" t="s">
        <v>90</v>
      </c>
      <c r="AV127" s="12" t="s">
        <v>90</v>
      </c>
      <c r="AW127" s="12" t="s">
        <v>45</v>
      </c>
      <c r="AX127" s="12" t="s">
        <v>82</v>
      </c>
      <c r="AY127" s="228" t="s">
        <v>183</v>
      </c>
    </row>
    <row r="128" spans="2:51" s="13" customFormat="1" ht="13.5">
      <c r="B128" s="229"/>
      <c r="C128" s="230"/>
      <c r="D128" s="219" t="s">
        <v>196</v>
      </c>
      <c r="E128" s="231" t="s">
        <v>38</v>
      </c>
      <c r="F128" s="232" t="s">
        <v>198</v>
      </c>
      <c r="G128" s="230"/>
      <c r="H128" s="233">
        <v>21</v>
      </c>
      <c r="I128" s="234"/>
      <c r="J128" s="230"/>
      <c r="K128" s="230"/>
      <c r="L128" s="235"/>
      <c r="M128" s="236"/>
      <c r="N128" s="237"/>
      <c r="O128" s="237"/>
      <c r="P128" s="237"/>
      <c r="Q128" s="237"/>
      <c r="R128" s="237"/>
      <c r="S128" s="237"/>
      <c r="T128" s="238"/>
      <c r="AT128" s="239" t="s">
        <v>196</v>
      </c>
      <c r="AU128" s="239" t="s">
        <v>90</v>
      </c>
      <c r="AV128" s="13" t="s">
        <v>190</v>
      </c>
      <c r="AW128" s="13" t="s">
        <v>45</v>
      </c>
      <c r="AX128" s="13" t="s">
        <v>25</v>
      </c>
      <c r="AY128" s="239" t="s">
        <v>183</v>
      </c>
    </row>
    <row r="129" spans="2:65" s="1" customFormat="1" ht="25.5" customHeight="1">
      <c r="B129" s="43"/>
      <c r="C129" s="205" t="s">
        <v>10</v>
      </c>
      <c r="D129" s="205" t="s">
        <v>185</v>
      </c>
      <c r="E129" s="206" t="s">
        <v>1708</v>
      </c>
      <c r="F129" s="207" t="s">
        <v>1709</v>
      </c>
      <c r="G129" s="208" t="s">
        <v>188</v>
      </c>
      <c r="H129" s="209">
        <v>13</v>
      </c>
      <c r="I129" s="210"/>
      <c r="J129" s="211">
        <f>ROUND(I129*H129,2)</f>
        <v>0</v>
      </c>
      <c r="K129" s="207" t="s">
        <v>189</v>
      </c>
      <c r="L129" s="63"/>
      <c r="M129" s="212" t="s">
        <v>38</v>
      </c>
      <c r="N129" s="213" t="s">
        <v>53</v>
      </c>
      <c r="O129" s="44"/>
      <c r="P129" s="214">
        <f>O129*H129</f>
        <v>0</v>
      </c>
      <c r="Q129" s="214">
        <v>0</v>
      </c>
      <c r="R129" s="214">
        <f>Q129*H129</f>
        <v>0</v>
      </c>
      <c r="S129" s="214">
        <v>0</v>
      </c>
      <c r="T129" s="215">
        <f>S129*H129</f>
        <v>0</v>
      </c>
      <c r="AR129" s="25" t="s">
        <v>279</v>
      </c>
      <c r="AT129" s="25" t="s">
        <v>185</v>
      </c>
      <c r="AU129" s="25" t="s">
        <v>90</v>
      </c>
      <c r="AY129" s="25" t="s">
        <v>183</v>
      </c>
      <c r="BE129" s="216">
        <f>IF(N129="základní",J129,0)</f>
        <v>0</v>
      </c>
      <c r="BF129" s="216">
        <f>IF(N129="snížená",J129,0)</f>
        <v>0</v>
      </c>
      <c r="BG129" s="216">
        <f>IF(N129="zákl. přenesená",J129,0)</f>
        <v>0</v>
      </c>
      <c r="BH129" s="216">
        <f>IF(N129="sníž. přenesená",J129,0)</f>
        <v>0</v>
      </c>
      <c r="BI129" s="216">
        <f>IF(N129="nulová",J129,0)</f>
        <v>0</v>
      </c>
      <c r="BJ129" s="25" t="s">
        <v>25</v>
      </c>
      <c r="BK129" s="216">
        <f>ROUND(I129*H129,2)</f>
        <v>0</v>
      </c>
      <c r="BL129" s="25" t="s">
        <v>279</v>
      </c>
      <c r="BM129" s="25" t="s">
        <v>1710</v>
      </c>
    </row>
    <row r="130" spans="2:47" s="1" customFormat="1" ht="54">
      <c r="B130" s="43"/>
      <c r="C130" s="65"/>
      <c r="D130" s="219" t="s">
        <v>217</v>
      </c>
      <c r="E130" s="65"/>
      <c r="F130" s="250" t="s">
        <v>1711</v>
      </c>
      <c r="G130" s="65"/>
      <c r="H130" s="65"/>
      <c r="I130" s="174"/>
      <c r="J130" s="65"/>
      <c r="K130" s="65"/>
      <c r="L130" s="63"/>
      <c r="M130" s="251"/>
      <c r="N130" s="44"/>
      <c r="O130" s="44"/>
      <c r="P130" s="44"/>
      <c r="Q130" s="44"/>
      <c r="R130" s="44"/>
      <c r="S130" s="44"/>
      <c r="T130" s="80"/>
      <c r="AT130" s="25" t="s">
        <v>217</v>
      </c>
      <c r="AU130" s="25" t="s">
        <v>90</v>
      </c>
    </row>
    <row r="131" spans="2:65" s="1" customFormat="1" ht="25.5" customHeight="1">
      <c r="B131" s="43"/>
      <c r="C131" s="205" t="s">
        <v>279</v>
      </c>
      <c r="D131" s="205" t="s">
        <v>185</v>
      </c>
      <c r="E131" s="206" t="s">
        <v>1712</v>
      </c>
      <c r="F131" s="207" t="s">
        <v>1713</v>
      </c>
      <c r="G131" s="208" t="s">
        <v>188</v>
      </c>
      <c r="H131" s="209">
        <v>1</v>
      </c>
      <c r="I131" s="210"/>
      <c r="J131" s="211">
        <f>ROUND(I131*H131,2)</f>
        <v>0</v>
      </c>
      <c r="K131" s="207" t="s">
        <v>189</v>
      </c>
      <c r="L131" s="63"/>
      <c r="M131" s="212" t="s">
        <v>38</v>
      </c>
      <c r="N131" s="213" t="s">
        <v>53</v>
      </c>
      <c r="O131" s="44"/>
      <c r="P131" s="214">
        <f>O131*H131</f>
        <v>0</v>
      </c>
      <c r="Q131" s="214">
        <v>0</v>
      </c>
      <c r="R131" s="214">
        <f>Q131*H131</f>
        <v>0</v>
      </c>
      <c r="S131" s="214">
        <v>0</v>
      </c>
      <c r="T131" s="215">
        <f>S131*H131</f>
        <v>0</v>
      </c>
      <c r="AR131" s="25" t="s">
        <v>279</v>
      </c>
      <c r="AT131" s="25" t="s">
        <v>185</v>
      </c>
      <c r="AU131" s="25" t="s">
        <v>90</v>
      </c>
      <c r="AY131" s="25" t="s">
        <v>183</v>
      </c>
      <c r="BE131" s="216">
        <f>IF(N131="základní",J131,0)</f>
        <v>0</v>
      </c>
      <c r="BF131" s="216">
        <f>IF(N131="snížená",J131,0)</f>
        <v>0</v>
      </c>
      <c r="BG131" s="216">
        <f>IF(N131="zákl. přenesená",J131,0)</f>
        <v>0</v>
      </c>
      <c r="BH131" s="216">
        <f>IF(N131="sníž. přenesená",J131,0)</f>
        <v>0</v>
      </c>
      <c r="BI131" s="216">
        <f>IF(N131="nulová",J131,0)</f>
        <v>0</v>
      </c>
      <c r="BJ131" s="25" t="s">
        <v>25</v>
      </c>
      <c r="BK131" s="216">
        <f>ROUND(I131*H131,2)</f>
        <v>0</v>
      </c>
      <c r="BL131" s="25" t="s">
        <v>279</v>
      </c>
      <c r="BM131" s="25" t="s">
        <v>1714</v>
      </c>
    </row>
    <row r="132" spans="2:47" s="1" customFormat="1" ht="54">
      <c r="B132" s="43"/>
      <c r="C132" s="65"/>
      <c r="D132" s="219" t="s">
        <v>217</v>
      </c>
      <c r="E132" s="65"/>
      <c r="F132" s="250" t="s">
        <v>1711</v>
      </c>
      <c r="G132" s="65"/>
      <c r="H132" s="65"/>
      <c r="I132" s="174"/>
      <c r="J132" s="65"/>
      <c r="K132" s="65"/>
      <c r="L132" s="63"/>
      <c r="M132" s="251"/>
      <c r="N132" s="44"/>
      <c r="O132" s="44"/>
      <c r="P132" s="44"/>
      <c r="Q132" s="44"/>
      <c r="R132" s="44"/>
      <c r="S132" s="44"/>
      <c r="T132" s="80"/>
      <c r="AT132" s="25" t="s">
        <v>217</v>
      </c>
      <c r="AU132" s="25" t="s">
        <v>90</v>
      </c>
    </row>
    <row r="133" spans="2:65" s="1" customFormat="1" ht="25.5" customHeight="1">
      <c r="B133" s="43"/>
      <c r="C133" s="205" t="s">
        <v>288</v>
      </c>
      <c r="D133" s="205" t="s">
        <v>185</v>
      </c>
      <c r="E133" s="206" t="s">
        <v>1715</v>
      </c>
      <c r="F133" s="207" t="s">
        <v>1716</v>
      </c>
      <c r="G133" s="208" t="s">
        <v>188</v>
      </c>
      <c r="H133" s="209">
        <v>2</v>
      </c>
      <c r="I133" s="210"/>
      <c r="J133" s="211">
        <f>ROUND(I133*H133,2)</f>
        <v>0</v>
      </c>
      <c r="K133" s="207" t="s">
        <v>189</v>
      </c>
      <c r="L133" s="63"/>
      <c r="M133" s="212" t="s">
        <v>38</v>
      </c>
      <c r="N133" s="213" t="s">
        <v>53</v>
      </c>
      <c r="O133" s="44"/>
      <c r="P133" s="214">
        <f>O133*H133</f>
        <v>0</v>
      </c>
      <c r="Q133" s="214">
        <v>0</v>
      </c>
      <c r="R133" s="214">
        <f>Q133*H133</f>
        <v>0</v>
      </c>
      <c r="S133" s="214">
        <v>0</v>
      </c>
      <c r="T133" s="215">
        <f>S133*H133</f>
        <v>0</v>
      </c>
      <c r="AR133" s="25" t="s">
        <v>279</v>
      </c>
      <c r="AT133" s="25" t="s">
        <v>185</v>
      </c>
      <c r="AU133" s="25" t="s">
        <v>90</v>
      </c>
      <c r="AY133" s="25" t="s">
        <v>183</v>
      </c>
      <c r="BE133" s="216">
        <f>IF(N133="základní",J133,0)</f>
        <v>0</v>
      </c>
      <c r="BF133" s="216">
        <f>IF(N133="snížená",J133,0)</f>
        <v>0</v>
      </c>
      <c r="BG133" s="216">
        <f>IF(N133="zákl. přenesená",J133,0)</f>
        <v>0</v>
      </c>
      <c r="BH133" s="216">
        <f>IF(N133="sníž. přenesená",J133,0)</f>
        <v>0</v>
      </c>
      <c r="BI133" s="216">
        <f>IF(N133="nulová",J133,0)</f>
        <v>0</v>
      </c>
      <c r="BJ133" s="25" t="s">
        <v>25</v>
      </c>
      <c r="BK133" s="216">
        <f>ROUND(I133*H133,2)</f>
        <v>0</v>
      </c>
      <c r="BL133" s="25" t="s">
        <v>279</v>
      </c>
      <c r="BM133" s="25" t="s">
        <v>1717</v>
      </c>
    </row>
    <row r="134" spans="2:47" s="1" customFormat="1" ht="54">
      <c r="B134" s="43"/>
      <c r="C134" s="65"/>
      <c r="D134" s="219" t="s">
        <v>217</v>
      </c>
      <c r="E134" s="65"/>
      <c r="F134" s="250" t="s">
        <v>1711</v>
      </c>
      <c r="G134" s="65"/>
      <c r="H134" s="65"/>
      <c r="I134" s="174"/>
      <c r="J134" s="65"/>
      <c r="K134" s="65"/>
      <c r="L134" s="63"/>
      <c r="M134" s="251"/>
      <c r="N134" s="44"/>
      <c r="O134" s="44"/>
      <c r="P134" s="44"/>
      <c r="Q134" s="44"/>
      <c r="R134" s="44"/>
      <c r="S134" s="44"/>
      <c r="T134" s="80"/>
      <c r="AT134" s="25" t="s">
        <v>217</v>
      </c>
      <c r="AU134" s="25" t="s">
        <v>90</v>
      </c>
    </row>
    <row r="135" spans="2:65" s="1" customFormat="1" ht="16.5" customHeight="1">
      <c r="B135" s="43"/>
      <c r="C135" s="205" t="s">
        <v>294</v>
      </c>
      <c r="D135" s="205" t="s">
        <v>185</v>
      </c>
      <c r="E135" s="206" t="s">
        <v>1718</v>
      </c>
      <c r="F135" s="207" t="s">
        <v>1719</v>
      </c>
      <c r="G135" s="208" t="s">
        <v>188</v>
      </c>
      <c r="H135" s="209">
        <v>1</v>
      </c>
      <c r="I135" s="210"/>
      <c r="J135" s="211">
        <f aca="true" t="shared" si="10" ref="J135:J142">ROUND(I135*H135,2)</f>
        <v>0</v>
      </c>
      <c r="K135" s="207" t="s">
        <v>38</v>
      </c>
      <c r="L135" s="63"/>
      <c r="M135" s="212" t="s">
        <v>38</v>
      </c>
      <c r="N135" s="213" t="s">
        <v>53</v>
      </c>
      <c r="O135" s="44"/>
      <c r="P135" s="214">
        <f aca="true" t="shared" si="11" ref="P135:P142">O135*H135</f>
        <v>0</v>
      </c>
      <c r="Q135" s="214">
        <v>0</v>
      </c>
      <c r="R135" s="214">
        <f aca="true" t="shared" si="12" ref="R135:R142">Q135*H135</f>
        <v>0</v>
      </c>
      <c r="S135" s="214">
        <v>0.02961</v>
      </c>
      <c r="T135" s="215">
        <f aca="true" t="shared" si="13" ref="T135:T142">S135*H135</f>
        <v>0.02961</v>
      </c>
      <c r="AR135" s="25" t="s">
        <v>279</v>
      </c>
      <c r="AT135" s="25" t="s">
        <v>185</v>
      </c>
      <c r="AU135" s="25" t="s">
        <v>90</v>
      </c>
      <c r="AY135" s="25" t="s">
        <v>183</v>
      </c>
      <c r="BE135" s="216">
        <f aca="true" t="shared" si="14" ref="BE135:BE142">IF(N135="základní",J135,0)</f>
        <v>0</v>
      </c>
      <c r="BF135" s="216">
        <f aca="true" t="shared" si="15" ref="BF135:BF142">IF(N135="snížená",J135,0)</f>
        <v>0</v>
      </c>
      <c r="BG135" s="216">
        <f aca="true" t="shared" si="16" ref="BG135:BG142">IF(N135="zákl. přenesená",J135,0)</f>
        <v>0</v>
      </c>
      <c r="BH135" s="216">
        <f aca="true" t="shared" si="17" ref="BH135:BH142">IF(N135="sníž. přenesená",J135,0)</f>
        <v>0</v>
      </c>
      <c r="BI135" s="216">
        <f aca="true" t="shared" si="18" ref="BI135:BI142">IF(N135="nulová",J135,0)</f>
        <v>0</v>
      </c>
      <c r="BJ135" s="25" t="s">
        <v>25</v>
      </c>
      <c r="BK135" s="216">
        <f aca="true" t="shared" si="19" ref="BK135:BK142">ROUND(I135*H135,2)</f>
        <v>0</v>
      </c>
      <c r="BL135" s="25" t="s">
        <v>279</v>
      </c>
      <c r="BM135" s="25" t="s">
        <v>1720</v>
      </c>
    </row>
    <row r="136" spans="2:65" s="1" customFormat="1" ht="25.5" customHeight="1">
      <c r="B136" s="43"/>
      <c r="C136" s="205" t="s">
        <v>299</v>
      </c>
      <c r="D136" s="205" t="s">
        <v>185</v>
      </c>
      <c r="E136" s="206" t="s">
        <v>1721</v>
      </c>
      <c r="F136" s="207" t="s">
        <v>1722</v>
      </c>
      <c r="G136" s="208" t="s">
        <v>188</v>
      </c>
      <c r="H136" s="209">
        <v>1</v>
      </c>
      <c r="I136" s="210"/>
      <c r="J136" s="211">
        <f t="shared" si="10"/>
        <v>0</v>
      </c>
      <c r="K136" s="207" t="s">
        <v>189</v>
      </c>
      <c r="L136" s="63"/>
      <c r="M136" s="212" t="s">
        <v>38</v>
      </c>
      <c r="N136" s="213" t="s">
        <v>53</v>
      </c>
      <c r="O136" s="44"/>
      <c r="P136" s="214">
        <f t="shared" si="11"/>
        <v>0</v>
      </c>
      <c r="Q136" s="214">
        <v>0.00101</v>
      </c>
      <c r="R136" s="214">
        <f t="shared" si="12"/>
        <v>0.00101</v>
      </c>
      <c r="S136" s="214">
        <v>0</v>
      </c>
      <c r="T136" s="215">
        <f t="shared" si="13"/>
        <v>0</v>
      </c>
      <c r="AR136" s="25" t="s">
        <v>279</v>
      </c>
      <c r="AT136" s="25" t="s">
        <v>185</v>
      </c>
      <c r="AU136" s="25" t="s">
        <v>90</v>
      </c>
      <c r="AY136" s="25" t="s">
        <v>183</v>
      </c>
      <c r="BE136" s="216">
        <f t="shared" si="14"/>
        <v>0</v>
      </c>
      <c r="BF136" s="216">
        <f t="shared" si="15"/>
        <v>0</v>
      </c>
      <c r="BG136" s="216">
        <f t="shared" si="16"/>
        <v>0</v>
      </c>
      <c r="BH136" s="216">
        <f t="shared" si="17"/>
        <v>0</v>
      </c>
      <c r="BI136" s="216">
        <f t="shared" si="18"/>
        <v>0</v>
      </c>
      <c r="BJ136" s="25" t="s">
        <v>25</v>
      </c>
      <c r="BK136" s="216">
        <f t="shared" si="19"/>
        <v>0</v>
      </c>
      <c r="BL136" s="25" t="s">
        <v>279</v>
      </c>
      <c r="BM136" s="25" t="s">
        <v>1723</v>
      </c>
    </row>
    <row r="137" spans="2:65" s="1" customFormat="1" ht="16.5" customHeight="1">
      <c r="B137" s="43"/>
      <c r="C137" s="205" t="s">
        <v>304</v>
      </c>
      <c r="D137" s="205" t="s">
        <v>185</v>
      </c>
      <c r="E137" s="206" t="s">
        <v>1724</v>
      </c>
      <c r="F137" s="207" t="s">
        <v>1725</v>
      </c>
      <c r="G137" s="208" t="s">
        <v>188</v>
      </c>
      <c r="H137" s="209">
        <v>1</v>
      </c>
      <c r="I137" s="210"/>
      <c r="J137" s="211">
        <f t="shared" si="10"/>
        <v>0</v>
      </c>
      <c r="K137" s="207" t="s">
        <v>189</v>
      </c>
      <c r="L137" s="63"/>
      <c r="M137" s="212" t="s">
        <v>38</v>
      </c>
      <c r="N137" s="213" t="s">
        <v>53</v>
      </c>
      <c r="O137" s="44"/>
      <c r="P137" s="214">
        <f t="shared" si="11"/>
        <v>0</v>
      </c>
      <c r="Q137" s="214">
        <v>0.00028</v>
      </c>
      <c r="R137" s="214">
        <f t="shared" si="12"/>
        <v>0.00028</v>
      </c>
      <c r="S137" s="214">
        <v>0</v>
      </c>
      <c r="T137" s="215">
        <f t="shared" si="13"/>
        <v>0</v>
      </c>
      <c r="AR137" s="25" t="s">
        <v>279</v>
      </c>
      <c r="AT137" s="25" t="s">
        <v>185</v>
      </c>
      <c r="AU137" s="25" t="s">
        <v>90</v>
      </c>
      <c r="AY137" s="25" t="s">
        <v>183</v>
      </c>
      <c r="BE137" s="216">
        <f t="shared" si="14"/>
        <v>0</v>
      </c>
      <c r="BF137" s="216">
        <f t="shared" si="15"/>
        <v>0</v>
      </c>
      <c r="BG137" s="216">
        <f t="shared" si="16"/>
        <v>0</v>
      </c>
      <c r="BH137" s="216">
        <f t="shared" si="17"/>
        <v>0</v>
      </c>
      <c r="BI137" s="216">
        <f t="shared" si="18"/>
        <v>0</v>
      </c>
      <c r="BJ137" s="25" t="s">
        <v>25</v>
      </c>
      <c r="BK137" s="216">
        <f t="shared" si="19"/>
        <v>0</v>
      </c>
      <c r="BL137" s="25" t="s">
        <v>279</v>
      </c>
      <c r="BM137" s="25" t="s">
        <v>1726</v>
      </c>
    </row>
    <row r="138" spans="2:65" s="1" customFormat="1" ht="25.5" customHeight="1">
      <c r="B138" s="43"/>
      <c r="C138" s="205" t="s">
        <v>9</v>
      </c>
      <c r="D138" s="205" t="s">
        <v>185</v>
      </c>
      <c r="E138" s="206" t="s">
        <v>1727</v>
      </c>
      <c r="F138" s="207" t="s">
        <v>1728</v>
      </c>
      <c r="G138" s="208" t="s">
        <v>188</v>
      </c>
      <c r="H138" s="209">
        <v>2</v>
      </c>
      <c r="I138" s="210"/>
      <c r="J138" s="211">
        <f t="shared" si="10"/>
        <v>0</v>
      </c>
      <c r="K138" s="207" t="s">
        <v>38</v>
      </c>
      <c r="L138" s="63"/>
      <c r="M138" s="212" t="s">
        <v>38</v>
      </c>
      <c r="N138" s="213" t="s">
        <v>53</v>
      </c>
      <c r="O138" s="44"/>
      <c r="P138" s="214">
        <f t="shared" si="11"/>
        <v>0</v>
      </c>
      <c r="Q138" s="214">
        <v>0.00023</v>
      </c>
      <c r="R138" s="214">
        <f t="shared" si="12"/>
        <v>0.00046</v>
      </c>
      <c r="S138" s="214">
        <v>0</v>
      </c>
      <c r="T138" s="215">
        <f t="shared" si="13"/>
        <v>0</v>
      </c>
      <c r="AR138" s="25" t="s">
        <v>279</v>
      </c>
      <c r="AT138" s="25" t="s">
        <v>185</v>
      </c>
      <c r="AU138" s="25" t="s">
        <v>90</v>
      </c>
      <c r="AY138" s="25" t="s">
        <v>183</v>
      </c>
      <c r="BE138" s="216">
        <f t="shared" si="14"/>
        <v>0</v>
      </c>
      <c r="BF138" s="216">
        <f t="shared" si="15"/>
        <v>0</v>
      </c>
      <c r="BG138" s="216">
        <f t="shared" si="16"/>
        <v>0</v>
      </c>
      <c r="BH138" s="216">
        <f t="shared" si="17"/>
        <v>0</v>
      </c>
      <c r="BI138" s="216">
        <f t="shared" si="18"/>
        <v>0</v>
      </c>
      <c r="BJ138" s="25" t="s">
        <v>25</v>
      </c>
      <c r="BK138" s="216">
        <f t="shared" si="19"/>
        <v>0</v>
      </c>
      <c r="BL138" s="25" t="s">
        <v>279</v>
      </c>
      <c r="BM138" s="25" t="s">
        <v>1729</v>
      </c>
    </row>
    <row r="139" spans="2:65" s="1" customFormat="1" ht="16.5" customHeight="1">
      <c r="B139" s="43"/>
      <c r="C139" s="205" t="s">
        <v>317</v>
      </c>
      <c r="D139" s="205" t="s">
        <v>185</v>
      </c>
      <c r="E139" s="206" t="s">
        <v>1730</v>
      </c>
      <c r="F139" s="207" t="s">
        <v>1731</v>
      </c>
      <c r="G139" s="208" t="s">
        <v>188</v>
      </c>
      <c r="H139" s="209">
        <v>3</v>
      </c>
      <c r="I139" s="210"/>
      <c r="J139" s="211">
        <f t="shared" si="10"/>
        <v>0</v>
      </c>
      <c r="K139" s="207" t="s">
        <v>38</v>
      </c>
      <c r="L139" s="63"/>
      <c r="M139" s="212" t="s">
        <v>38</v>
      </c>
      <c r="N139" s="213" t="s">
        <v>53</v>
      </c>
      <c r="O139" s="44"/>
      <c r="P139" s="214">
        <f t="shared" si="11"/>
        <v>0</v>
      </c>
      <c r="Q139" s="214">
        <v>0.00028</v>
      </c>
      <c r="R139" s="214">
        <f t="shared" si="12"/>
        <v>0.0008399999999999999</v>
      </c>
      <c r="S139" s="214">
        <v>0</v>
      </c>
      <c r="T139" s="215">
        <f t="shared" si="13"/>
        <v>0</v>
      </c>
      <c r="AR139" s="25" t="s">
        <v>279</v>
      </c>
      <c r="AT139" s="25" t="s">
        <v>185</v>
      </c>
      <c r="AU139" s="25" t="s">
        <v>90</v>
      </c>
      <c r="AY139" s="25" t="s">
        <v>183</v>
      </c>
      <c r="BE139" s="216">
        <f t="shared" si="14"/>
        <v>0</v>
      </c>
      <c r="BF139" s="216">
        <f t="shared" si="15"/>
        <v>0</v>
      </c>
      <c r="BG139" s="216">
        <f t="shared" si="16"/>
        <v>0</v>
      </c>
      <c r="BH139" s="216">
        <f t="shared" si="17"/>
        <v>0</v>
      </c>
      <c r="BI139" s="216">
        <f t="shared" si="18"/>
        <v>0</v>
      </c>
      <c r="BJ139" s="25" t="s">
        <v>25</v>
      </c>
      <c r="BK139" s="216">
        <f t="shared" si="19"/>
        <v>0</v>
      </c>
      <c r="BL139" s="25" t="s">
        <v>279</v>
      </c>
      <c r="BM139" s="25" t="s">
        <v>1732</v>
      </c>
    </row>
    <row r="140" spans="2:65" s="1" customFormat="1" ht="16.5" customHeight="1">
      <c r="B140" s="43"/>
      <c r="C140" s="205" t="s">
        <v>322</v>
      </c>
      <c r="D140" s="205" t="s">
        <v>185</v>
      </c>
      <c r="E140" s="206" t="s">
        <v>1733</v>
      </c>
      <c r="F140" s="207" t="s">
        <v>1734</v>
      </c>
      <c r="G140" s="208" t="s">
        <v>188</v>
      </c>
      <c r="H140" s="209">
        <v>1</v>
      </c>
      <c r="I140" s="210"/>
      <c r="J140" s="211">
        <f t="shared" si="10"/>
        <v>0</v>
      </c>
      <c r="K140" s="207" t="s">
        <v>38</v>
      </c>
      <c r="L140" s="63"/>
      <c r="M140" s="212" t="s">
        <v>38</v>
      </c>
      <c r="N140" s="213" t="s">
        <v>53</v>
      </c>
      <c r="O140" s="44"/>
      <c r="P140" s="214">
        <f t="shared" si="11"/>
        <v>0</v>
      </c>
      <c r="Q140" s="214">
        <v>9E-05</v>
      </c>
      <c r="R140" s="214">
        <f t="shared" si="12"/>
        <v>9E-05</v>
      </c>
      <c r="S140" s="214">
        <v>0</v>
      </c>
      <c r="T140" s="215">
        <f t="shared" si="13"/>
        <v>0</v>
      </c>
      <c r="AR140" s="25" t="s">
        <v>279</v>
      </c>
      <c r="AT140" s="25" t="s">
        <v>185</v>
      </c>
      <c r="AU140" s="25" t="s">
        <v>90</v>
      </c>
      <c r="AY140" s="25" t="s">
        <v>183</v>
      </c>
      <c r="BE140" s="216">
        <f t="shared" si="14"/>
        <v>0</v>
      </c>
      <c r="BF140" s="216">
        <f t="shared" si="15"/>
        <v>0</v>
      </c>
      <c r="BG140" s="216">
        <f t="shared" si="16"/>
        <v>0</v>
      </c>
      <c r="BH140" s="216">
        <f t="shared" si="17"/>
        <v>0</v>
      </c>
      <c r="BI140" s="216">
        <f t="shared" si="18"/>
        <v>0</v>
      </c>
      <c r="BJ140" s="25" t="s">
        <v>25</v>
      </c>
      <c r="BK140" s="216">
        <f t="shared" si="19"/>
        <v>0</v>
      </c>
      <c r="BL140" s="25" t="s">
        <v>279</v>
      </c>
      <c r="BM140" s="25" t="s">
        <v>1735</v>
      </c>
    </row>
    <row r="141" spans="2:65" s="1" customFormat="1" ht="16.5" customHeight="1">
      <c r="B141" s="43"/>
      <c r="C141" s="205" t="s">
        <v>329</v>
      </c>
      <c r="D141" s="205" t="s">
        <v>185</v>
      </c>
      <c r="E141" s="206" t="s">
        <v>1736</v>
      </c>
      <c r="F141" s="207" t="s">
        <v>1737</v>
      </c>
      <c r="G141" s="208" t="s">
        <v>188</v>
      </c>
      <c r="H141" s="209">
        <v>2</v>
      </c>
      <c r="I141" s="210"/>
      <c r="J141" s="211">
        <f t="shared" si="10"/>
        <v>0</v>
      </c>
      <c r="K141" s="207" t="s">
        <v>189</v>
      </c>
      <c r="L141" s="63"/>
      <c r="M141" s="212" t="s">
        <v>38</v>
      </c>
      <c r="N141" s="213" t="s">
        <v>53</v>
      </c>
      <c r="O141" s="44"/>
      <c r="P141" s="214">
        <f t="shared" si="11"/>
        <v>0</v>
      </c>
      <c r="Q141" s="214">
        <v>0.00017</v>
      </c>
      <c r="R141" s="214">
        <f t="shared" si="12"/>
        <v>0.00034</v>
      </c>
      <c r="S141" s="214">
        <v>0</v>
      </c>
      <c r="T141" s="215">
        <f t="shared" si="13"/>
        <v>0</v>
      </c>
      <c r="AR141" s="25" t="s">
        <v>279</v>
      </c>
      <c r="AT141" s="25" t="s">
        <v>185</v>
      </c>
      <c r="AU141" s="25" t="s">
        <v>90</v>
      </c>
      <c r="AY141" s="25" t="s">
        <v>183</v>
      </c>
      <c r="BE141" s="216">
        <f t="shared" si="14"/>
        <v>0</v>
      </c>
      <c r="BF141" s="216">
        <f t="shared" si="15"/>
        <v>0</v>
      </c>
      <c r="BG141" s="216">
        <f t="shared" si="16"/>
        <v>0</v>
      </c>
      <c r="BH141" s="216">
        <f t="shared" si="17"/>
        <v>0</v>
      </c>
      <c r="BI141" s="216">
        <f t="shared" si="18"/>
        <v>0</v>
      </c>
      <c r="BJ141" s="25" t="s">
        <v>25</v>
      </c>
      <c r="BK141" s="216">
        <f t="shared" si="19"/>
        <v>0</v>
      </c>
      <c r="BL141" s="25" t="s">
        <v>279</v>
      </c>
      <c r="BM141" s="25" t="s">
        <v>1738</v>
      </c>
    </row>
    <row r="142" spans="2:65" s="1" customFormat="1" ht="16.5" customHeight="1">
      <c r="B142" s="43"/>
      <c r="C142" s="205" t="s">
        <v>344</v>
      </c>
      <c r="D142" s="205" t="s">
        <v>185</v>
      </c>
      <c r="E142" s="206" t="s">
        <v>1739</v>
      </c>
      <c r="F142" s="207" t="s">
        <v>1740</v>
      </c>
      <c r="G142" s="208" t="s">
        <v>313</v>
      </c>
      <c r="H142" s="209">
        <v>77.5</v>
      </c>
      <c r="I142" s="210"/>
      <c r="J142" s="211">
        <f t="shared" si="10"/>
        <v>0</v>
      </c>
      <c r="K142" s="207" t="s">
        <v>189</v>
      </c>
      <c r="L142" s="63"/>
      <c r="M142" s="212" t="s">
        <v>38</v>
      </c>
      <c r="N142" s="213" t="s">
        <v>53</v>
      </c>
      <c r="O142" s="44"/>
      <c r="P142" s="214">
        <f t="shared" si="11"/>
        <v>0</v>
      </c>
      <c r="Q142" s="214">
        <v>0</v>
      </c>
      <c r="R142" s="214">
        <f t="shared" si="12"/>
        <v>0</v>
      </c>
      <c r="S142" s="214">
        <v>0</v>
      </c>
      <c r="T142" s="215">
        <f t="shared" si="13"/>
        <v>0</v>
      </c>
      <c r="AR142" s="25" t="s">
        <v>279</v>
      </c>
      <c r="AT142" s="25" t="s">
        <v>185</v>
      </c>
      <c r="AU142" s="25" t="s">
        <v>90</v>
      </c>
      <c r="AY142" s="25" t="s">
        <v>183</v>
      </c>
      <c r="BE142" s="216">
        <f t="shared" si="14"/>
        <v>0</v>
      </c>
      <c r="BF142" s="216">
        <f t="shared" si="15"/>
        <v>0</v>
      </c>
      <c r="BG142" s="216">
        <f t="shared" si="16"/>
        <v>0</v>
      </c>
      <c r="BH142" s="216">
        <f t="shared" si="17"/>
        <v>0</v>
      </c>
      <c r="BI142" s="216">
        <f t="shared" si="18"/>
        <v>0</v>
      </c>
      <c r="BJ142" s="25" t="s">
        <v>25</v>
      </c>
      <c r="BK142" s="216">
        <f t="shared" si="19"/>
        <v>0</v>
      </c>
      <c r="BL142" s="25" t="s">
        <v>279</v>
      </c>
      <c r="BM142" s="25" t="s">
        <v>1741</v>
      </c>
    </row>
    <row r="143" spans="2:47" s="1" customFormat="1" ht="27">
      <c r="B143" s="43"/>
      <c r="C143" s="65"/>
      <c r="D143" s="219" t="s">
        <v>217</v>
      </c>
      <c r="E143" s="65"/>
      <c r="F143" s="250" t="s">
        <v>1742</v>
      </c>
      <c r="G143" s="65"/>
      <c r="H143" s="65"/>
      <c r="I143" s="174"/>
      <c r="J143" s="65"/>
      <c r="K143" s="65"/>
      <c r="L143" s="63"/>
      <c r="M143" s="251"/>
      <c r="N143" s="44"/>
      <c r="O143" s="44"/>
      <c r="P143" s="44"/>
      <c r="Q143" s="44"/>
      <c r="R143" s="44"/>
      <c r="S143" s="44"/>
      <c r="T143" s="80"/>
      <c r="AT143" s="25" t="s">
        <v>217</v>
      </c>
      <c r="AU143" s="25" t="s">
        <v>90</v>
      </c>
    </row>
    <row r="144" spans="2:51" s="12" customFormat="1" ht="13.5">
      <c r="B144" s="217"/>
      <c r="C144" s="218"/>
      <c r="D144" s="219" t="s">
        <v>196</v>
      </c>
      <c r="E144" s="220" t="s">
        <v>38</v>
      </c>
      <c r="F144" s="221" t="s">
        <v>1743</v>
      </c>
      <c r="G144" s="218"/>
      <c r="H144" s="222">
        <v>77.5</v>
      </c>
      <c r="I144" s="223"/>
      <c r="J144" s="218"/>
      <c r="K144" s="218"/>
      <c r="L144" s="224"/>
      <c r="M144" s="225"/>
      <c r="N144" s="226"/>
      <c r="O144" s="226"/>
      <c r="P144" s="226"/>
      <c r="Q144" s="226"/>
      <c r="R144" s="226"/>
      <c r="S144" s="226"/>
      <c r="T144" s="227"/>
      <c r="AT144" s="228" t="s">
        <v>196</v>
      </c>
      <c r="AU144" s="228" t="s">
        <v>90</v>
      </c>
      <c r="AV144" s="12" t="s">
        <v>90</v>
      </c>
      <c r="AW144" s="12" t="s">
        <v>45</v>
      </c>
      <c r="AX144" s="12" t="s">
        <v>82</v>
      </c>
      <c r="AY144" s="228" t="s">
        <v>183</v>
      </c>
    </row>
    <row r="145" spans="2:51" s="13" customFormat="1" ht="13.5">
      <c r="B145" s="229"/>
      <c r="C145" s="230"/>
      <c r="D145" s="219" t="s">
        <v>196</v>
      </c>
      <c r="E145" s="231" t="s">
        <v>38</v>
      </c>
      <c r="F145" s="232" t="s">
        <v>198</v>
      </c>
      <c r="G145" s="230"/>
      <c r="H145" s="233">
        <v>77.5</v>
      </c>
      <c r="I145" s="234"/>
      <c r="J145" s="230"/>
      <c r="K145" s="230"/>
      <c r="L145" s="235"/>
      <c r="M145" s="236"/>
      <c r="N145" s="237"/>
      <c r="O145" s="237"/>
      <c r="P145" s="237"/>
      <c r="Q145" s="237"/>
      <c r="R145" s="237"/>
      <c r="S145" s="237"/>
      <c r="T145" s="238"/>
      <c r="AT145" s="239" t="s">
        <v>196</v>
      </c>
      <c r="AU145" s="239" t="s">
        <v>90</v>
      </c>
      <c r="AV145" s="13" t="s">
        <v>190</v>
      </c>
      <c r="AW145" s="13" t="s">
        <v>45</v>
      </c>
      <c r="AX145" s="13" t="s">
        <v>25</v>
      </c>
      <c r="AY145" s="239" t="s">
        <v>183</v>
      </c>
    </row>
    <row r="146" spans="2:65" s="1" customFormat="1" ht="16.5" customHeight="1">
      <c r="B146" s="43"/>
      <c r="C146" s="205" t="s">
        <v>348</v>
      </c>
      <c r="D146" s="205" t="s">
        <v>185</v>
      </c>
      <c r="E146" s="206" t="s">
        <v>1744</v>
      </c>
      <c r="F146" s="207" t="s">
        <v>1745</v>
      </c>
      <c r="G146" s="208" t="s">
        <v>490</v>
      </c>
      <c r="H146" s="209">
        <v>6</v>
      </c>
      <c r="I146" s="210"/>
      <c r="J146" s="211">
        <f>ROUND(I146*H146,2)</f>
        <v>0</v>
      </c>
      <c r="K146" s="207" t="s">
        <v>38</v>
      </c>
      <c r="L146" s="63"/>
      <c r="M146" s="212" t="s">
        <v>38</v>
      </c>
      <c r="N146" s="213" t="s">
        <v>53</v>
      </c>
      <c r="O146" s="44"/>
      <c r="P146" s="214">
        <f>O146*H146</f>
        <v>0</v>
      </c>
      <c r="Q146" s="214">
        <v>0</v>
      </c>
      <c r="R146" s="214">
        <f>Q146*H146</f>
        <v>0</v>
      </c>
      <c r="S146" s="214">
        <v>0</v>
      </c>
      <c r="T146" s="215">
        <f>S146*H146</f>
        <v>0</v>
      </c>
      <c r="AR146" s="25" t="s">
        <v>279</v>
      </c>
      <c r="AT146" s="25" t="s">
        <v>185</v>
      </c>
      <c r="AU146" s="25" t="s">
        <v>90</v>
      </c>
      <c r="AY146" s="25" t="s">
        <v>183</v>
      </c>
      <c r="BE146" s="216">
        <f>IF(N146="základní",J146,0)</f>
        <v>0</v>
      </c>
      <c r="BF146" s="216">
        <f>IF(N146="snížená",J146,0)</f>
        <v>0</v>
      </c>
      <c r="BG146" s="216">
        <f>IF(N146="zákl. přenesená",J146,0)</f>
        <v>0</v>
      </c>
      <c r="BH146" s="216">
        <f>IF(N146="sníž. přenesená",J146,0)</f>
        <v>0</v>
      </c>
      <c r="BI146" s="216">
        <f>IF(N146="nulová",J146,0)</f>
        <v>0</v>
      </c>
      <c r="BJ146" s="25" t="s">
        <v>25</v>
      </c>
      <c r="BK146" s="216">
        <f>ROUND(I146*H146,2)</f>
        <v>0</v>
      </c>
      <c r="BL146" s="25" t="s">
        <v>279</v>
      </c>
      <c r="BM146" s="25" t="s">
        <v>1746</v>
      </c>
    </row>
    <row r="147" spans="2:65" s="1" customFormat="1" ht="25.5" customHeight="1">
      <c r="B147" s="43"/>
      <c r="C147" s="205" t="s">
        <v>353</v>
      </c>
      <c r="D147" s="205" t="s">
        <v>185</v>
      </c>
      <c r="E147" s="206" t="s">
        <v>1747</v>
      </c>
      <c r="F147" s="207" t="s">
        <v>1748</v>
      </c>
      <c r="G147" s="208" t="s">
        <v>268</v>
      </c>
      <c r="H147" s="209">
        <v>1.091</v>
      </c>
      <c r="I147" s="210"/>
      <c r="J147" s="211">
        <f>ROUND(I147*H147,2)</f>
        <v>0</v>
      </c>
      <c r="K147" s="207" t="s">
        <v>189</v>
      </c>
      <c r="L147" s="63"/>
      <c r="M147" s="212" t="s">
        <v>38</v>
      </c>
      <c r="N147" s="213" t="s">
        <v>53</v>
      </c>
      <c r="O147" s="44"/>
      <c r="P147" s="214">
        <f>O147*H147</f>
        <v>0</v>
      </c>
      <c r="Q147" s="214">
        <v>0</v>
      </c>
      <c r="R147" s="214">
        <f>Q147*H147</f>
        <v>0</v>
      </c>
      <c r="S147" s="214">
        <v>0</v>
      </c>
      <c r="T147" s="215">
        <f>S147*H147</f>
        <v>0</v>
      </c>
      <c r="AR147" s="25" t="s">
        <v>279</v>
      </c>
      <c r="AT147" s="25" t="s">
        <v>185</v>
      </c>
      <c r="AU147" s="25" t="s">
        <v>90</v>
      </c>
      <c r="AY147" s="25" t="s">
        <v>183</v>
      </c>
      <c r="BE147" s="216">
        <f>IF(N147="základní",J147,0)</f>
        <v>0</v>
      </c>
      <c r="BF147" s="216">
        <f>IF(N147="snížená",J147,0)</f>
        <v>0</v>
      </c>
      <c r="BG147" s="216">
        <f>IF(N147="zákl. přenesená",J147,0)</f>
        <v>0</v>
      </c>
      <c r="BH147" s="216">
        <f>IF(N147="sníž. přenesená",J147,0)</f>
        <v>0</v>
      </c>
      <c r="BI147" s="216">
        <f>IF(N147="nulová",J147,0)</f>
        <v>0</v>
      </c>
      <c r="BJ147" s="25" t="s">
        <v>25</v>
      </c>
      <c r="BK147" s="216">
        <f>ROUND(I147*H147,2)</f>
        <v>0</v>
      </c>
      <c r="BL147" s="25" t="s">
        <v>279</v>
      </c>
      <c r="BM147" s="25" t="s">
        <v>1749</v>
      </c>
    </row>
    <row r="148" spans="2:65" s="1" customFormat="1" ht="16.5" customHeight="1">
      <c r="B148" s="43"/>
      <c r="C148" s="205" t="s">
        <v>358</v>
      </c>
      <c r="D148" s="205" t="s">
        <v>185</v>
      </c>
      <c r="E148" s="206" t="s">
        <v>1750</v>
      </c>
      <c r="F148" s="207" t="s">
        <v>1751</v>
      </c>
      <c r="G148" s="208" t="s">
        <v>313</v>
      </c>
      <c r="H148" s="209">
        <v>50</v>
      </c>
      <c r="I148" s="210"/>
      <c r="J148" s="211">
        <f>ROUND(I148*H148,2)</f>
        <v>0</v>
      </c>
      <c r="K148" s="207" t="s">
        <v>189</v>
      </c>
      <c r="L148" s="63"/>
      <c r="M148" s="212" t="s">
        <v>38</v>
      </c>
      <c r="N148" s="213" t="s">
        <v>53</v>
      </c>
      <c r="O148" s="44"/>
      <c r="P148" s="214">
        <f>O148*H148</f>
        <v>0</v>
      </c>
      <c r="Q148" s="214">
        <v>0</v>
      </c>
      <c r="R148" s="214">
        <f>Q148*H148</f>
        <v>0</v>
      </c>
      <c r="S148" s="214">
        <v>0</v>
      </c>
      <c r="T148" s="215">
        <f>S148*H148</f>
        <v>0</v>
      </c>
      <c r="AR148" s="25" t="s">
        <v>279</v>
      </c>
      <c r="AT148" s="25" t="s">
        <v>185</v>
      </c>
      <c r="AU148" s="25" t="s">
        <v>90</v>
      </c>
      <c r="AY148" s="25" t="s">
        <v>183</v>
      </c>
      <c r="BE148" s="216">
        <f>IF(N148="základní",J148,0)</f>
        <v>0</v>
      </c>
      <c r="BF148" s="216">
        <f>IF(N148="snížená",J148,0)</f>
        <v>0</v>
      </c>
      <c r="BG148" s="216">
        <f>IF(N148="zákl. přenesená",J148,0)</f>
        <v>0</v>
      </c>
      <c r="BH148" s="216">
        <f>IF(N148="sníž. přenesená",J148,0)</f>
        <v>0</v>
      </c>
      <c r="BI148" s="216">
        <f>IF(N148="nulová",J148,0)</f>
        <v>0</v>
      </c>
      <c r="BJ148" s="25" t="s">
        <v>25</v>
      </c>
      <c r="BK148" s="216">
        <f>ROUND(I148*H148,2)</f>
        <v>0</v>
      </c>
      <c r="BL148" s="25" t="s">
        <v>279</v>
      </c>
      <c r="BM148" s="25" t="s">
        <v>1752</v>
      </c>
    </row>
    <row r="149" spans="2:65" s="1" customFormat="1" ht="38.25" customHeight="1">
      <c r="B149" s="43"/>
      <c r="C149" s="205" t="s">
        <v>364</v>
      </c>
      <c r="D149" s="205" t="s">
        <v>185</v>
      </c>
      <c r="E149" s="206" t="s">
        <v>1753</v>
      </c>
      <c r="F149" s="207" t="s">
        <v>1754</v>
      </c>
      <c r="G149" s="208" t="s">
        <v>911</v>
      </c>
      <c r="H149" s="273"/>
      <c r="I149" s="210"/>
      <c r="J149" s="211">
        <f>ROUND(I149*H149,2)</f>
        <v>0</v>
      </c>
      <c r="K149" s="207" t="s">
        <v>189</v>
      </c>
      <c r="L149" s="63"/>
      <c r="M149" s="212" t="s">
        <v>38</v>
      </c>
      <c r="N149" s="213" t="s">
        <v>53</v>
      </c>
      <c r="O149" s="44"/>
      <c r="P149" s="214">
        <f>O149*H149</f>
        <v>0</v>
      </c>
      <c r="Q149" s="214">
        <v>0</v>
      </c>
      <c r="R149" s="214">
        <f>Q149*H149</f>
        <v>0</v>
      </c>
      <c r="S149" s="214">
        <v>0</v>
      </c>
      <c r="T149" s="215">
        <f>S149*H149</f>
        <v>0</v>
      </c>
      <c r="AR149" s="25" t="s">
        <v>279</v>
      </c>
      <c r="AT149" s="25" t="s">
        <v>185</v>
      </c>
      <c r="AU149" s="25" t="s">
        <v>90</v>
      </c>
      <c r="AY149" s="25" t="s">
        <v>183</v>
      </c>
      <c r="BE149" s="216">
        <f>IF(N149="základní",J149,0)</f>
        <v>0</v>
      </c>
      <c r="BF149" s="216">
        <f>IF(N149="snížená",J149,0)</f>
        <v>0</v>
      </c>
      <c r="BG149" s="216">
        <f>IF(N149="zákl. přenesená",J149,0)</f>
        <v>0</v>
      </c>
      <c r="BH149" s="216">
        <f>IF(N149="sníž. přenesená",J149,0)</f>
        <v>0</v>
      </c>
      <c r="BI149" s="216">
        <f>IF(N149="nulová",J149,0)</f>
        <v>0</v>
      </c>
      <c r="BJ149" s="25" t="s">
        <v>25</v>
      </c>
      <c r="BK149" s="216">
        <f>ROUND(I149*H149,2)</f>
        <v>0</v>
      </c>
      <c r="BL149" s="25" t="s">
        <v>279</v>
      </c>
      <c r="BM149" s="25" t="s">
        <v>1755</v>
      </c>
    </row>
    <row r="150" spans="2:47" s="1" customFormat="1" ht="121.5">
      <c r="B150" s="43"/>
      <c r="C150" s="65"/>
      <c r="D150" s="219" t="s">
        <v>217</v>
      </c>
      <c r="E150" s="65"/>
      <c r="F150" s="250" t="s">
        <v>913</v>
      </c>
      <c r="G150" s="65"/>
      <c r="H150" s="65"/>
      <c r="I150" s="174"/>
      <c r="J150" s="65"/>
      <c r="K150" s="65"/>
      <c r="L150" s="63"/>
      <c r="M150" s="251"/>
      <c r="N150" s="44"/>
      <c r="O150" s="44"/>
      <c r="P150" s="44"/>
      <c r="Q150" s="44"/>
      <c r="R150" s="44"/>
      <c r="S150" s="44"/>
      <c r="T150" s="80"/>
      <c r="AT150" s="25" t="s">
        <v>217</v>
      </c>
      <c r="AU150" s="25" t="s">
        <v>90</v>
      </c>
    </row>
    <row r="151" spans="2:63" s="11" customFormat="1" ht="29.85" customHeight="1">
      <c r="B151" s="189"/>
      <c r="C151" s="190"/>
      <c r="D151" s="191" t="s">
        <v>81</v>
      </c>
      <c r="E151" s="203" t="s">
        <v>1756</v>
      </c>
      <c r="F151" s="203" t="s">
        <v>1657</v>
      </c>
      <c r="G151" s="190"/>
      <c r="H151" s="190"/>
      <c r="I151" s="193"/>
      <c r="J151" s="204">
        <f>BK151</f>
        <v>0</v>
      </c>
      <c r="K151" s="190"/>
      <c r="L151" s="195"/>
      <c r="M151" s="196"/>
      <c r="N151" s="197"/>
      <c r="O151" s="197"/>
      <c r="P151" s="198">
        <f>SUM(P152:P241)</f>
        <v>0</v>
      </c>
      <c r="Q151" s="197"/>
      <c r="R151" s="198">
        <f>SUM(R152:R241)</f>
        <v>0.5793550000000001</v>
      </c>
      <c r="S151" s="197"/>
      <c r="T151" s="199">
        <f>SUM(T152:T241)</f>
        <v>0.029109999999999997</v>
      </c>
      <c r="AR151" s="200" t="s">
        <v>90</v>
      </c>
      <c r="AT151" s="201" t="s">
        <v>81</v>
      </c>
      <c r="AU151" s="201" t="s">
        <v>25</v>
      </c>
      <c r="AY151" s="200" t="s">
        <v>183</v>
      </c>
      <c r="BK151" s="202">
        <f>SUM(BK152:BK241)</f>
        <v>0</v>
      </c>
    </row>
    <row r="152" spans="2:65" s="1" customFormat="1" ht="25.5" customHeight="1">
      <c r="B152" s="43"/>
      <c r="C152" s="205" t="s">
        <v>369</v>
      </c>
      <c r="D152" s="205" t="s">
        <v>185</v>
      </c>
      <c r="E152" s="206" t="s">
        <v>1757</v>
      </c>
      <c r="F152" s="207" t="s">
        <v>1758</v>
      </c>
      <c r="G152" s="208" t="s">
        <v>313</v>
      </c>
      <c r="H152" s="209">
        <v>32</v>
      </c>
      <c r="I152" s="210"/>
      <c r="J152" s="211">
        <f>ROUND(I152*H152,2)</f>
        <v>0</v>
      </c>
      <c r="K152" s="207" t="s">
        <v>189</v>
      </c>
      <c r="L152" s="63"/>
      <c r="M152" s="212" t="s">
        <v>38</v>
      </c>
      <c r="N152" s="213" t="s">
        <v>53</v>
      </c>
      <c r="O152" s="44"/>
      <c r="P152" s="214">
        <f>O152*H152</f>
        <v>0</v>
      </c>
      <c r="Q152" s="214">
        <v>0.0064</v>
      </c>
      <c r="R152" s="214">
        <f>Q152*H152</f>
        <v>0.2048</v>
      </c>
      <c r="S152" s="214">
        <v>0</v>
      </c>
      <c r="T152" s="215">
        <f>S152*H152</f>
        <v>0</v>
      </c>
      <c r="AR152" s="25" t="s">
        <v>279</v>
      </c>
      <c r="AT152" s="25" t="s">
        <v>185</v>
      </c>
      <c r="AU152" s="25" t="s">
        <v>90</v>
      </c>
      <c r="AY152" s="25" t="s">
        <v>183</v>
      </c>
      <c r="BE152" s="216">
        <f>IF(N152="základní",J152,0)</f>
        <v>0</v>
      </c>
      <c r="BF152" s="216">
        <f>IF(N152="snížená",J152,0)</f>
        <v>0</v>
      </c>
      <c r="BG152" s="216">
        <f>IF(N152="zákl. přenesená",J152,0)</f>
        <v>0</v>
      </c>
      <c r="BH152" s="216">
        <f>IF(N152="sníž. přenesená",J152,0)</f>
        <v>0</v>
      </c>
      <c r="BI152" s="216">
        <f>IF(N152="nulová",J152,0)</f>
        <v>0</v>
      </c>
      <c r="BJ152" s="25" t="s">
        <v>25</v>
      </c>
      <c r="BK152" s="216">
        <f>ROUND(I152*H152,2)</f>
        <v>0</v>
      </c>
      <c r="BL152" s="25" t="s">
        <v>279</v>
      </c>
      <c r="BM152" s="25" t="s">
        <v>1759</v>
      </c>
    </row>
    <row r="153" spans="2:51" s="12" customFormat="1" ht="13.5">
      <c r="B153" s="217"/>
      <c r="C153" s="218"/>
      <c r="D153" s="219" t="s">
        <v>196</v>
      </c>
      <c r="E153" s="220" t="s">
        <v>38</v>
      </c>
      <c r="F153" s="221" t="s">
        <v>1760</v>
      </c>
      <c r="G153" s="218"/>
      <c r="H153" s="222">
        <v>32</v>
      </c>
      <c r="I153" s="223"/>
      <c r="J153" s="218"/>
      <c r="K153" s="218"/>
      <c r="L153" s="224"/>
      <c r="M153" s="225"/>
      <c r="N153" s="226"/>
      <c r="O153" s="226"/>
      <c r="P153" s="226"/>
      <c r="Q153" s="226"/>
      <c r="R153" s="226"/>
      <c r="S153" s="226"/>
      <c r="T153" s="227"/>
      <c r="AT153" s="228" t="s">
        <v>196</v>
      </c>
      <c r="AU153" s="228" t="s">
        <v>90</v>
      </c>
      <c r="AV153" s="12" t="s">
        <v>90</v>
      </c>
      <c r="AW153" s="12" t="s">
        <v>45</v>
      </c>
      <c r="AX153" s="12" t="s">
        <v>82</v>
      </c>
      <c r="AY153" s="228" t="s">
        <v>183</v>
      </c>
    </row>
    <row r="154" spans="2:51" s="13" customFormat="1" ht="13.5">
      <c r="B154" s="229"/>
      <c r="C154" s="230"/>
      <c r="D154" s="219" t="s">
        <v>196</v>
      </c>
      <c r="E154" s="231" t="s">
        <v>38</v>
      </c>
      <c r="F154" s="232" t="s">
        <v>198</v>
      </c>
      <c r="G154" s="230"/>
      <c r="H154" s="233">
        <v>32</v>
      </c>
      <c r="I154" s="234"/>
      <c r="J154" s="230"/>
      <c r="K154" s="230"/>
      <c r="L154" s="235"/>
      <c r="M154" s="236"/>
      <c r="N154" s="237"/>
      <c r="O154" s="237"/>
      <c r="P154" s="237"/>
      <c r="Q154" s="237"/>
      <c r="R154" s="237"/>
      <c r="S154" s="237"/>
      <c r="T154" s="238"/>
      <c r="AT154" s="239" t="s">
        <v>196</v>
      </c>
      <c r="AU154" s="239" t="s">
        <v>90</v>
      </c>
      <c r="AV154" s="13" t="s">
        <v>190</v>
      </c>
      <c r="AW154" s="13" t="s">
        <v>45</v>
      </c>
      <c r="AX154" s="13" t="s">
        <v>25</v>
      </c>
      <c r="AY154" s="239" t="s">
        <v>183</v>
      </c>
    </row>
    <row r="155" spans="2:65" s="1" customFormat="1" ht="16.5" customHeight="1">
      <c r="B155" s="43"/>
      <c r="C155" s="205" t="s">
        <v>373</v>
      </c>
      <c r="D155" s="205" t="s">
        <v>185</v>
      </c>
      <c r="E155" s="206" t="s">
        <v>1761</v>
      </c>
      <c r="F155" s="207" t="s">
        <v>1762</v>
      </c>
      <c r="G155" s="208" t="s">
        <v>313</v>
      </c>
      <c r="H155" s="209">
        <v>32</v>
      </c>
      <c r="I155" s="210"/>
      <c r="J155" s="211">
        <f>ROUND(I155*H155,2)</f>
        <v>0</v>
      </c>
      <c r="K155" s="207" t="s">
        <v>38</v>
      </c>
      <c r="L155" s="63"/>
      <c r="M155" s="212" t="s">
        <v>38</v>
      </c>
      <c r="N155" s="213" t="s">
        <v>53</v>
      </c>
      <c r="O155" s="44"/>
      <c r="P155" s="214">
        <f>O155*H155</f>
        <v>0</v>
      </c>
      <c r="Q155" s="214">
        <v>0</v>
      </c>
      <c r="R155" s="214">
        <f>Q155*H155</f>
        <v>0</v>
      </c>
      <c r="S155" s="214">
        <v>0</v>
      </c>
      <c r="T155" s="215">
        <f>S155*H155</f>
        <v>0</v>
      </c>
      <c r="AR155" s="25" t="s">
        <v>279</v>
      </c>
      <c r="AT155" s="25" t="s">
        <v>185</v>
      </c>
      <c r="AU155" s="25" t="s">
        <v>90</v>
      </c>
      <c r="AY155" s="25" t="s">
        <v>183</v>
      </c>
      <c r="BE155" s="216">
        <f>IF(N155="základní",J155,0)</f>
        <v>0</v>
      </c>
      <c r="BF155" s="216">
        <f>IF(N155="snížená",J155,0)</f>
        <v>0</v>
      </c>
      <c r="BG155" s="216">
        <f>IF(N155="zákl. přenesená",J155,0)</f>
        <v>0</v>
      </c>
      <c r="BH155" s="216">
        <f>IF(N155="sníž. přenesená",J155,0)</f>
        <v>0</v>
      </c>
      <c r="BI155" s="216">
        <f>IF(N155="nulová",J155,0)</f>
        <v>0</v>
      </c>
      <c r="BJ155" s="25" t="s">
        <v>25</v>
      </c>
      <c r="BK155" s="216">
        <f>ROUND(I155*H155,2)</f>
        <v>0</v>
      </c>
      <c r="BL155" s="25" t="s">
        <v>279</v>
      </c>
      <c r="BM155" s="25" t="s">
        <v>1763</v>
      </c>
    </row>
    <row r="156" spans="2:65" s="1" customFormat="1" ht="25.5" customHeight="1">
      <c r="B156" s="43"/>
      <c r="C156" s="205" t="s">
        <v>385</v>
      </c>
      <c r="D156" s="205" t="s">
        <v>185</v>
      </c>
      <c r="E156" s="206" t="s">
        <v>1764</v>
      </c>
      <c r="F156" s="207" t="s">
        <v>1765</v>
      </c>
      <c r="G156" s="208" t="s">
        <v>188</v>
      </c>
      <c r="H156" s="209">
        <v>3</v>
      </c>
      <c r="I156" s="210"/>
      <c r="J156" s="211">
        <f>ROUND(I156*H156,2)</f>
        <v>0</v>
      </c>
      <c r="K156" s="207" t="s">
        <v>189</v>
      </c>
      <c r="L156" s="63"/>
      <c r="M156" s="212" t="s">
        <v>38</v>
      </c>
      <c r="N156" s="213" t="s">
        <v>53</v>
      </c>
      <c r="O156" s="44"/>
      <c r="P156" s="214">
        <f>O156*H156</f>
        <v>0</v>
      </c>
      <c r="Q156" s="214">
        <v>0.00169</v>
      </c>
      <c r="R156" s="214">
        <f>Q156*H156</f>
        <v>0.00507</v>
      </c>
      <c r="S156" s="214">
        <v>0</v>
      </c>
      <c r="T156" s="215">
        <f>S156*H156</f>
        <v>0</v>
      </c>
      <c r="AR156" s="25" t="s">
        <v>279</v>
      </c>
      <c r="AT156" s="25" t="s">
        <v>185</v>
      </c>
      <c r="AU156" s="25" t="s">
        <v>90</v>
      </c>
      <c r="AY156" s="25" t="s">
        <v>183</v>
      </c>
      <c r="BE156" s="216">
        <f>IF(N156="základní",J156,0)</f>
        <v>0</v>
      </c>
      <c r="BF156" s="216">
        <f>IF(N156="snížená",J156,0)</f>
        <v>0</v>
      </c>
      <c r="BG156" s="216">
        <f>IF(N156="zákl. přenesená",J156,0)</f>
        <v>0</v>
      </c>
      <c r="BH156" s="216">
        <f>IF(N156="sníž. přenesená",J156,0)</f>
        <v>0</v>
      </c>
      <c r="BI156" s="216">
        <f>IF(N156="nulová",J156,0)</f>
        <v>0</v>
      </c>
      <c r="BJ156" s="25" t="s">
        <v>25</v>
      </c>
      <c r="BK156" s="216">
        <f>ROUND(I156*H156,2)</f>
        <v>0</v>
      </c>
      <c r="BL156" s="25" t="s">
        <v>279</v>
      </c>
      <c r="BM156" s="25" t="s">
        <v>1766</v>
      </c>
    </row>
    <row r="157" spans="2:47" s="1" customFormat="1" ht="54">
      <c r="B157" s="43"/>
      <c r="C157" s="65"/>
      <c r="D157" s="219" t="s">
        <v>217</v>
      </c>
      <c r="E157" s="65"/>
      <c r="F157" s="250" t="s">
        <v>1767</v>
      </c>
      <c r="G157" s="65"/>
      <c r="H157" s="65"/>
      <c r="I157" s="174"/>
      <c r="J157" s="65"/>
      <c r="K157" s="65"/>
      <c r="L157" s="63"/>
      <c r="M157" s="251"/>
      <c r="N157" s="44"/>
      <c r="O157" s="44"/>
      <c r="P157" s="44"/>
      <c r="Q157" s="44"/>
      <c r="R157" s="44"/>
      <c r="S157" s="44"/>
      <c r="T157" s="80"/>
      <c r="AT157" s="25" t="s">
        <v>217</v>
      </c>
      <c r="AU157" s="25" t="s">
        <v>90</v>
      </c>
    </row>
    <row r="158" spans="2:65" s="1" customFormat="1" ht="16.5" customHeight="1">
      <c r="B158" s="43"/>
      <c r="C158" s="205" t="s">
        <v>394</v>
      </c>
      <c r="D158" s="205" t="s">
        <v>185</v>
      </c>
      <c r="E158" s="206" t="s">
        <v>1768</v>
      </c>
      <c r="F158" s="207" t="s">
        <v>1769</v>
      </c>
      <c r="G158" s="208" t="s">
        <v>313</v>
      </c>
      <c r="H158" s="209">
        <v>47</v>
      </c>
      <c r="I158" s="210"/>
      <c r="J158" s="211">
        <f>ROUND(I158*H158,2)</f>
        <v>0</v>
      </c>
      <c r="K158" s="207" t="s">
        <v>189</v>
      </c>
      <c r="L158" s="63"/>
      <c r="M158" s="212" t="s">
        <v>38</v>
      </c>
      <c r="N158" s="213" t="s">
        <v>53</v>
      </c>
      <c r="O158" s="44"/>
      <c r="P158" s="214">
        <f>O158*H158</f>
        <v>0</v>
      </c>
      <c r="Q158" s="214">
        <v>0</v>
      </c>
      <c r="R158" s="214">
        <f>Q158*H158</f>
        <v>0</v>
      </c>
      <c r="S158" s="214">
        <v>0.00028</v>
      </c>
      <c r="T158" s="215">
        <f>S158*H158</f>
        <v>0.013159999999999998</v>
      </c>
      <c r="AR158" s="25" t="s">
        <v>279</v>
      </c>
      <c r="AT158" s="25" t="s">
        <v>185</v>
      </c>
      <c r="AU158" s="25" t="s">
        <v>90</v>
      </c>
      <c r="AY158" s="25" t="s">
        <v>183</v>
      </c>
      <c r="BE158" s="216">
        <f>IF(N158="základní",J158,0)</f>
        <v>0</v>
      </c>
      <c r="BF158" s="216">
        <f>IF(N158="snížená",J158,0)</f>
        <v>0</v>
      </c>
      <c r="BG158" s="216">
        <f>IF(N158="zákl. přenesená",J158,0)</f>
        <v>0</v>
      </c>
      <c r="BH158" s="216">
        <f>IF(N158="sníž. přenesená",J158,0)</f>
        <v>0</v>
      </c>
      <c r="BI158" s="216">
        <f>IF(N158="nulová",J158,0)</f>
        <v>0</v>
      </c>
      <c r="BJ158" s="25" t="s">
        <v>25</v>
      </c>
      <c r="BK158" s="216">
        <f>ROUND(I158*H158,2)</f>
        <v>0</v>
      </c>
      <c r="BL158" s="25" t="s">
        <v>279</v>
      </c>
      <c r="BM158" s="25" t="s">
        <v>1770</v>
      </c>
    </row>
    <row r="159" spans="2:65" s="1" customFormat="1" ht="16.5" customHeight="1">
      <c r="B159" s="43"/>
      <c r="C159" s="205" t="s">
        <v>410</v>
      </c>
      <c r="D159" s="205" t="s">
        <v>185</v>
      </c>
      <c r="E159" s="206" t="s">
        <v>1771</v>
      </c>
      <c r="F159" s="207" t="s">
        <v>1772</v>
      </c>
      <c r="G159" s="208" t="s">
        <v>313</v>
      </c>
      <c r="H159" s="209">
        <v>55</v>
      </c>
      <c r="I159" s="210"/>
      <c r="J159" s="211">
        <f>ROUND(I159*H159,2)</f>
        <v>0</v>
      </c>
      <c r="K159" s="207" t="s">
        <v>189</v>
      </c>
      <c r="L159" s="63"/>
      <c r="M159" s="212" t="s">
        <v>38</v>
      </c>
      <c r="N159" s="213" t="s">
        <v>53</v>
      </c>
      <c r="O159" s="44"/>
      <c r="P159" s="214">
        <f>O159*H159</f>
        <v>0</v>
      </c>
      <c r="Q159" s="214">
        <v>0</v>
      </c>
      <c r="R159" s="214">
        <f>Q159*H159</f>
        <v>0</v>
      </c>
      <c r="S159" s="214">
        <v>0.00029</v>
      </c>
      <c r="T159" s="215">
        <f>S159*H159</f>
        <v>0.01595</v>
      </c>
      <c r="AR159" s="25" t="s">
        <v>279</v>
      </c>
      <c r="AT159" s="25" t="s">
        <v>185</v>
      </c>
      <c r="AU159" s="25" t="s">
        <v>90</v>
      </c>
      <c r="AY159" s="25" t="s">
        <v>183</v>
      </c>
      <c r="BE159" s="216">
        <f>IF(N159="základní",J159,0)</f>
        <v>0</v>
      </c>
      <c r="BF159" s="216">
        <f>IF(N159="snížená",J159,0)</f>
        <v>0</v>
      </c>
      <c r="BG159" s="216">
        <f>IF(N159="zákl. přenesená",J159,0)</f>
        <v>0</v>
      </c>
      <c r="BH159" s="216">
        <f>IF(N159="sníž. přenesená",J159,0)</f>
        <v>0</v>
      </c>
      <c r="BI159" s="216">
        <f>IF(N159="nulová",J159,0)</f>
        <v>0</v>
      </c>
      <c r="BJ159" s="25" t="s">
        <v>25</v>
      </c>
      <c r="BK159" s="216">
        <f>ROUND(I159*H159,2)</f>
        <v>0</v>
      </c>
      <c r="BL159" s="25" t="s">
        <v>279</v>
      </c>
      <c r="BM159" s="25" t="s">
        <v>1773</v>
      </c>
    </row>
    <row r="160" spans="2:65" s="1" customFormat="1" ht="25.5" customHeight="1">
      <c r="B160" s="43"/>
      <c r="C160" s="205" t="s">
        <v>414</v>
      </c>
      <c r="D160" s="205" t="s">
        <v>185</v>
      </c>
      <c r="E160" s="206" t="s">
        <v>1774</v>
      </c>
      <c r="F160" s="207" t="s">
        <v>1775</v>
      </c>
      <c r="G160" s="208" t="s">
        <v>1776</v>
      </c>
      <c r="H160" s="209">
        <v>1</v>
      </c>
      <c r="I160" s="210"/>
      <c r="J160" s="211">
        <f>ROUND(I160*H160,2)</f>
        <v>0</v>
      </c>
      <c r="K160" s="207" t="s">
        <v>38</v>
      </c>
      <c r="L160" s="63"/>
      <c r="M160" s="212" t="s">
        <v>38</v>
      </c>
      <c r="N160" s="213" t="s">
        <v>53</v>
      </c>
      <c r="O160" s="44"/>
      <c r="P160" s="214">
        <f>O160*H160</f>
        <v>0</v>
      </c>
      <c r="Q160" s="214">
        <v>0</v>
      </c>
      <c r="R160" s="214">
        <f>Q160*H160</f>
        <v>0</v>
      </c>
      <c r="S160" s="214">
        <v>0</v>
      </c>
      <c r="T160" s="215">
        <f>S160*H160</f>
        <v>0</v>
      </c>
      <c r="AR160" s="25" t="s">
        <v>279</v>
      </c>
      <c r="AT160" s="25" t="s">
        <v>185</v>
      </c>
      <c r="AU160" s="25" t="s">
        <v>90</v>
      </c>
      <c r="AY160" s="25" t="s">
        <v>183</v>
      </c>
      <c r="BE160" s="216">
        <f>IF(N160="základní",J160,0)</f>
        <v>0</v>
      </c>
      <c r="BF160" s="216">
        <f>IF(N160="snížená",J160,0)</f>
        <v>0</v>
      </c>
      <c r="BG160" s="216">
        <f>IF(N160="zákl. přenesená",J160,0)</f>
        <v>0</v>
      </c>
      <c r="BH160" s="216">
        <f>IF(N160="sníž. přenesená",J160,0)</f>
        <v>0</v>
      </c>
      <c r="BI160" s="216">
        <f>IF(N160="nulová",J160,0)</f>
        <v>0</v>
      </c>
      <c r="BJ160" s="25" t="s">
        <v>25</v>
      </c>
      <c r="BK160" s="216">
        <f>ROUND(I160*H160,2)</f>
        <v>0</v>
      </c>
      <c r="BL160" s="25" t="s">
        <v>279</v>
      </c>
      <c r="BM160" s="25" t="s">
        <v>1777</v>
      </c>
    </row>
    <row r="161" spans="2:65" s="1" customFormat="1" ht="25.5" customHeight="1">
      <c r="B161" s="43"/>
      <c r="C161" s="205" t="s">
        <v>425</v>
      </c>
      <c r="D161" s="205" t="s">
        <v>185</v>
      </c>
      <c r="E161" s="206" t="s">
        <v>1778</v>
      </c>
      <c r="F161" s="207" t="s">
        <v>1779</v>
      </c>
      <c r="G161" s="208" t="s">
        <v>188</v>
      </c>
      <c r="H161" s="209">
        <v>3</v>
      </c>
      <c r="I161" s="210"/>
      <c r="J161" s="211">
        <f>ROUND(I161*H161,2)</f>
        <v>0</v>
      </c>
      <c r="K161" s="207" t="s">
        <v>189</v>
      </c>
      <c r="L161" s="63"/>
      <c r="M161" s="212" t="s">
        <v>38</v>
      </c>
      <c r="N161" s="213" t="s">
        <v>53</v>
      </c>
      <c r="O161" s="44"/>
      <c r="P161" s="214">
        <f>O161*H161</f>
        <v>0</v>
      </c>
      <c r="Q161" s="214">
        <v>3E-05</v>
      </c>
      <c r="R161" s="214">
        <f>Q161*H161</f>
        <v>9E-05</v>
      </c>
      <c r="S161" s="214">
        <v>0</v>
      </c>
      <c r="T161" s="215">
        <f>S161*H161</f>
        <v>0</v>
      </c>
      <c r="AR161" s="25" t="s">
        <v>279</v>
      </c>
      <c r="AT161" s="25" t="s">
        <v>185</v>
      </c>
      <c r="AU161" s="25" t="s">
        <v>90</v>
      </c>
      <c r="AY161" s="25" t="s">
        <v>183</v>
      </c>
      <c r="BE161" s="216">
        <f>IF(N161="základní",J161,0)</f>
        <v>0</v>
      </c>
      <c r="BF161" s="216">
        <f>IF(N161="snížená",J161,0)</f>
        <v>0</v>
      </c>
      <c r="BG161" s="216">
        <f>IF(N161="zákl. přenesená",J161,0)</f>
        <v>0</v>
      </c>
      <c r="BH161" s="216">
        <f>IF(N161="sníž. přenesená",J161,0)</f>
        <v>0</v>
      </c>
      <c r="BI161" s="216">
        <f>IF(N161="nulová",J161,0)</f>
        <v>0</v>
      </c>
      <c r="BJ161" s="25" t="s">
        <v>25</v>
      </c>
      <c r="BK161" s="216">
        <f>ROUND(I161*H161,2)</f>
        <v>0</v>
      </c>
      <c r="BL161" s="25" t="s">
        <v>279</v>
      </c>
      <c r="BM161" s="25" t="s">
        <v>1780</v>
      </c>
    </row>
    <row r="162" spans="2:47" s="1" customFormat="1" ht="40.5">
      <c r="B162" s="43"/>
      <c r="C162" s="65"/>
      <c r="D162" s="219" t="s">
        <v>217</v>
      </c>
      <c r="E162" s="65"/>
      <c r="F162" s="250" t="s">
        <v>1781</v>
      </c>
      <c r="G162" s="65"/>
      <c r="H162" s="65"/>
      <c r="I162" s="174"/>
      <c r="J162" s="65"/>
      <c r="K162" s="65"/>
      <c r="L162" s="63"/>
      <c r="M162" s="251"/>
      <c r="N162" s="44"/>
      <c r="O162" s="44"/>
      <c r="P162" s="44"/>
      <c r="Q162" s="44"/>
      <c r="R162" s="44"/>
      <c r="S162" s="44"/>
      <c r="T162" s="80"/>
      <c r="AT162" s="25" t="s">
        <v>217</v>
      </c>
      <c r="AU162" s="25" t="s">
        <v>90</v>
      </c>
    </row>
    <row r="163" spans="2:65" s="1" customFormat="1" ht="25.5" customHeight="1">
      <c r="B163" s="43"/>
      <c r="C163" s="205" t="s">
        <v>430</v>
      </c>
      <c r="D163" s="205" t="s">
        <v>185</v>
      </c>
      <c r="E163" s="206" t="s">
        <v>1782</v>
      </c>
      <c r="F163" s="207" t="s">
        <v>1783</v>
      </c>
      <c r="G163" s="208" t="s">
        <v>188</v>
      </c>
      <c r="H163" s="209">
        <v>2</v>
      </c>
      <c r="I163" s="210"/>
      <c r="J163" s="211">
        <f>ROUND(I163*H163,2)</f>
        <v>0</v>
      </c>
      <c r="K163" s="207" t="s">
        <v>189</v>
      </c>
      <c r="L163" s="63"/>
      <c r="M163" s="212" t="s">
        <v>38</v>
      </c>
      <c r="N163" s="213" t="s">
        <v>53</v>
      </c>
      <c r="O163" s="44"/>
      <c r="P163" s="214">
        <f>O163*H163</f>
        <v>0</v>
      </c>
      <c r="Q163" s="214">
        <v>4E-05</v>
      </c>
      <c r="R163" s="214">
        <f>Q163*H163</f>
        <v>8E-05</v>
      </c>
      <c r="S163" s="214">
        <v>0</v>
      </c>
      <c r="T163" s="215">
        <f>S163*H163</f>
        <v>0</v>
      </c>
      <c r="AR163" s="25" t="s">
        <v>279</v>
      </c>
      <c r="AT163" s="25" t="s">
        <v>185</v>
      </c>
      <c r="AU163" s="25" t="s">
        <v>90</v>
      </c>
      <c r="AY163" s="25" t="s">
        <v>183</v>
      </c>
      <c r="BE163" s="216">
        <f>IF(N163="základní",J163,0)</f>
        <v>0</v>
      </c>
      <c r="BF163" s="216">
        <f>IF(N163="snížená",J163,0)</f>
        <v>0</v>
      </c>
      <c r="BG163" s="216">
        <f>IF(N163="zákl. přenesená",J163,0)</f>
        <v>0</v>
      </c>
      <c r="BH163" s="216">
        <f>IF(N163="sníž. přenesená",J163,0)</f>
        <v>0</v>
      </c>
      <c r="BI163" s="216">
        <f>IF(N163="nulová",J163,0)</f>
        <v>0</v>
      </c>
      <c r="BJ163" s="25" t="s">
        <v>25</v>
      </c>
      <c r="BK163" s="216">
        <f>ROUND(I163*H163,2)</f>
        <v>0</v>
      </c>
      <c r="BL163" s="25" t="s">
        <v>279</v>
      </c>
      <c r="BM163" s="25" t="s">
        <v>1784</v>
      </c>
    </row>
    <row r="164" spans="2:47" s="1" customFormat="1" ht="40.5">
      <c r="B164" s="43"/>
      <c r="C164" s="65"/>
      <c r="D164" s="219" t="s">
        <v>217</v>
      </c>
      <c r="E164" s="65"/>
      <c r="F164" s="250" t="s">
        <v>1781</v>
      </c>
      <c r="G164" s="65"/>
      <c r="H164" s="65"/>
      <c r="I164" s="174"/>
      <c r="J164" s="65"/>
      <c r="K164" s="65"/>
      <c r="L164" s="63"/>
      <c r="M164" s="251"/>
      <c r="N164" s="44"/>
      <c r="O164" s="44"/>
      <c r="P164" s="44"/>
      <c r="Q164" s="44"/>
      <c r="R164" s="44"/>
      <c r="S164" s="44"/>
      <c r="T164" s="80"/>
      <c r="AT164" s="25" t="s">
        <v>217</v>
      </c>
      <c r="AU164" s="25" t="s">
        <v>90</v>
      </c>
    </row>
    <row r="165" spans="2:65" s="1" customFormat="1" ht="25.5" customHeight="1">
      <c r="B165" s="43"/>
      <c r="C165" s="205" t="s">
        <v>438</v>
      </c>
      <c r="D165" s="205" t="s">
        <v>185</v>
      </c>
      <c r="E165" s="206" t="s">
        <v>1785</v>
      </c>
      <c r="F165" s="207" t="s">
        <v>1786</v>
      </c>
      <c r="G165" s="208" t="s">
        <v>188</v>
      </c>
      <c r="H165" s="209">
        <v>1</v>
      </c>
      <c r="I165" s="210"/>
      <c r="J165" s="211">
        <f>ROUND(I165*H165,2)</f>
        <v>0</v>
      </c>
      <c r="K165" s="207" t="s">
        <v>189</v>
      </c>
      <c r="L165" s="63"/>
      <c r="M165" s="212" t="s">
        <v>38</v>
      </c>
      <c r="N165" s="213" t="s">
        <v>53</v>
      </c>
      <c r="O165" s="44"/>
      <c r="P165" s="214">
        <f>O165*H165</f>
        <v>0</v>
      </c>
      <c r="Q165" s="214">
        <v>4E-05</v>
      </c>
      <c r="R165" s="214">
        <f>Q165*H165</f>
        <v>4E-05</v>
      </c>
      <c r="S165" s="214">
        <v>0</v>
      </c>
      <c r="T165" s="215">
        <f>S165*H165</f>
        <v>0</v>
      </c>
      <c r="AR165" s="25" t="s">
        <v>279</v>
      </c>
      <c r="AT165" s="25" t="s">
        <v>185</v>
      </c>
      <c r="AU165" s="25" t="s">
        <v>90</v>
      </c>
      <c r="AY165" s="25" t="s">
        <v>183</v>
      </c>
      <c r="BE165" s="216">
        <f>IF(N165="základní",J165,0)</f>
        <v>0</v>
      </c>
      <c r="BF165" s="216">
        <f>IF(N165="snížená",J165,0)</f>
        <v>0</v>
      </c>
      <c r="BG165" s="216">
        <f>IF(N165="zákl. přenesená",J165,0)</f>
        <v>0</v>
      </c>
      <c r="BH165" s="216">
        <f>IF(N165="sníž. přenesená",J165,0)</f>
        <v>0</v>
      </c>
      <c r="BI165" s="216">
        <f>IF(N165="nulová",J165,0)</f>
        <v>0</v>
      </c>
      <c r="BJ165" s="25" t="s">
        <v>25</v>
      </c>
      <c r="BK165" s="216">
        <f>ROUND(I165*H165,2)</f>
        <v>0</v>
      </c>
      <c r="BL165" s="25" t="s">
        <v>279</v>
      </c>
      <c r="BM165" s="25" t="s">
        <v>1787</v>
      </c>
    </row>
    <row r="166" spans="2:47" s="1" customFormat="1" ht="40.5">
      <c r="B166" s="43"/>
      <c r="C166" s="65"/>
      <c r="D166" s="219" t="s">
        <v>217</v>
      </c>
      <c r="E166" s="65"/>
      <c r="F166" s="250" t="s">
        <v>1781</v>
      </c>
      <c r="G166" s="65"/>
      <c r="H166" s="65"/>
      <c r="I166" s="174"/>
      <c r="J166" s="65"/>
      <c r="K166" s="65"/>
      <c r="L166" s="63"/>
      <c r="M166" s="251"/>
      <c r="N166" s="44"/>
      <c r="O166" s="44"/>
      <c r="P166" s="44"/>
      <c r="Q166" s="44"/>
      <c r="R166" s="44"/>
      <c r="S166" s="44"/>
      <c r="T166" s="80"/>
      <c r="AT166" s="25" t="s">
        <v>217</v>
      </c>
      <c r="AU166" s="25" t="s">
        <v>90</v>
      </c>
    </row>
    <row r="167" spans="2:65" s="1" customFormat="1" ht="25.5" customHeight="1">
      <c r="B167" s="43"/>
      <c r="C167" s="205" t="s">
        <v>442</v>
      </c>
      <c r="D167" s="205" t="s">
        <v>185</v>
      </c>
      <c r="E167" s="206" t="s">
        <v>1788</v>
      </c>
      <c r="F167" s="207" t="s">
        <v>1789</v>
      </c>
      <c r="G167" s="208" t="s">
        <v>188</v>
      </c>
      <c r="H167" s="209">
        <v>4</v>
      </c>
      <c r="I167" s="210"/>
      <c r="J167" s="211">
        <f>ROUND(I167*H167,2)</f>
        <v>0</v>
      </c>
      <c r="K167" s="207" t="s">
        <v>189</v>
      </c>
      <c r="L167" s="63"/>
      <c r="M167" s="212" t="s">
        <v>38</v>
      </c>
      <c r="N167" s="213" t="s">
        <v>53</v>
      </c>
      <c r="O167" s="44"/>
      <c r="P167" s="214">
        <f>O167*H167</f>
        <v>0</v>
      </c>
      <c r="Q167" s="214">
        <v>3E-05</v>
      </c>
      <c r="R167" s="214">
        <f>Q167*H167</f>
        <v>0.00012</v>
      </c>
      <c r="S167" s="214">
        <v>0</v>
      </c>
      <c r="T167" s="215">
        <f>S167*H167</f>
        <v>0</v>
      </c>
      <c r="AR167" s="25" t="s">
        <v>279</v>
      </c>
      <c r="AT167" s="25" t="s">
        <v>185</v>
      </c>
      <c r="AU167" s="25" t="s">
        <v>90</v>
      </c>
      <c r="AY167" s="25" t="s">
        <v>183</v>
      </c>
      <c r="BE167" s="216">
        <f>IF(N167="základní",J167,0)</f>
        <v>0</v>
      </c>
      <c r="BF167" s="216">
        <f>IF(N167="snížená",J167,0)</f>
        <v>0</v>
      </c>
      <c r="BG167" s="216">
        <f>IF(N167="zákl. přenesená",J167,0)</f>
        <v>0</v>
      </c>
      <c r="BH167" s="216">
        <f>IF(N167="sníž. přenesená",J167,0)</f>
        <v>0</v>
      </c>
      <c r="BI167" s="216">
        <f>IF(N167="nulová",J167,0)</f>
        <v>0</v>
      </c>
      <c r="BJ167" s="25" t="s">
        <v>25</v>
      </c>
      <c r="BK167" s="216">
        <f>ROUND(I167*H167,2)</f>
        <v>0</v>
      </c>
      <c r="BL167" s="25" t="s">
        <v>279</v>
      </c>
      <c r="BM167" s="25" t="s">
        <v>1790</v>
      </c>
    </row>
    <row r="168" spans="2:47" s="1" customFormat="1" ht="40.5">
      <c r="B168" s="43"/>
      <c r="C168" s="65"/>
      <c r="D168" s="219" t="s">
        <v>217</v>
      </c>
      <c r="E168" s="65"/>
      <c r="F168" s="250" t="s">
        <v>1781</v>
      </c>
      <c r="G168" s="65"/>
      <c r="H168" s="65"/>
      <c r="I168" s="174"/>
      <c r="J168" s="65"/>
      <c r="K168" s="65"/>
      <c r="L168" s="63"/>
      <c r="M168" s="251"/>
      <c r="N168" s="44"/>
      <c r="O168" s="44"/>
      <c r="P168" s="44"/>
      <c r="Q168" s="44"/>
      <c r="R168" s="44"/>
      <c r="S168" s="44"/>
      <c r="T168" s="80"/>
      <c r="AT168" s="25" t="s">
        <v>217</v>
      </c>
      <c r="AU168" s="25" t="s">
        <v>90</v>
      </c>
    </row>
    <row r="169" spans="2:65" s="1" customFormat="1" ht="25.5" customHeight="1">
      <c r="B169" s="43"/>
      <c r="C169" s="205" t="s">
        <v>446</v>
      </c>
      <c r="D169" s="205" t="s">
        <v>185</v>
      </c>
      <c r="E169" s="206" t="s">
        <v>1791</v>
      </c>
      <c r="F169" s="207" t="s">
        <v>1792</v>
      </c>
      <c r="G169" s="208" t="s">
        <v>188</v>
      </c>
      <c r="H169" s="209">
        <v>1</v>
      </c>
      <c r="I169" s="210"/>
      <c r="J169" s="211">
        <f>ROUND(I169*H169,2)</f>
        <v>0</v>
      </c>
      <c r="K169" s="207" t="s">
        <v>189</v>
      </c>
      <c r="L169" s="63"/>
      <c r="M169" s="212" t="s">
        <v>38</v>
      </c>
      <c r="N169" s="213" t="s">
        <v>53</v>
      </c>
      <c r="O169" s="44"/>
      <c r="P169" s="214">
        <f>O169*H169</f>
        <v>0</v>
      </c>
      <c r="Q169" s="214">
        <v>5E-05</v>
      </c>
      <c r="R169" s="214">
        <f>Q169*H169</f>
        <v>5E-05</v>
      </c>
      <c r="S169" s="214">
        <v>0</v>
      </c>
      <c r="T169" s="215">
        <f>S169*H169</f>
        <v>0</v>
      </c>
      <c r="AR169" s="25" t="s">
        <v>279</v>
      </c>
      <c r="AT169" s="25" t="s">
        <v>185</v>
      </c>
      <c r="AU169" s="25" t="s">
        <v>90</v>
      </c>
      <c r="AY169" s="25" t="s">
        <v>183</v>
      </c>
      <c r="BE169" s="216">
        <f>IF(N169="základní",J169,0)</f>
        <v>0</v>
      </c>
      <c r="BF169" s="216">
        <f>IF(N169="snížená",J169,0)</f>
        <v>0</v>
      </c>
      <c r="BG169" s="216">
        <f>IF(N169="zákl. přenesená",J169,0)</f>
        <v>0</v>
      </c>
      <c r="BH169" s="216">
        <f>IF(N169="sníž. přenesená",J169,0)</f>
        <v>0</v>
      </c>
      <c r="BI169" s="216">
        <f>IF(N169="nulová",J169,0)</f>
        <v>0</v>
      </c>
      <c r="BJ169" s="25" t="s">
        <v>25</v>
      </c>
      <c r="BK169" s="216">
        <f>ROUND(I169*H169,2)</f>
        <v>0</v>
      </c>
      <c r="BL169" s="25" t="s">
        <v>279</v>
      </c>
      <c r="BM169" s="25" t="s">
        <v>1793</v>
      </c>
    </row>
    <row r="170" spans="2:47" s="1" customFormat="1" ht="40.5">
      <c r="B170" s="43"/>
      <c r="C170" s="65"/>
      <c r="D170" s="219" t="s">
        <v>217</v>
      </c>
      <c r="E170" s="65"/>
      <c r="F170" s="250" t="s">
        <v>1781</v>
      </c>
      <c r="G170" s="65"/>
      <c r="H170" s="65"/>
      <c r="I170" s="174"/>
      <c r="J170" s="65"/>
      <c r="K170" s="65"/>
      <c r="L170" s="63"/>
      <c r="M170" s="251"/>
      <c r="N170" s="44"/>
      <c r="O170" s="44"/>
      <c r="P170" s="44"/>
      <c r="Q170" s="44"/>
      <c r="R170" s="44"/>
      <c r="S170" s="44"/>
      <c r="T170" s="80"/>
      <c r="AT170" s="25" t="s">
        <v>217</v>
      </c>
      <c r="AU170" s="25" t="s">
        <v>90</v>
      </c>
    </row>
    <row r="171" spans="2:65" s="1" customFormat="1" ht="25.5" customHeight="1">
      <c r="B171" s="43"/>
      <c r="C171" s="205" t="s">
        <v>454</v>
      </c>
      <c r="D171" s="205" t="s">
        <v>185</v>
      </c>
      <c r="E171" s="206" t="s">
        <v>1794</v>
      </c>
      <c r="F171" s="207" t="s">
        <v>1795</v>
      </c>
      <c r="G171" s="208" t="s">
        <v>313</v>
      </c>
      <c r="H171" s="209">
        <v>31</v>
      </c>
      <c r="I171" s="210"/>
      <c r="J171" s="211">
        <f>ROUND(I171*H171,2)</f>
        <v>0</v>
      </c>
      <c r="K171" s="207" t="s">
        <v>189</v>
      </c>
      <c r="L171" s="63"/>
      <c r="M171" s="212" t="s">
        <v>38</v>
      </c>
      <c r="N171" s="213" t="s">
        <v>53</v>
      </c>
      <c r="O171" s="44"/>
      <c r="P171" s="214">
        <f>O171*H171</f>
        <v>0</v>
      </c>
      <c r="Q171" s="214">
        <v>0.00066</v>
      </c>
      <c r="R171" s="214">
        <f>Q171*H171</f>
        <v>0.02046</v>
      </c>
      <c r="S171" s="214">
        <v>0</v>
      </c>
      <c r="T171" s="215">
        <f>S171*H171</f>
        <v>0</v>
      </c>
      <c r="AR171" s="25" t="s">
        <v>279</v>
      </c>
      <c r="AT171" s="25" t="s">
        <v>185</v>
      </c>
      <c r="AU171" s="25" t="s">
        <v>90</v>
      </c>
      <c r="AY171" s="25" t="s">
        <v>183</v>
      </c>
      <c r="BE171" s="216">
        <f>IF(N171="základní",J171,0)</f>
        <v>0</v>
      </c>
      <c r="BF171" s="216">
        <f>IF(N171="snížená",J171,0)</f>
        <v>0</v>
      </c>
      <c r="BG171" s="216">
        <f>IF(N171="zákl. přenesená",J171,0)</f>
        <v>0</v>
      </c>
      <c r="BH171" s="216">
        <f>IF(N171="sníž. přenesená",J171,0)</f>
        <v>0</v>
      </c>
      <c r="BI171" s="216">
        <f>IF(N171="nulová",J171,0)</f>
        <v>0</v>
      </c>
      <c r="BJ171" s="25" t="s">
        <v>25</v>
      </c>
      <c r="BK171" s="216">
        <f>ROUND(I171*H171,2)</f>
        <v>0</v>
      </c>
      <c r="BL171" s="25" t="s">
        <v>279</v>
      </c>
      <c r="BM171" s="25" t="s">
        <v>1796</v>
      </c>
    </row>
    <row r="172" spans="2:47" s="1" customFormat="1" ht="27">
      <c r="B172" s="43"/>
      <c r="C172" s="65"/>
      <c r="D172" s="219" t="s">
        <v>217</v>
      </c>
      <c r="E172" s="65"/>
      <c r="F172" s="250" t="s">
        <v>1797</v>
      </c>
      <c r="G172" s="65"/>
      <c r="H172" s="65"/>
      <c r="I172" s="174"/>
      <c r="J172" s="65"/>
      <c r="K172" s="65"/>
      <c r="L172" s="63"/>
      <c r="M172" s="251"/>
      <c r="N172" s="44"/>
      <c r="O172" s="44"/>
      <c r="P172" s="44"/>
      <c r="Q172" s="44"/>
      <c r="R172" s="44"/>
      <c r="S172" s="44"/>
      <c r="T172" s="80"/>
      <c r="AT172" s="25" t="s">
        <v>217</v>
      </c>
      <c r="AU172" s="25" t="s">
        <v>90</v>
      </c>
    </row>
    <row r="173" spans="2:51" s="12" customFormat="1" ht="13.5">
      <c r="B173" s="217"/>
      <c r="C173" s="218"/>
      <c r="D173" s="219" t="s">
        <v>196</v>
      </c>
      <c r="E173" s="220" t="s">
        <v>38</v>
      </c>
      <c r="F173" s="221" t="s">
        <v>1798</v>
      </c>
      <c r="G173" s="218"/>
      <c r="H173" s="222">
        <v>31</v>
      </c>
      <c r="I173" s="223"/>
      <c r="J173" s="218"/>
      <c r="K173" s="218"/>
      <c r="L173" s="224"/>
      <c r="M173" s="225"/>
      <c r="N173" s="226"/>
      <c r="O173" s="226"/>
      <c r="P173" s="226"/>
      <c r="Q173" s="226"/>
      <c r="R173" s="226"/>
      <c r="S173" s="226"/>
      <c r="T173" s="227"/>
      <c r="AT173" s="228" t="s">
        <v>196</v>
      </c>
      <c r="AU173" s="228" t="s">
        <v>90</v>
      </c>
      <c r="AV173" s="12" t="s">
        <v>90</v>
      </c>
      <c r="AW173" s="12" t="s">
        <v>45</v>
      </c>
      <c r="AX173" s="12" t="s">
        <v>82</v>
      </c>
      <c r="AY173" s="228" t="s">
        <v>183</v>
      </c>
    </row>
    <row r="174" spans="2:51" s="13" customFormat="1" ht="13.5">
      <c r="B174" s="229"/>
      <c r="C174" s="230"/>
      <c r="D174" s="219" t="s">
        <v>196</v>
      </c>
      <c r="E174" s="231" t="s">
        <v>38</v>
      </c>
      <c r="F174" s="232" t="s">
        <v>198</v>
      </c>
      <c r="G174" s="230"/>
      <c r="H174" s="233">
        <v>31</v>
      </c>
      <c r="I174" s="234"/>
      <c r="J174" s="230"/>
      <c r="K174" s="230"/>
      <c r="L174" s="235"/>
      <c r="M174" s="236"/>
      <c r="N174" s="237"/>
      <c r="O174" s="237"/>
      <c r="P174" s="237"/>
      <c r="Q174" s="237"/>
      <c r="R174" s="237"/>
      <c r="S174" s="237"/>
      <c r="T174" s="238"/>
      <c r="AT174" s="239" t="s">
        <v>196</v>
      </c>
      <c r="AU174" s="239" t="s">
        <v>90</v>
      </c>
      <c r="AV174" s="13" t="s">
        <v>190</v>
      </c>
      <c r="AW174" s="13" t="s">
        <v>45</v>
      </c>
      <c r="AX174" s="13" t="s">
        <v>25</v>
      </c>
      <c r="AY174" s="239" t="s">
        <v>183</v>
      </c>
    </row>
    <row r="175" spans="2:65" s="1" customFormat="1" ht="25.5" customHeight="1">
      <c r="B175" s="43"/>
      <c r="C175" s="205" t="s">
        <v>461</v>
      </c>
      <c r="D175" s="205" t="s">
        <v>185</v>
      </c>
      <c r="E175" s="206" t="s">
        <v>1799</v>
      </c>
      <c r="F175" s="207" t="s">
        <v>1800</v>
      </c>
      <c r="G175" s="208" t="s">
        <v>313</v>
      </c>
      <c r="H175" s="209">
        <v>37.5</v>
      </c>
      <c r="I175" s="210"/>
      <c r="J175" s="211">
        <f>ROUND(I175*H175,2)</f>
        <v>0</v>
      </c>
      <c r="K175" s="207" t="s">
        <v>189</v>
      </c>
      <c r="L175" s="63"/>
      <c r="M175" s="212" t="s">
        <v>38</v>
      </c>
      <c r="N175" s="213" t="s">
        <v>53</v>
      </c>
      <c r="O175" s="44"/>
      <c r="P175" s="214">
        <f>O175*H175</f>
        <v>0</v>
      </c>
      <c r="Q175" s="214">
        <v>0.00091</v>
      </c>
      <c r="R175" s="214">
        <f>Q175*H175</f>
        <v>0.034125</v>
      </c>
      <c r="S175" s="214">
        <v>0</v>
      </c>
      <c r="T175" s="215">
        <f>S175*H175</f>
        <v>0</v>
      </c>
      <c r="AR175" s="25" t="s">
        <v>279</v>
      </c>
      <c r="AT175" s="25" t="s">
        <v>185</v>
      </c>
      <c r="AU175" s="25" t="s">
        <v>90</v>
      </c>
      <c r="AY175" s="25" t="s">
        <v>183</v>
      </c>
      <c r="BE175" s="216">
        <f>IF(N175="základní",J175,0)</f>
        <v>0</v>
      </c>
      <c r="BF175" s="216">
        <f>IF(N175="snížená",J175,0)</f>
        <v>0</v>
      </c>
      <c r="BG175" s="216">
        <f>IF(N175="zákl. přenesená",J175,0)</f>
        <v>0</v>
      </c>
      <c r="BH175" s="216">
        <f>IF(N175="sníž. přenesená",J175,0)</f>
        <v>0</v>
      </c>
      <c r="BI175" s="216">
        <f>IF(N175="nulová",J175,0)</f>
        <v>0</v>
      </c>
      <c r="BJ175" s="25" t="s">
        <v>25</v>
      </c>
      <c r="BK175" s="216">
        <f>ROUND(I175*H175,2)</f>
        <v>0</v>
      </c>
      <c r="BL175" s="25" t="s">
        <v>279</v>
      </c>
      <c r="BM175" s="25" t="s">
        <v>1801</v>
      </c>
    </row>
    <row r="176" spans="2:47" s="1" customFormat="1" ht="27">
      <c r="B176" s="43"/>
      <c r="C176" s="65"/>
      <c r="D176" s="219" t="s">
        <v>217</v>
      </c>
      <c r="E176" s="65"/>
      <c r="F176" s="250" t="s">
        <v>1797</v>
      </c>
      <c r="G176" s="65"/>
      <c r="H176" s="65"/>
      <c r="I176" s="174"/>
      <c r="J176" s="65"/>
      <c r="K176" s="65"/>
      <c r="L176" s="63"/>
      <c r="M176" s="251"/>
      <c r="N176" s="44"/>
      <c r="O176" s="44"/>
      <c r="P176" s="44"/>
      <c r="Q176" s="44"/>
      <c r="R176" s="44"/>
      <c r="S176" s="44"/>
      <c r="T176" s="80"/>
      <c r="AT176" s="25" t="s">
        <v>217</v>
      </c>
      <c r="AU176" s="25" t="s">
        <v>90</v>
      </c>
    </row>
    <row r="177" spans="2:51" s="12" customFormat="1" ht="13.5">
      <c r="B177" s="217"/>
      <c r="C177" s="218"/>
      <c r="D177" s="219" t="s">
        <v>196</v>
      </c>
      <c r="E177" s="220" t="s">
        <v>38</v>
      </c>
      <c r="F177" s="221" t="s">
        <v>1802</v>
      </c>
      <c r="G177" s="218"/>
      <c r="H177" s="222">
        <v>37.5</v>
      </c>
      <c r="I177" s="223"/>
      <c r="J177" s="218"/>
      <c r="K177" s="218"/>
      <c r="L177" s="224"/>
      <c r="M177" s="225"/>
      <c r="N177" s="226"/>
      <c r="O177" s="226"/>
      <c r="P177" s="226"/>
      <c r="Q177" s="226"/>
      <c r="R177" s="226"/>
      <c r="S177" s="226"/>
      <c r="T177" s="227"/>
      <c r="AT177" s="228" t="s">
        <v>196</v>
      </c>
      <c r="AU177" s="228" t="s">
        <v>90</v>
      </c>
      <c r="AV177" s="12" t="s">
        <v>90</v>
      </c>
      <c r="AW177" s="12" t="s">
        <v>45</v>
      </c>
      <c r="AX177" s="12" t="s">
        <v>82</v>
      </c>
      <c r="AY177" s="228" t="s">
        <v>183</v>
      </c>
    </row>
    <row r="178" spans="2:51" s="13" customFormat="1" ht="13.5">
      <c r="B178" s="229"/>
      <c r="C178" s="230"/>
      <c r="D178" s="219" t="s">
        <v>196</v>
      </c>
      <c r="E178" s="231" t="s">
        <v>38</v>
      </c>
      <c r="F178" s="232" t="s">
        <v>198</v>
      </c>
      <c r="G178" s="230"/>
      <c r="H178" s="233">
        <v>37.5</v>
      </c>
      <c r="I178" s="234"/>
      <c r="J178" s="230"/>
      <c r="K178" s="230"/>
      <c r="L178" s="235"/>
      <c r="M178" s="236"/>
      <c r="N178" s="237"/>
      <c r="O178" s="237"/>
      <c r="P178" s="237"/>
      <c r="Q178" s="237"/>
      <c r="R178" s="237"/>
      <c r="S178" s="237"/>
      <c r="T178" s="238"/>
      <c r="AT178" s="239" t="s">
        <v>196</v>
      </c>
      <c r="AU178" s="239" t="s">
        <v>90</v>
      </c>
      <c r="AV178" s="13" t="s">
        <v>190</v>
      </c>
      <c r="AW178" s="13" t="s">
        <v>45</v>
      </c>
      <c r="AX178" s="13" t="s">
        <v>25</v>
      </c>
      <c r="AY178" s="239" t="s">
        <v>183</v>
      </c>
    </row>
    <row r="179" spans="2:65" s="1" customFormat="1" ht="25.5" customHeight="1">
      <c r="B179" s="43"/>
      <c r="C179" s="205" t="s">
        <v>467</v>
      </c>
      <c r="D179" s="205" t="s">
        <v>185</v>
      </c>
      <c r="E179" s="206" t="s">
        <v>1803</v>
      </c>
      <c r="F179" s="207" t="s">
        <v>1804</v>
      </c>
      <c r="G179" s="208" t="s">
        <v>313</v>
      </c>
      <c r="H179" s="209">
        <v>8</v>
      </c>
      <c r="I179" s="210"/>
      <c r="J179" s="211">
        <f>ROUND(I179*H179,2)</f>
        <v>0</v>
      </c>
      <c r="K179" s="207" t="s">
        <v>189</v>
      </c>
      <c r="L179" s="63"/>
      <c r="M179" s="212" t="s">
        <v>38</v>
      </c>
      <c r="N179" s="213" t="s">
        <v>53</v>
      </c>
      <c r="O179" s="44"/>
      <c r="P179" s="214">
        <f>O179*H179</f>
        <v>0</v>
      </c>
      <c r="Q179" s="214">
        <v>0.00119</v>
      </c>
      <c r="R179" s="214">
        <f>Q179*H179</f>
        <v>0.00952</v>
      </c>
      <c r="S179" s="214">
        <v>0</v>
      </c>
      <c r="T179" s="215">
        <f>S179*H179</f>
        <v>0</v>
      </c>
      <c r="AR179" s="25" t="s">
        <v>279</v>
      </c>
      <c r="AT179" s="25" t="s">
        <v>185</v>
      </c>
      <c r="AU179" s="25" t="s">
        <v>90</v>
      </c>
      <c r="AY179" s="25" t="s">
        <v>183</v>
      </c>
      <c r="BE179" s="216">
        <f>IF(N179="základní",J179,0)</f>
        <v>0</v>
      </c>
      <c r="BF179" s="216">
        <f>IF(N179="snížená",J179,0)</f>
        <v>0</v>
      </c>
      <c r="BG179" s="216">
        <f>IF(N179="zákl. přenesená",J179,0)</f>
        <v>0</v>
      </c>
      <c r="BH179" s="216">
        <f>IF(N179="sníž. přenesená",J179,0)</f>
        <v>0</v>
      </c>
      <c r="BI179" s="216">
        <f>IF(N179="nulová",J179,0)</f>
        <v>0</v>
      </c>
      <c r="BJ179" s="25" t="s">
        <v>25</v>
      </c>
      <c r="BK179" s="216">
        <f>ROUND(I179*H179,2)</f>
        <v>0</v>
      </c>
      <c r="BL179" s="25" t="s">
        <v>279</v>
      </c>
      <c r="BM179" s="25" t="s">
        <v>1805</v>
      </c>
    </row>
    <row r="180" spans="2:47" s="1" customFormat="1" ht="27">
      <c r="B180" s="43"/>
      <c r="C180" s="65"/>
      <c r="D180" s="219" t="s">
        <v>217</v>
      </c>
      <c r="E180" s="65"/>
      <c r="F180" s="250" t="s">
        <v>1797</v>
      </c>
      <c r="G180" s="65"/>
      <c r="H180" s="65"/>
      <c r="I180" s="174"/>
      <c r="J180" s="65"/>
      <c r="K180" s="65"/>
      <c r="L180" s="63"/>
      <c r="M180" s="251"/>
      <c r="N180" s="44"/>
      <c r="O180" s="44"/>
      <c r="P180" s="44"/>
      <c r="Q180" s="44"/>
      <c r="R180" s="44"/>
      <c r="S180" s="44"/>
      <c r="T180" s="80"/>
      <c r="AT180" s="25" t="s">
        <v>217</v>
      </c>
      <c r="AU180" s="25" t="s">
        <v>90</v>
      </c>
    </row>
    <row r="181" spans="2:51" s="12" customFormat="1" ht="13.5">
      <c r="B181" s="217"/>
      <c r="C181" s="218"/>
      <c r="D181" s="219" t="s">
        <v>196</v>
      </c>
      <c r="E181" s="220" t="s">
        <v>38</v>
      </c>
      <c r="F181" s="221" t="s">
        <v>1806</v>
      </c>
      <c r="G181" s="218"/>
      <c r="H181" s="222">
        <v>8</v>
      </c>
      <c r="I181" s="223"/>
      <c r="J181" s="218"/>
      <c r="K181" s="218"/>
      <c r="L181" s="224"/>
      <c r="M181" s="225"/>
      <c r="N181" s="226"/>
      <c r="O181" s="226"/>
      <c r="P181" s="226"/>
      <c r="Q181" s="226"/>
      <c r="R181" s="226"/>
      <c r="S181" s="226"/>
      <c r="T181" s="227"/>
      <c r="AT181" s="228" t="s">
        <v>196</v>
      </c>
      <c r="AU181" s="228" t="s">
        <v>90</v>
      </c>
      <c r="AV181" s="12" t="s">
        <v>90</v>
      </c>
      <c r="AW181" s="12" t="s">
        <v>45</v>
      </c>
      <c r="AX181" s="12" t="s">
        <v>82</v>
      </c>
      <c r="AY181" s="228" t="s">
        <v>183</v>
      </c>
    </row>
    <row r="182" spans="2:51" s="13" customFormat="1" ht="13.5">
      <c r="B182" s="229"/>
      <c r="C182" s="230"/>
      <c r="D182" s="219" t="s">
        <v>196</v>
      </c>
      <c r="E182" s="231" t="s">
        <v>38</v>
      </c>
      <c r="F182" s="232" t="s">
        <v>198</v>
      </c>
      <c r="G182" s="230"/>
      <c r="H182" s="233">
        <v>8</v>
      </c>
      <c r="I182" s="234"/>
      <c r="J182" s="230"/>
      <c r="K182" s="230"/>
      <c r="L182" s="235"/>
      <c r="M182" s="236"/>
      <c r="N182" s="237"/>
      <c r="O182" s="237"/>
      <c r="P182" s="237"/>
      <c r="Q182" s="237"/>
      <c r="R182" s="237"/>
      <c r="S182" s="237"/>
      <c r="T182" s="238"/>
      <c r="AT182" s="239" t="s">
        <v>196</v>
      </c>
      <c r="AU182" s="239" t="s">
        <v>90</v>
      </c>
      <c r="AV182" s="13" t="s">
        <v>190</v>
      </c>
      <c r="AW182" s="13" t="s">
        <v>45</v>
      </c>
      <c r="AX182" s="13" t="s">
        <v>25</v>
      </c>
      <c r="AY182" s="239" t="s">
        <v>183</v>
      </c>
    </row>
    <row r="183" spans="2:65" s="1" customFormat="1" ht="25.5" customHeight="1">
      <c r="B183" s="43"/>
      <c r="C183" s="205" t="s">
        <v>473</v>
      </c>
      <c r="D183" s="205" t="s">
        <v>185</v>
      </c>
      <c r="E183" s="206" t="s">
        <v>1807</v>
      </c>
      <c r="F183" s="207" t="s">
        <v>1808</v>
      </c>
      <c r="G183" s="208" t="s">
        <v>313</v>
      </c>
      <c r="H183" s="209">
        <v>12</v>
      </c>
      <c r="I183" s="210"/>
      <c r="J183" s="211">
        <f>ROUND(I183*H183,2)</f>
        <v>0</v>
      </c>
      <c r="K183" s="207" t="s">
        <v>189</v>
      </c>
      <c r="L183" s="63"/>
      <c r="M183" s="212" t="s">
        <v>38</v>
      </c>
      <c r="N183" s="213" t="s">
        <v>53</v>
      </c>
      <c r="O183" s="44"/>
      <c r="P183" s="214">
        <f>O183*H183</f>
        <v>0</v>
      </c>
      <c r="Q183" s="214">
        <v>0.00586</v>
      </c>
      <c r="R183" s="214">
        <f>Q183*H183</f>
        <v>0.07032</v>
      </c>
      <c r="S183" s="214">
        <v>0</v>
      </c>
      <c r="T183" s="215">
        <f>S183*H183</f>
        <v>0</v>
      </c>
      <c r="AR183" s="25" t="s">
        <v>279</v>
      </c>
      <c r="AT183" s="25" t="s">
        <v>185</v>
      </c>
      <c r="AU183" s="25" t="s">
        <v>90</v>
      </c>
      <c r="AY183" s="25" t="s">
        <v>183</v>
      </c>
      <c r="BE183" s="216">
        <f>IF(N183="základní",J183,0)</f>
        <v>0</v>
      </c>
      <c r="BF183" s="216">
        <f>IF(N183="snížená",J183,0)</f>
        <v>0</v>
      </c>
      <c r="BG183" s="216">
        <f>IF(N183="zákl. přenesená",J183,0)</f>
        <v>0</v>
      </c>
      <c r="BH183" s="216">
        <f>IF(N183="sníž. přenesená",J183,0)</f>
        <v>0</v>
      </c>
      <c r="BI183" s="216">
        <f>IF(N183="nulová",J183,0)</f>
        <v>0</v>
      </c>
      <c r="BJ183" s="25" t="s">
        <v>25</v>
      </c>
      <c r="BK183" s="216">
        <f>ROUND(I183*H183,2)</f>
        <v>0</v>
      </c>
      <c r="BL183" s="25" t="s">
        <v>279</v>
      </c>
      <c r="BM183" s="25" t="s">
        <v>1809</v>
      </c>
    </row>
    <row r="184" spans="2:47" s="1" customFormat="1" ht="27">
      <c r="B184" s="43"/>
      <c r="C184" s="65"/>
      <c r="D184" s="219" t="s">
        <v>217</v>
      </c>
      <c r="E184" s="65"/>
      <c r="F184" s="250" t="s">
        <v>1797</v>
      </c>
      <c r="G184" s="65"/>
      <c r="H184" s="65"/>
      <c r="I184" s="174"/>
      <c r="J184" s="65"/>
      <c r="K184" s="65"/>
      <c r="L184" s="63"/>
      <c r="M184" s="251"/>
      <c r="N184" s="44"/>
      <c r="O184" s="44"/>
      <c r="P184" s="44"/>
      <c r="Q184" s="44"/>
      <c r="R184" s="44"/>
      <c r="S184" s="44"/>
      <c r="T184" s="80"/>
      <c r="AT184" s="25" t="s">
        <v>217</v>
      </c>
      <c r="AU184" s="25" t="s">
        <v>90</v>
      </c>
    </row>
    <row r="185" spans="2:51" s="12" customFormat="1" ht="13.5">
      <c r="B185" s="217"/>
      <c r="C185" s="218"/>
      <c r="D185" s="219" t="s">
        <v>196</v>
      </c>
      <c r="E185" s="220" t="s">
        <v>38</v>
      </c>
      <c r="F185" s="221" t="s">
        <v>1810</v>
      </c>
      <c r="G185" s="218"/>
      <c r="H185" s="222">
        <v>12</v>
      </c>
      <c r="I185" s="223"/>
      <c r="J185" s="218"/>
      <c r="K185" s="218"/>
      <c r="L185" s="224"/>
      <c r="M185" s="225"/>
      <c r="N185" s="226"/>
      <c r="O185" s="226"/>
      <c r="P185" s="226"/>
      <c r="Q185" s="226"/>
      <c r="R185" s="226"/>
      <c r="S185" s="226"/>
      <c r="T185" s="227"/>
      <c r="AT185" s="228" t="s">
        <v>196</v>
      </c>
      <c r="AU185" s="228" t="s">
        <v>90</v>
      </c>
      <c r="AV185" s="12" t="s">
        <v>90</v>
      </c>
      <c r="AW185" s="12" t="s">
        <v>45</v>
      </c>
      <c r="AX185" s="12" t="s">
        <v>82</v>
      </c>
      <c r="AY185" s="228" t="s">
        <v>183</v>
      </c>
    </row>
    <row r="186" spans="2:51" s="13" customFormat="1" ht="13.5">
      <c r="B186" s="229"/>
      <c r="C186" s="230"/>
      <c r="D186" s="219" t="s">
        <v>196</v>
      </c>
      <c r="E186" s="231" t="s">
        <v>38</v>
      </c>
      <c r="F186" s="232" t="s">
        <v>198</v>
      </c>
      <c r="G186" s="230"/>
      <c r="H186" s="233">
        <v>12</v>
      </c>
      <c r="I186" s="234"/>
      <c r="J186" s="230"/>
      <c r="K186" s="230"/>
      <c r="L186" s="235"/>
      <c r="M186" s="236"/>
      <c r="N186" s="237"/>
      <c r="O186" s="237"/>
      <c r="P186" s="237"/>
      <c r="Q186" s="237"/>
      <c r="R186" s="237"/>
      <c r="S186" s="237"/>
      <c r="T186" s="238"/>
      <c r="AT186" s="239" t="s">
        <v>196</v>
      </c>
      <c r="AU186" s="239" t="s">
        <v>90</v>
      </c>
      <c r="AV186" s="13" t="s">
        <v>190</v>
      </c>
      <c r="AW186" s="13" t="s">
        <v>45</v>
      </c>
      <c r="AX186" s="13" t="s">
        <v>25</v>
      </c>
      <c r="AY186" s="239" t="s">
        <v>183</v>
      </c>
    </row>
    <row r="187" spans="2:65" s="1" customFormat="1" ht="25.5" customHeight="1">
      <c r="B187" s="43"/>
      <c r="C187" s="205" t="s">
        <v>478</v>
      </c>
      <c r="D187" s="205" t="s">
        <v>185</v>
      </c>
      <c r="E187" s="206" t="s">
        <v>1811</v>
      </c>
      <c r="F187" s="207" t="s">
        <v>1812</v>
      </c>
      <c r="G187" s="208" t="s">
        <v>313</v>
      </c>
      <c r="H187" s="209">
        <v>32</v>
      </c>
      <c r="I187" s="210"/>
      <c r="J187" s="211">
        <f>ROUND(I187*H187,2)</f>
        <v>0</v>
      </c>
      <c r="K187" s="207" t="s">
        <v>189</v>
      </c>
      <c r="L187" s="63"/>
      <c r="M187" s="212" t="s">
        <v>38</v>
      </c>
      <c r="N187" s="213" t="s">
        <v>53</v>
      </c>
      <c r="O187" s="44"/>
      <c r="P187" s="214">
        <f>O187*H187</f>
        <v>0</v>
      </c>
      <c r="Q187" s="214">
        <v>0.00078</v>
      </c>
      <c r="R187" s="214">
        <f>Q187*H187</f>
        <v>0.02496</v>
      </c>
      <c r="S187" s="214">
        <v>0</v>
      </c>
      <c r="T187" s="215">
        <f>S187*H187</f>
        <v>0</v>
      </c>
      <c r="AR187" s="25" t="s">
        <v>279</v>
      </c>
      <c r="AT187" s="25" t="s">
        <v>185</v>
      </c>
      <c r="AU187" s="25" t="s">
        <v>90</v>
      </c>
      <c r="AY187" s="25" t="s">
        <v>183</v>
      </c>
      <c r="BE187" s="216">
        <f>IF(N187="základní",J187,0)</f>
        <v>0</v>
      </c>
      <c r="BF187" s="216">
        <f>IF(N187="snížená",J187,0)</f>
        <v>0</v>
      </c>
      <c r="BG187" s="216">
        <f>IF(N187="zákl. přenesená",J187,0)</f>
        <v>0</v>
      </c>
      <c r="BH187" s="216">
        <f>IF(N187="sníž. přenesená",J187,0)</f>
        <v>0</v>
      </c>
      <c r="BI187" s="216">
        <f>IF(N187="nulová",J187,0)</f>
        <v>0</v>
      </c>
      <c r="BJ187" s="25" t="s">
        <v>25</v>
      </c>
      <c r="BK187" s="216">
        <f>ROUND(I187*H187,2)</f>
        <v>0</v>
      </c>
      <c r="BL187" s="25" t="s">
        <v>279</v>
      </c>
      <c r="BM187" s="25" t="s">
        <v>1813</v>
      </c>
    </row>
    <row r="188" spans="2:47" s="1" customFormat="1" ht="27">
      <c r="B188" s="43"/>
      <c r="C188" s="65"/>
      <c r="D188" s="219" t="s">
        <v>217</v>
      </c>
      <c r="E188" s="65"/>
      <c r="F188" s="250" t="s">
        <v>1797</v>
      </c>
      <c r="G188" s="65"/>
      <c r="H188" s="65"/>
      <c r="I188" s="174"/>
      <c r="J188" s="65"/>
      <c r="K188" s="65"/>
      <c r="L188" s="63"/>
      <c r="M188" s="251"/>
      <c r="N188" s="44"/>
      <c r="O188" s="44"/>
      <c r="P188" s="44"/>
      <c r="Q188" s="44"/>
      <c r="R188" s="44"/>
      <c r="S188" s="44"/>
      <c r="T188" s="80"/>
      <c r="AT188" s="25" t="s">
        <v>217</v>
      </c>
      <c r="AU188" s="25" t="s">
        <v>90</v>
      </c>
    </row>
    <row r="189" spans="2:51" s="12" customFormat="1" ht="13.5">
      <c r="B189" s="217"/>
      <c r="C189" s="218"/>
      <c r="D189" s="219" t="s">
        <v>196</v>
      </c>
      <c r="E189" s="220" t="s">
        <v>38</v>
      </c>
      <c r="F189" s="221" t="s">
        <v>1814</v>
      </c>
      <c r="G189" s="218"/>
      <c r="H189" s="222">
        <v>32</v>
      </c>
      <c r="I189" s="223"/>
      <c r="J189" s="218"/>
      <c r="K189" s="218"/>
      <c r="L189" s="224"/>
      <c r="M189" s="225"/>
      <c r="N189" s="226"/>
      <c r="O189" s="226"/>
      <c r="P189" s="226"/>
      <c r="Q189" s="226"/>
      <c r="R189" s="226"/>
      <c r="S189" s="226"/>
      <c r="T189" s="227"/>
      <c r="AT189" s="228" t="s">
        <v>196</v>
      </c>
      <c r="AU189" s="228" t="s">
        <v>90</v>
      </c>
      <c r="AV189" s="12" t="s">
        <v>90</v>
      </c>
      <c r="AW189" s="12" t="s">
        <v>45</v>
      </c>
      <c r="AX189" s="12" t="s">
        <v>82</v>
      </c>
      <c r="AY189" s="228" t="s">
        <v>183</v>
      </c>
    </row>
    <row r="190" spans="2:51" s="13" customFormat="1" ht="13.5">
      <c r="B190" s="229"/>
      <c r="C190" s="230"/>
      <c r="D190" s="219" t="s">
        <v>196</v>
      </c>
      <c r="E190" s="231" t="s">
        <v>38</v>
      </c>
      <c r="F190" s="232" t="s">
        <v>198</v>
      </c>
      <c r="G190" s="230"/>
      <c r="H190" s="233">
        <v>32</v>
      </c>
      <c r="I190" s="234"/>
      <c r="J190" s="230"/>
      <c r="K190" s="230"/>
      <c r="L190" s="235"/>
      <c r="M190" s="236"/>
      <c r="N190" s="237"/>
      <c r="O190" s="237"/>
      <c r="P190" s="237"/>
      <c r="Q190" s="237"/>
      <c r="R190" s="237"/>
      <c r="S190" s="237"/>
      <c r="T190" s="238"/>
      <c r="AT190" s="239" t="s">
        <v>196</v>
      </c>
      <c r="AU190" s="239" t="s">
        <v>90</v>
      </c>
      <c r="AV190" s="13" t="s">
        <v>190</v>
      </c>
      <c r="AW190" s="13" t="s">
        <v>45</v>
      </c>
      <c r="AX190" s="13" t="s">
        <v>25</v>
      </c>
      <c r="AY190" s="239" t="s">
        <v>183</v>
      </c>
    </row>
    <row r="191" spans="2:65" s="1" customFormat="1" ht="25.5" customHeight="1">
      <c r="B191" s="43"/>
      <c r="C191" s="205" t="s">
        <v>483</v>
      </c>
      <c r="D191" s="205" t="s">
        <v>185</v>
      </c>
      <c r="E191" s="206" t="s">
        <v>1815</v>
      </c>
      <c r="F191" s="207" t="s">
        <v>1816</v>
      </c>
      <c r="G191" s="208" t="s">
        <v>313</v>
      </c>
      <c r="H191" s="209">
        <v>44.5</v>
      </c>
      <c r="I191" s="210"/>
      <c r="J191" s="211">
        <f>ROUND(I191*H191,2)</f>
        <v>0</v>
      </c>
      <c r="K191" s="207" t="s">
        <v>189</v>
      </c>
      <c r="L191" s="63"/>
      <c r="M191" s="212" t="s">
        <v>38</v>
      </c>
      <c r="N191" s="213" t="s">
        <v>53</v>
      </c>
      <c r="O191" s="44"/>
      <c r="P191" s="214">
        <f>O191*H191</f>
        <v>0</v>
      </c>
      <c r="Q191" s="214">
        <v>0.00096</v>
      </c>
      <c r="R191" s="214">
        <f>Q191*H191</f>
        <v>0.04272</v>
      </c>
      <c r="S191" s="214">
        <v>0</v>
      </c>
      <c r="T191" s="215">
        <f>S191*H191</f>
        <v>0</v>
      </c>
      <c r="AR191" s="25" t="s">
        <v>279</v>
      </c>
      <c r="AT191" s="25" t="s">
        <v>185</v>
      </c>
      <c r="AU191" s="25" t="s">
        <v>90</v>
      </c>
      <c r="AY191" s="25" t="s">
        <v>183</v>
      </c>
      <c r="BE191" s="216">
        <f>IF(N191="základní",J191,0)</f>
        <v>0</v>
      </c>
      <c r="BF191" s="216">
        <f>IF(N191="snížená",J191,0)</f>
        <v>0</v>
      </c>
      <c r="BG191" s="216">
        <f>IF(N191="zákl. přenesená",J191,0)</f>
        <v>0</v>
      </c>
      <c r="BH191" s="216">
        <f>IF(N191="sníž. přenesená",J191,0)</f>
        <v>0</v>
      </c>
      <c r="BI191" s="216">
        <f>IF(N191="nulová",J191,0)</f>
        <v>0</v>
      </c>
      <c r="BJ191" s="25" t="s">
        <v>25</v>
      </c>
      <c r="BK191" s="216">
        <f>ROUND(I191*H191,2)</f>
        <v>0</v>
      </c>
      <c r="BL191" s="25" t="s">
        <v>279</v>
      </c>
      <c r="BM191" s="25" t="s">
        <v>1817</v>
      </c>
    </row>
    <row r="192" spans="2:47" s="1" customFormat="1" ht="27">
      <c r="B192" s="43"/>
      <c r="C192" s="65"/>
      <c r="D192" s="219" t="s">
        <v>217</v>
      </c>
      <c r="E192" s="65"/>
      <c r="F192" s="250" t="s">
        <v>1797</v>
      </c>
      <c r="G192" s="65"/>
      <c r="H192" s="65"/>
      <c r="I192" s="174"/>
      <c r="J192" s="65"/>
      <c r="K192" s="65"/>
      <c r="L192" s="63"/>
      <c r="M192" s="251"/>
      <c r="N192" s="44"/>
      <c r="O192" s="44"/>
      <c r="P192" s="44"/>
      <c r="Q192" s="44"/>
      <c r="R192" s="44"/>
      <c r="S192" s="44"/>
      <c r="T192" s="80"/>
      <c r="AT192" s="25" t="s">
        <v>217</v>
      </c>
      <c r="AU192" s="25" t="s">
        <v>90</v>
      </c>
    </row>
    <row r="193" spans="2:51" s="12" customFormat="1" ht="13.5">
      <c r="B193" s="217"/>
      <c r="C193" s="218"/>
      <c r="D193" s="219" t="s">
        <v>196</v>
      </c>
      <c r="E193" s="220" t="s">
        <v>38</v>
      </c>
      <c r="F193" s="221" t="s">
        <v>1818</v>
      </c>
      <c r="G193" s="218"/>
      <c r="H193" s="222">
        <v>44.5</v>
      </c>
      <c r="I193" s="223"/>
      <c r="J193" s="218"/>
      <c r="K193" s="218"/>
      <c r="L193" s="224"/>
      <c r="M193" s="225"/>
      <c r="N193" s="226"/>
      <c r="O193" s="226"/>
      <c r="P193" s="226"/>
      <c r="Q193" s="226"/>
      <c r="R193" s="226"/>
      <c r="S193" s="226"/>
      <c r="T193" s="227"/>
      <c r="AT193" s="228" t="s">
        <v>196</v>
      </c>
      <c r="AU193" s="228" t="s">
        <v>90</v>
      </c>
      <c r="AV193" s="12" t="s">
        <v>90</v>
      </c>
      <c r="AW193" s="12" t="s">
        <v>45</v>
      </c>
      <c r="AX193" s="12" t="s">
        <v>82</v>
      </c>
      <c r="AY193" s="228" t="s">
        <v>183</v>
      </c>
    </row>
    <row r="194" spans="2:51" s="13" customFormat="1" ht="13.5">
      <c r="B194" s="229"/>
      <c r="C194" s="230"/>
      <c r="D194" s="219" t="s">
        <v>196</v>
      </c>
      <c r="E194" s="231" t="s">
        <v>38</v>
      </c>
      <c r="F194" s="232" t="s">
        <v>198</v>
      </c>
      <c r="G194" s="230"/>
      <c r="H194" s="233">
        <v>44.5</v>
      </c>
      <c r="I194" s="234"/>
      <c r="J194" s="230"/>
      <c r="K194" s="230"/>
      <c r="L194" s="235"/>
      <c r="M194" s="236"/>
      <c r="N194" s="237"/>
      <c r="O194" s="237"/>
      <c r="P194" s="237"/>
      <c r="Q194" s="237"/>
      <c r="R194" s="237"/>
      <c r="S194" s="237"/>
      <c r="T194" s="238"/>
      <c r="AT194" s="239" t="s">
        <v>196</v>
      </c>
      <c r="AU194" s="239" t="s">
        <v>90</v>
      </c>
      <c r="AV194" s="13" t="s">
        <v>190</v>
      </c>
      <c r="AW194" s="13" t="s">
        <v>45</v>
      </c>
      <c r="AX194" s="13" t="s">
        <v>25</v>
      </c>
      <c r="AY194" s="239" t="s">
        <v>183</v>
      </c>
    </row>
    <row r="195" spans="2:65" s="1" customFormat="1" ht="25.5" customHeight="1">
      <c r="B195" s="43"/>
      <c r="C195" s="205" t="s">
        <v>487</v>
      </c>
      <c r="D195" s="205" t="s">
        <v>185</v>
      </c>
      <c r="E195" s="206" t="s">
        <v>1819</v>
      </c>
      <c r="F195" s="207" t="s">
        <v>1820</v>
      </c>
      <c r="G195" s="208" t="s">
        <v>313</v>
      </c>
      <c r="H195" s="209">
        <v>17.5</v>
      </c>
      <c r="I195" s="210"/>
      <c r="J195" s="211">
        <f>ROUND(I195*H195,2)</f>
        <v>0</v>
      </c>
      <c r="K195" s="207" t="s">
        <v>189</v>
      </c>
      <c r="L195" s="63"/>
      <c r="M195" s="212" t="s">
        <v>38</v>
      </c>
      <c r="N195" s="213" t="s">
        <v>53</v>
      </c>
      <c r="O195" s="44"/>
      <c r="P195" s="214">
        <f>O195*H195</f>
        <v>0</v>
      </c>
      <c r="Q195" s="214">
        <v>0.00125</v>
      </c>
      <c r="R195" s="214">
        <f>Q195*H195</f>
        <v>0.021875000000000002</v>
      </c>
      <c r="S195" s="214">
        <v>0</v>
      </c>
      <c r="T195" s="215">
        <f>S195*H195</f>
        <v>0</v>
      </c>
      <c r="AR195" s="25" t="s">
        <v>279</v>
      </c>
      <c r="AT195" s="25" t="s">
        <v>185</v>
      </c>
      <c r="AU195" s="25" t="s">
        <v>90</v>
      </c>
      <c r="AY195" s="25" t="s">
        <v>183</v>
      </c>
      <c r="BE195" s="216">
        <f>IF(N195="základní",J195,0)</f>
        <v>0</v>
      </c>
      <c r="BF195" s="216">
        <f>IF(N195="snížená",J195,0)</f>
        <v>0</v>
      </c>
      <c r="BG195" s="216">
        <f>IF(N195="zákl. přenesená",J195,0)</f>
        <v>0</v>
      </c>
      <c r="BH195" s="216">
        <f>IF(N195="sníž. přenesená",J195,0)</f>
        <v>0</v>
      </c>
      <c r="BI195" s="216">
        <f>IF(N195="nulová",J195,0)</f>
        <v>0</v>
      </c>
      <c r="BJ195" s="25" t="s">
        <v>25</v>
      </c>
      <c r="BK195" s="216">
        <f>ROUND(I195*H195,2)</f>
        <v>0</v>
      </c>
      <c r="BL195" s="25" t="s">
        <v>279</v>
      </c>
      <c r="BM195" s="25" t="s">
        <v>1821</v>
      </c>
    </row>
    <row r="196" spans="2:47" s="1" customFormat="1" ht="27">
      <c r="B196" s="43"/>
      <c r="C196" s="65"/>
      <c r="D196" s="219" t="s">
        <v>217</v>
      </c>
      <c r="E196" s="65"/>
      <c r="F196" s="250" t="s">
        <v>1797</v>
      </c>
      <c r="G196" s="65"/>
      <c r="H196" s="65"/>
      <c r="I196" s="174"/>
      <c r="J196" s="65"/>
      <c r="K196" s="65"/>
      <c r="L196" s="63"/>
      <c r="M196" s="251"/>
      <c r="N196" s="44"/>
      <c r="O196" s="44"/>
      <c r="P196" s="44"/>
      <c r="Q196" s="44"/>
      <c r="R196" s="44"/>
      <c r="S196" s="44"/>
      <c r="T196" s="80"/>
      <c r="AT196" s="25" t="s">
        <v>217</v>
      </c>
      <c r="AU196" s="25" t="s">
        <v>90</v>
      </c>
    </row>
    <row r="197" spans="2:51" s="12" customFormat="1" ht="13.5">
      <c r="B197" s="217"/>
      <c r="C197" s="218"/>
      <c r="D197" s="219" t="s">
        <v>196</v>
      </c>
      <c r="E197" s="220" t="s">
        <v>38</v>
      </c>
      <c r="F197" s="221" t="s">
        <v>1822</v>
      </c>
      <c r="G197" s="218"/>
      <c r="H197" s="222">
        <v>17.5</v>
      </c>
      <c r="I197" s="223"/>
      <c r="J197" s="218"/>
      <c r="K197" s="218"/>
      <c r="L197" s="224"/>
      <c r="M197" s="225"/>
      <c r="N197" s="226"/>
      <c r="O197" s="226"/>
      <c r="P197" s="226"/>
      <c r="Q197" s="226"/>
      <c r="R197" s="226"/>
      <c r="S197" s="226"/>
      <c r="T197" s="227"/>
      <c r="AT197" s="228" t="s">
        <v>196</v>
      </c>
      <c r="AU197" s="228" t="s">
        <v>90</v>
      </c>
      <c r="AV197" s="12" t="s">
        <v>90</v>
      </c>
      <c r="AW197" s="12" t="s">
        <v>45</v>
      </c>
      <c r="AX197" s="12" t="s">
        <v>82</v>
      </c>
      <c r="AY197" s="228" t="s">
        <v>183</v>
      </c>
    </row>
    <row r="198" spans="2:51" s="13" customFormat="1" ht="13.5">
      <c r="B198" s="229"/>
      <c r="C198" s="230"/>
      <c r="D198" s="219" t="s">
        <v>196</v>
      </c>
      <c r="E198" s="231" t="s">
        <v>38</v>
      </c>
      <c r="F198" s="232" t="s">
        <v>198</v>
      </c>
      <c r="G198" s="230"/>
      <c r="H198" s="233">
        <v>17.5</v>
      </c>
      <c r="I198" s="234"/>
      <c r="J198" s="230"/>
      <c r="K198" s="230"/>
      <c r="L198" s="235"/>
      <c r="M198" s="236"/>
      <c r="N198" s="237"/>
      <c r="O198" s="237"/>
      <c r="P198" s="237"/>
      <c r="Q198" s="237"/>
      <c r="R198" s="237"/>
      <c r="S198" s="237"/>
      <c r="T198" s="238"/>
      <c r="AT198" s="239" t="s">
        <v>196</v>
      </c>
      <c r="AU198" s="239" t="s">
        <v>90</v>
      </c>
      <c r="AV198" s="13" t="s">
        <v>190</v>
      </c>
      <c r="AW198" s="13" t="s">
        <v>45</v>
      </c>
      <c r="AX198" s="13" t="s">
        <v>25</v>
      </c>
      <c r="AY198" s="239" t="s">
        <v>183</v>
      </c>
    </row>
    <row r="199" spans="2:65" s="1" customFormat="1" ht="25.5" customHeight="1">
      <c r="B199" s="43"/>
      <c r="C199" s="205" t="s">
        <v>492</v>
      </c>
      <c r="D199" s="205" t="s">
        <v>185</v>
      </c>
      <c r="E199" s="206" t="s">
        <v>1823</v>
      </c>
      <c r="F199" s="207" t="s">
        <v>1824</v>
      </c>
      <c r="G199" s="208" t="s">
        <v>313</v>
      </c>
      <c r="H199" s="209">
        <v>9</v>
      </c>
      <c r="I199" s="210"/>
      <c r="J199" s="211">
        <f>ROUND(I199*H199,2)</f>
        <v>0</v>
      </c>
      <c r="K199" s="207" t="s">
        <v>189</v>
      </c>
      <c r="L199" s="63"/>
      <c r="M199" s="212" t="s">
        <v>38</v>
      </c>
      <c r="N199" s="213" t="s">
        <v>53</v>
      </c>
      <c r="O199" s="44"/>
      <c r="P199" s="214">
        <f>O199*H199</f>
        <v>0</v>
      </c>
      <c r="Q199" s="214">
        <v>0.0061</v>
      </c>
      <c r="R199" s="214">
        <f>Q199*H199</f>
        <v>0.054900000000000004</v>
      </c>
      <c r="S199" s="214">
        <v>0</v>
      </c>
      <c r="T199" s="215">
        <f>S199*H199</f>
        <v>0</v>
      </c>
      <c r="AR199" s="25" t="s">
        <v>279</v>
      </c>
      <c r="AT199" s="25" t="s">
        <v>185</v>
      </c>
      <c r="AU199" s="25" t="s">
        <v>90</v>
      </c>
      <c r="AY199" s="25" t="s">
        <v>183</v>
      </c>
      <c r="BE199" s="216">
        <f>IF(N199="základní",J199,0)</f>
        <v>0</v>
      </c>
      <c r="BF199" s="216">
        <f>IF(N199="snížená",J199,0)</f>
        <v>0</v>
      </c>
      <c r="BG199" s="216">
        <f>IF(N199="zákl. přenesená",J199,0)</f>
        <v>0</v>
      </c>
      <c r="BH199" s="216">
        <f>IF(N199="sníž. přenesená",J199,0)</f>
        <v>0</v>
      </c>
      <c r="BI199" s="216">
        <f>IF(N199="nulová",J199,0)</f>
        <v>0</v>
      </c>
      <c r="BJ199" s="25" t="s">
        <v>25</v>
      </c>
      <c r="BK199" s="216">
        <f>ROUND(I199*H199,2)</f>
        <v>0</v>
      </c>
      <c r="BL199" s="25" t="s">
        <v>279</v>
      </c>
      <c r="BM199" s="25" t="s">
        <v>1825</v>
      </c>
    </row>
    <row r="200" spans="2:47" s="1" customFormat="1" ht="27">
      <c r="B200" s="43"/>
      <c r="C200" s="65"/>
      <c r="D200" s="219" t="s">
        <v>217</v>
      </c>
      <c r="E200" s="65"/>
      <c r="F200" s="250" t="s">
        <v>1797</v>
      </c>
      <c r="G200" s="65"/>
      <c r="H200" s="65"/>
      <c r="I200" s="174"/>
      <c r="J200" s="65"/>
      <c r="K200" s="65"/>
      <c r="L200" s="63"/>
      <c r="M200" s="251"/>
      <c r="N200" s="44"/>
      <c r="O200" s="44"/>
      <c r="P200" s="44"/>
      <c r="Q200" s="44"/>
      <c r="R200" s="44"/>
      <c r="S200" s="44"/>
      <c r="T200" s="80"/>
      <c r="AT200" s="25" t="s">
        <v>217</v>
      </c>
      <c r="AU200" s="25" t="s">
        <v>90</v>
      </c>
    </row>
    <row r="201" spans="2:51" s="12" customFormat="1" ht="13.5">
      <c r="B201" s="217"/>
      <c r="C201" s="218"/>
      <c r="D201" s="219" t="s">
        <v>196</v>
      </c>
      <c r="E201" s="220" t="s">
        <v>38</v>
      </c>
      <c r="F201" s="221" t="s">
        <v>1826</v>
      </c>
      <c r="G201" s="218"/>
      <c r="H201" s="222">
        <v>9</v>
      </c>
      <c r="I201" s="223"/>
      <c r="J201" s="218"/>
      <c r="K201" s="218"/>
      <c r="L201" s="224"/>
      <c r="M201" s="225"/>
      <c r="N201" s="226"/>
      <c r="O201" s="226"/>
      <c r="P201" s="226"/>
      <c r="Q201" s="226"/>
      <c r="R201" s="226"/>
      <c r="S201" s="226"/>
      <c r="T201" s="227"/>
      <c r="AT201" s="228" t="s">
        <v>196</v>
      </c>
      <c r="AU201" s="228" t="s">
        <v>90</v>
      </c>
      <c r="AV201" s="12" t="s">
        <v>90</v>
      </c>
      <c r="AW201" s="12" t="s">
        <v>45</v>
      </c>
      <c r="AX201" s="12" t="s">
        <v>82</v>
      </c>
      <c r="AY201" s="228" t="s">
        <v>183</v>
      </c>
    </row>
    <row r="202" spans="2:51" s="13" customFormat="1" ht="13.5">
      <c r="B202" s="229"/>
      <c r="C202" s="230"/>
      <c r="D202" s="219" t="s">
        <v>196</v>
      </c>
      <c r="E202" s="231" t="s">
        <v>38</v>
      </c>
      <c r="F202" s="232" t="s">
        <v>198</v>
      </c>
      <c r="G202" s="230"/>
      <c r="H202" s="233">
        <v>9</v>
      </c>
      <c r="I202" s="234"/>
      <c r="J202" s="230"/>
      <c r="K202" s="230"/>
      <c r="L202" s="235"/>
      <c r="M202" s="236"/>
      <c r="N202" s="237"/>
      <c r="O202" s="237"/>
      <c r="P202" s="237"/>
      <c r="Q202" s="237"/>
      <c r="R202" s="237"/>
      <c r="S202" s="237"/>
      <c r="T202" s="238"/>
      <c r="AT202" s="239" t="s">
        <v>196</v>
      </c>
      <c r="AU202" s="239" t="s">
        <v>90</v>
      </c>
      <c r="AV202" s="13" t="s">
        <v>190</v>
      </c>
      <c r="AW202" s="13" t="s">
        <v>45</v>
      </c>
      <c r="AX202" s="13" t="s">
        <v>25</v>
      </c>
      <c r="AY202" s="239" t="s">
        <v>183</v>
      </c>
    </row>
    <row r="203" spans="2:65" s="1" customFormat="1" ht="38.25" customHeight="1">
      <c r="B203" s="43"/>
      <c r="C203" s="205" t="s">
        <v>496</v>
      </c>
      <c r="D203" s="205" t="s">
        <v>185</v>
      </c>
      <c r="E203" s="206" t="s">
        <v>1827</v>
      </c>
      <c r="F203" s="207" t="s">
        <v>1828</v>
      </c>
      <c r="G203" s="208" t="s">
        <v>313</v>
      </c>
      <c r="H203" s="209">
        <v>31</v>
      </c>
      <c r="I203" s="210"/>
      <c r="J203" s="211">
        <f>ROUND(I203*H203,2)</f>
        <v>0</v>
      </c>
      <c r="K203" s="207" t="s">
        <v>189</v>
      </c>
      <c r="L203" s="63"/>
      <c r="M203" s="212" t="s">
        <v>38</v>
      </c>
      <c r="N203" s="213" t="s">
        <v>53</v>
      </c>
      <c r="O203" s="44"/>
      <c r="P203" s="214">
        <f>O203*H203</f>
        <v>0</v>
      </c>
      <c r="Q203" s="214">
        <v>5E-05</v>
      </c>
      <c r="R203" s="214">
        <f>Q203*H203</f>
        <v>0.0015500000000000002</v>
      </c>
      <c r="S203" s="214">
        <v>0</v>
      </c>
      <c r="T203" s="215">
        <f>S203*H203</f>
        <v>0</v>
      </c>
      <c r="AR203" s="25" t="s">
        <v>279</v>
      </c>
      <c r="AT203" s="25" t="s">
        <v>185</v>
      </c>
      <c r="AU203" s="25" t="s">
        <v>90</v>
      </c>
      <c r="AY203" s="25" t="s">
        <v>183</v>
      </c>
      <c r="BE203" s="216">
        <f>IF(N203="základní",J203,0)</f>
        <v>0</v>
      </c>
      <c r="BF203" s="216">
        <f>IF(N203="snížená",J203,0)</f>
        <v>0</v>
      </c>
      <c r="BG203" s="216">
        <f>IF(N203="zákl. přenesená",J203,0)</f>
        <v>0</v>
      </c>
      <c r="BH203" s="216">
        <f>IF(N203="sníž. přenesená",J203,0)</f>
        <v>0</v>
      </c>
      <c r="BI203" s="216">
        <f>IF(N203="nulová",J203,0)</f>
        <v>0</v>
      </c>
      <c r="BJ203" s="25" t="s">
        <v>25</v>
      </c>
      <c r="BK203" s="216">
        <f>ROUND(I203*H203,2)</f>
        <v>0</v>
      </c>
      <c r="BL203" s="25" t="s">
        <v>279</v>
      </c>
      <c r="BM203" s="25" t="s">
        <v>1829</v>
      </c>
    </row>
    <row r="204" spans="2:47" s="1" customFormat="1" ht="27">
      <c r="B204" s="43"/>
      <c r="C204" s="65"/>
      <c r="D204" s="219" t="s">
        <v>217</v>
      </c>
      <c r="E204" s="65"/>
      <c r="F204" s="250" t="s">
        <v>1830</v>
      </c>
      <c r="G204" s="65"/>
      <c r="H204" s="65"/>
      <c r="I204" s="174"/>
      <c r="J204" s="65"/>
      <c r="K204" s="65"/>
      <c r="L204" s="63"/>
      <c r="M204" s="251"/>
      <c r="N204" s="44"/>
      <c r="O204" s="44"/>
      <c r="P204" s="44"/>
      <c r="Q204" s="44"/>
      <c r="R204" s="44"/>
      <c r="S204" s="44"/>
      <c r="T204" s="80"/>
      <c r="AT204" s="25" t="s">
        <v>217</v>
      </c>
      <c r="AU204" s="25" t="s">
        <v>90</v>
      </c>
    </row>
    <row r="205" spans="2:65" s="1" customFormat="1" ht="38.25" customHeight="1">
      <c r="B205" s="43"/>
      <c r="C205" s="205" t="s">
        <v>502</v>
      </c>
      <c r="D205" s="205" t="s">
        <v>185</v>
      </c>
      <c r="E205" s="206" t="s">
        <v>1831</v>
      </c>
      <c r="F205" s="207" t="s">
        <v>1832</v>
      </c>
      <c r="G205" s="208" t="s">
        <v>313</v>
      </c>
      <c r="H205" s="209">
        <v>45.5</v>
      </c>
      <c r="I205" s="210"/>
      <c r="J205" s="211">
        <f>ROUND(I205*H205,2)</f>
        <v>0</v>
      </c>
      <c r="K205" s="207" t="s">
        <v>189</v>
      </c>
      <c r="L205" s="63"/>
      <c r="M205" s="212" t="s">
        <v>38</v>
      </c>
      <c r="N205" s="213" t="s">
        <v>53</v>
      </c>
      <c r="O205" s="44"/>
      <c r="P205" s="214">
        <f>O205*H205</f>
        <v>0</v>
      </c>
      <c r="Q205" s="214">
        <v>7E-05</v>
      </c>
      <c r="R205" s="214">
        <f>Q205*H205</f>
        <v>0.003185</v>
      </c>
      <c r="S205" s="214">
        <v>0</v>
      </c>
      <c r="T205" s="215">
        <f>S205*H205</f>
        <v>0</v>
      </c>
      <c r="AR205" s="25" t="s">
        <v>279</v>
      </c>
      <c r="AT205" s="25" t="s">
        <v>185</v>
      </c>
      <c r="AU205" s="25" t="s">
        <v>90</v>
      </c>
      <c r="AY205" s="25" t="s">
        <v>183</v>
      </c>
      <c r="BE205" s="216">
        <f>IF(N205="základní",J205,0)</f>
        <v>0</v>
      </c>
      <c r="BF205" s="216">
        <f>IF(N205="snížená",J205,0)</f>
        <v>0</v>
      </c>
      <c r="BG205" s="216">
        <f>IF(N205="zákl. přenesená",J205,0)</f>
        <v>0</v>
      </c>
      <c r="BH205" s="216">
        <f>IF(N205="sníž. přenesená",J205,0)</f>
        <v>0</v>
      </c>
      <c r="BI205" s="216">
        <f>IF(N205="nulová",J205,0)</f>
        <v>0</v>
      </c>
      <c r="BJ205" s="25" t="s">
        <v>25</v>
      </c>
      <c r="BK205" s="216">
        <f>ROUND(I205*H205,2)</f>
        <v>0</v>
      </c>
      <c r="BL205" s="25" t="s">
        <v>279</v>
      </c>
      <c r="BM205" s="25" t="s">
        <v>1833</v>
      </c>
    </row>
    <row r="206" spans="2:47" s="1" customFormat="1" ht="27">
      <c r="B206" s="43"/>
      <c r="C206" s="65"/>
      <c r="D206" s="219" t="s">
        <v>217</v>
      </c>
      <c r="E206" s="65"/>
      <c r="F206" s="250" t="s">
        <v>1830</v>
      </c>
      <c r="G206" s="65"/>
      <c r="H206" s="65"/>
      <c r="I206" s="174"/>
      <c r="J206" s="65"/>
      <c r="K206" s="65"/>
      <c r="L206" s="63"/>
      <c r="M206" s="251"/>
      <c r="N206" s="44"/>
      <c r="O206" s="44"/>
      <c r="P206" s="44"/>
      <c r="Q206" s="44"/>
      <c r="R206" s="44"/>
      <c r="S206" s="44"/>
      <c r="T206" s="80"/>
      <c r="AT206" s="25" t="s">
        <v>217</v>
      </c>
      <c r="AU206" s="25" t="s">
        <v>90</v>
      </c>
    </row>
    <row r="207" spans="2:65" s="1" customFormat="1" ht="38.25" customHeight="1">
      <c r="B207" s="43"/>
      <c r="C207" s="205" t="s">
        <v>506</v>
      </c>
      <c r="D207" s="205" t="s">
        <v>185</v>
      </c>
      <c r="E207" s="206" t="s">
        <v>1834</v>
      </c>
      <c r="F207" s="207" t="s">
        <v>1835</v>
      </c>
      <c r="G207" s="208" t="s">
        <v>313</v>
      </c>
      <c r="H207" s="209">
        <v>12</v>
      </c>
      <c r="I207" s="210"/>
      <c r="J207" s="211">
        <f>ROUND(I207*H207,2)</f>
        <v>0</v>
      </c>
      <c r="K207" s="207" t="s">
        <v>189</v>
      </c>
      <c r="L207" s="63"/>
      <c r="M207" s="212" t="s">
        <v>38</v>
      </c>
      <c r="N207" s="213" t="s">
        <v>53</v>
      </c>
      <c r="O207" s="44"/>
      <c r="P207" s="214">
        <f>O207*H207</f>
        <v>0</v>
      </c>
      <c r="Q207" s="214">
        <v>8E-05</v>
      </c>
      <c r="R207" s="214">
        <f>Q207*H207</f>
        <v>0.0009600000000000001</v>
      </c>
      <c r="S207" s="214">
        <v>0</v>
      </c>
      <c r="T207" s="215">
        <f>S207*H207</f>
        <v>0</v>
      </c>
      <c r="AR207" s="25" t="s">
        <v>279</v>
      </c>
      <c r="AT207" s="25" t="s">
        <v>185</v>
      </c>
      <c r="AU207" s="25" t="s">
        <v>90</v>
      </c>
      <c r="AY207" s="25" t="s">
        <v>183</v>
      </c>
      <c r="BE207" s="216">
        <f>IF(N207="základní",J207,0)</f>
        <v>0</v>
      </c>
      <c r="BF207" s="216">
        <f>IF(N207="snížená",J207,0)</f>
        <v>0</v>
      </c>
      <c r="BG207" s="216">
        <f>IF(N207="zákl. přenesená",J207,0)</f>
        <v>0</v>
      </c>
      <c r="BH207" s="216">
        <f>IF(N207="sníž. přenesená",J207,0)</f>
        <v>0</v>
      </c>
      <c r="BI207" s="216">
        <f>IF(N207="nulová",J207,0)</f>
        <v>0</v>
      </c>
      <c r="BJ207" s="25" t="s">
        <v>25</v>
      </c>
      <c r="BK207" s="216">
        <f>ROUND(I207*H207,2)</f>
        <v>0</v>
      </c>
      <c r="BL207" s="25" t="s">
        <v>279</v>
      </c>
      <c r="BM207" s="25" t="s">
        <v>1836</v>
      </c>
    </row>
    <row r="208" spans="2:47" s="1" customFormat="1" ht="27">
      <c r="B208" s="43"/>
      <c r="C208" s="65"/>
      <c r="D208" s="219" t="s">
        <v>217</v>
      </c>
      <c r="E208" s="65"/>
      <c r="F208" s="250" t="s">
        <v>1830</v>
      </c>
      <c r="G208" s="65"/>
      <c r="H208" s="65"/>
      <c r="I208" s="174"/>
      <c r="J208" s="65"/>
      <c r="K208" s="65"/>
      <c r="L208" s="63"/>
      <c r="M208" s="251"/>
      <c r="N208" s="44"/>
      <c r="O208" s="44"/>
      <c r="P208" s="44"/>
      <c r="Q208" s="44"/>
      <c r="R208" s="44"/>
      <c r="S208" s="44"/>
      <c r="T208" s="80"/>
      <c r="AT208" s="25" t="s">
        <v>217</v>
      </c>
      <c r="AU208" s="25" t="s">
        <v>90</v>
      </c>
    </row>
    <row r="209" spans="2:65" s="1" customFormat="1" ht="25.5" customHeight="1">
      <c r="B209" s="43"/>
      <c r="C209" s="205" t="s">
        <v>510</v>
      </c>
      <c r="D209" s="205" t="s">
        <v>185</v>
      </c>
      <c r="E209" s="206" t="s">
        <v>1837</v>
      </c>
      <c r="F209" s="207" t="s">
        <v>1838</v>
      </c>
      <c r="G209" s="208" t="s">
        <v>313</v>
      </c>
      <c r="H209" s="209">
        <v>76</v>
      </c>
      <c r="I209" s="210"/>
      <c r="J209" s="211">
        <f>ROUND(I209*H209,2)</f>
        <v>0</v>
      </c>
      <c r="K209" s="207" t="s">
        <v>38</v>
      </c>
      <c r="L209" s="63"/>
      <c r="M209" s="212" t="s">
        <v>38</v>
      </c>
      <c r="N209" s="213" t="s">
        <v>53</v>
      </c>
      <c r="O209" s="44"/>
      <c r="P209" s="214">
        <f>O209*H209</f>
        <v>0</v>
      </c>
      <c r="Q209" s="214">
        <v>0.00027</v>
      </c>
      <c r="R209" s="214">
        <f>Q209*H209</f>
        <v>0.02052</v>
      </c>
      <c r="S209" s="214">
        <v>0</v>
      </c>
      <c r="T209" s="215">
        <f>S209*H209</f>
        <v>0</v>
      </c>
      <c r="AR209" s="25" t="s">
        <v>279</v>
      </c>
      <c r="AT209" s="25" t="s">
        <v>185</v>
      </c>
      <c r="AU209" s="25" t="s">
        <v>90</v>
      </c>
      <c r="AY209" s="25" t="s">
        <v>183</v>
      </c>
      <c r="BE209" s="216">
        <f>IF(N209="základní",J209,0)</f>
        <v>0</v>
      </c>
      <c r="BF209" s="216">
        <f>IF(N209="snížená",J209,0)</f>
        <v>0</v>
      </c>
      <c r="BG209" s="216">
        <f>IF(N209="zákl. přenesená",J209,0)</f>
        <v>0</v>
      </c>
      <c r="BH209" s="216">
        <f>IF(N209="sníž. přenesená",J209,0)</f>
        <v>0</v>
      </c>
      <c r="BI209" s="216">
        <f>IF(N209="nulová",J209,0)</f>
        <v>0</v>
      </c>
      <c r="BJ209" s="25" t="s">
        <v>25</v>
      </c>
      <c r="BK209" s="216">
        <f>ROUND(I209*H209,2)</f>
        <v>0</v>
      </c>
      <c r="BL209" s="25" t="s">
        <v>279</v>
      </c>
      <c r="BM209" s="25" t="s">
        <v>1839</v>
      </c>
    </row>
    <row r="210" spans="2:51" s="12" customFormat="1" ht="13.5">
      <c r="B210" s="217"/>
      <c r="C210" s="218"/>
      <c r="D210" s="219" t="s">
        <v>196</v>
      </c>
      <c r="E210" s="220" t="s">
        <v>38</v>
      </c>
      <c r="F210" s="221" t="s">
        <v>1840</v>
      </c>
      <c r="G210" s="218"/>
      <c r="H210" s="222">
        <v>76</v>
      </c>
      <c r="I210" s="223"/>
      <c r="J210" s="218"/>
      <c r="K210" s="218"/>
      <c r="L210" s="224"/>
      <c r="M210" s="225"/>
      <c r="N210" s="226"/>
      <c r="O210" s="226"/>
      <c r="P210" s="226"/>
      <c r="Q210" s="226"/>
      <c r="R210" s="226"/>
      <c r="S210" s="226"/>
      <c r="T210" s="227"/>
      <c r="AT210" s="228" t="s">
        <v>196</v>
      </c>
      <c r="AU210" s="228" t="s">
        <v>90</v>
      </c>
      <c r="AV210" s="12" t="s">
        <v>90</v>
      </c>
      <c r="AW210" s="12" t="s">
        <v>45</v>
      </c>
      <c r="AX210" s="12" t="s">
        <v>82</v>
      </c>
      <c r="AY210" s="228" t="s">
        <v>183</v>
      </c>
    </row>
    <row r="211" spans="2:51" s="13" customFormat="1" ht="13.5">
      <c r="B211" s="229"/>
      <c r="C211" s="230"/>
      <c r="D211" s="219" t="s">
        <v>196</v>
      </c>
      <c r="E211" s="231" t="s">
        <v>38</v>
      </c>
      <c r="F211" s="232" t="s">
        <v>198</v>
      </c>
      <c r="G211" s="230"/>
      <c r="H211" s="233">
        <v>76</v>
      </c>
      <c r="I211" s="234"/>
      <c r="J211" s="230"/>
      <c r="K211" s="230"/>
      <c r="L211" s="235"/>
      <c r="M211" s="236"/>
      <c r="N211" s="237"/>
      <c r="O211" s="237"/>
      <c r="P211" s="237"/>
      <c r="Q211" s="237"/>
      <c r="R211" s="237"/>
      <c r="S211" s="237"/>
      <c r="T211" s="238"/>
      <c r="AT211" s="239" t="s">
        <v>196</v>
      </c>
      <c r="AU211" s="239" t="s">
        <v>90</v>
      </c>
      <c r="AV211" s="13" t="s">
        <v>190</v>
      </c>
      <c r="AW211" s="13" t="s">
        <v>45</v>
      </c>
      <c r="AX211" s="13" t="s">
        <v>25</v>
      </c>
      <c r="AY211" s="239" t="s">
        <v>183</v>
      </c>
    </row>
    <row r="212" spans="2:65" s="1" customFormat="1" ht="25.5" customHeight="1">
      <c r="B212" s="43"/>
      <c r="C212" s="205" t="s">
        <v>514</v>
      </c>
      <c r="D212" s="205" t="s">
        <v>185</v>
      </c>
      <c r="E212" s="206" t="s">
        <v>1841</v>
      </c>
      <c r="F212" s="207" t="s">
        <v>1842</v>
      </c>
      <c r="G212" s="208" t="s">
        <v>313</v>
      </c>
      <c r="H212" s="209">
        <v>17.5</v>
      </c>
      <c r="I212" s="210"/>
      <c r="J212" s="211">
        <f>ROUND(I212*H212,2)</f>
        <v>0</v>
      </c>
      <c r="K212" s="207" t="s">
        <v>38</v>
      </c>
      <c r="L212" s="63"/>
      <c r="M212" s="212" t="s">
        <v>38</v>
      </c>
      <c r="N212" s="213" t="s">
        <v>53</v>
      </c>
      <c r="O212" s="44"/>
      <c r="P212" s="214">
        <f>O212*H212</f>
        <v>0</v>
      </c>
      <c r="Q212" s="214">
        <v>0.00034</v>
      </c>
      <c r="R212" s="214">
        <f>Q212*H212</f>
        <v>0.00595</v>
      </c>
      <c r="S212" s="214">
        <v>0</v>
      </c>
      <c r="T212" s="215">
        <f>S212*H212</f>
        <v>0</v>
      </c>
      <c r="AR212" s="25" t="s">
        <v>279</v>
      </c>
      <c r="AT212" s="25" t="s">
        <v>185</v>
      </c>
      <c r="AU212" s="25" t="s">
        <v>90</v>
      </c>
      <c r="AY212" s="25" t="s">
        <v>183</v>
      </c>
      <c r="BE212" s="216">
        <f>IF(N212="základní",J212,0)</f>
        <v>0</v>
      </c>
      <c r="BF212" s="216">
        <f>IF(N212="snížená",J212,0)</f>
        <v>0</v>
      </c>
      <c r="BG212" s="216">
        <f>IF(N212="zákl. přenesená",J212,0)</f>
        <v>0</v>
      </c>
      <c r="BH212" s="216">
        <f>IF(N212="sníž. přenesená",J212,0)</f>
        <v>0</v>
      </c>
      <c r="BI212" s="216">
        <f>IF(N212="nulová",J212,0)</f>
        <v>0</v>
      </c>
      <c r="BJ212" s="25" t="s">
        <v>25</v>
      </c>
      <c r="BK212" s="216">
        <f>ROUND(I212*H212,2)</f>
        <v>0</v>
      </c>
      <c r="BL212" s="25" t="s">
        <v>279</v>
      </c>
      <c r="BM212" s="25" t="s">
        <v>1843</v>
      </c>
    </row>
    <row r="213" spans="2:51" s="12" customFormat="1" ht="13.5">
      <c r="B213" s="217"/>
      <c r="C213" s="218"/>
      <c r="D213" s="219" t="s">
        <v>196</v>
      </c>
      <c r="E213" s="220" t="s">
        <v>38</v>
      </c>
      <c r="F213" s="221" t="s">
        <v>1844</v>
      </c>
      <c r="G213" s="218"/>
      <c r="H213" s="222">
        <v>17.5</v>
      </c>
      <c r="I213" s="223"/>
      <c r="J213" s="218"/>
      <c r="K213" s="218"/>
      <c r="L213" s="224"/>
      <c r="M213" s="225"/>
      <c r="N213" s="226"/>
      <c r="O213" s="226"/>
      <c r="P213" s="226"/>
      <c r="Q213" s="226"/>
      <c r="R213" s="226"/>
      <c r="S213" s="226"/>
      <c r="T213" s="227"/>
      <c r="AT213" s="228" t="s">
        <v>196</v>
      </c>
      <c r="AU213" s="228" t="s">
        <v>90</v>
      </c>
      <c r="AV213" s="12" t="s">
        <v>90</v>
      </c>
      <c r="AW213" s="12" t="s">
        <v>45</v>
      </c>
      <c r="AX213" s="12" t="s">
        <v>82</v>
      </c>
      <c r="AY213" s="228" t="s">
        <v>183</v>
      </c>
    </row>
    <row r="214" spans="2:51" s="13" customFormat="1" ht="13.5">
      <c r="B214" s="229"/>
      <c r="C214" s="230"/>
      <c r="D214" s="219" t="s">
        <v>196</v>
      </c>
      <c r="E214" s="231" t="s">
        <v>38</v>
      </c>
      <c r="F214" s="232" t="s">
        <v>198</v>
      </c>
      <c r="G214" s="230"/>
      <c r="H214" s="233">
        <v>17.5</v>
      </c>
      <c r="I214" s="234"/>
      <c r="J214" s="230"/>
      <c r="K214" s="230"/>
      <c r="L214" s="235"/>
      <c r="M214" s="236"/>
      <c r="N214" s="237"/>
      <c r="O214" s="237"/>
      <c r="P214" s="237"/>
      <c r="Q214" s="237"/>
      <c r="R214" s="237"/>
      <c r="S214" s="237"/>
      <c r="T214" s="238"/>
      <c r="AT214" s="239" t="s">
        <v>196</v>
      </c>
      <c r="AU214" s="239" t="s">
        <v>90</v>
      </c>
      <c r="AV214" s="13" t="s">
        <v>190</v>
      </c>
      <c r="AW214" s="13" t="s">
        <v>45</v>
      </c>
      <c r="AX214" s="13" t="s">
        <v>25</v>
      </c>
      <c r="AY214" s="239" t="s">
        <v>183</v>
      </c>
    </row>
    <row r="215" spans="2:65" s="1" customFormat="1" ht="25.5" customHeight="1">
      <c r="B215" s="43"/>
      <c r="C215" s="205" t="s">
        <v>520</v>
      </c>
      <c r="D215" s="205" t="s">
        <v>185</v>
      </c>
      <c r="E215" s="206" t="s">
        <v>1845</v>
      </c>
      <c r="F215" s="207" t="s">
        <v>1846</v>
      </c>
      <c r="G215" s="208" t="s">
        <v>313</v>
      </c>
      <c r="H215" s="209">
        <v>9</v>
      </c>
      <c r="I215" s="210"/>
      <c r="J215" s="211">
        <f>ROUND(I215*H215,2)</f>
        <v>0</v>
      </c>
      <c r="K215" s="207" t="s">
        <v>38</v>
      </c>
      <c r="L215" s="63"/>
      <c r="M215" s="212" t="s">
        <v>38</v>
      </c>
      <c r="N215" s="213" t="s">
        <v>53</v>
      </c>
      <c r="O215" s="44"/>
      <c r="P215" s="214">
        <f>O215*H215</f>
        <v>0</v>
      </c>
      <c r="Q215" s="214">
        <v>0.00044</v>
      </c>
      <c r="R215" s="214">
        <f>Q215*H215</f>
        <v>0.00396</v>
      </c>
      <c r="S215" s="214">
        <v>0</v>
      </c>
      <c r="T215" s="215">
        <f>S215*H215</f>
        <v>0</v>
      </c>
      <c r="AR215" s="25" t="s">
        <v>279</v>
      </c>
      <c r="AT215" s="25" t="s">
        <v>185</v>
      </c>
      <c r="AU215" s="25" t="s">
        <v>90</v>
      </c>
      <c r="AY215" s="25" t="s">
        <v>183</v>
      </c>
      <c r="BE215" s="216">
        <f>IF(N215="základní",J215,0)</f>
        <v>0</v>
      </c>
      <c r="BF215" s="216">
        <f>IF(N215="snížená",J215,0)</f>
        <v>0</v>
      </c>
      <c r="BG215" s="216">
        <f>IF(N215="zákl. přenesená",J215,0)</f>
        <v>0</v>
      </c>
      <c r="BH215" s="216">
        <f>IF(N215="sníž. přenesená",J215,0)</f>
        <v>0</v>
      </c>
      <c r="BI215" s="216">
        <f>IF(N215="nulová",J215,0)</f>
        <v>0</v>
      </c>
      <c r="BJ215" s="25" t="s">
        <v>25</v>
      </c>
      <c r="BK215" s="216">
        <f>ROUND(I215*H215,2)</f>
        <v>0</v>
      </c>
      <c r="BL215" s="25" t="s">
        <v>279</v>
      </c>
      <c r="BM215" s="25" t="s">
        <v>1847</v>
      </c>
    </row>
    <row r="216" spans="2:51" s="12" customFormat="1" ht="13.5">
      <c r="B216" s="217"/>
      <c r="C216" s="218"/>
      <c r="D216" s="219" t="s">
        <v>196</v>
      </c>
      <c r="E216" s="220" t="s">
        <v>38</v>
      </c>
      <c r="F216" s="221" t="s">
        <v>1848</v>
      </c>
      <c r="G216" s="218"/>
      <c r="H216" s="222">
        <v>9</v>
      </c>
      <c r="I216" s="223"/>
      <c r="J216" s="218"/>
      <c r="K216" s="218"/>
      <c r="L216" s="224"/>
      <c r="M216" s="225"/>
      <c r="N216" s="226"/>
      <c r="O216" s="226"/>
      <c r="P216" s="226"/>
      <c r="Q216" s="226"/>
      <c r="R216" s="226"/>
      <c r="S216" s="226"/>
      <c r="T216" s="227"/>
      <c r="AT216" s="228" t="s">
        <v>196</v>
      </c>
      <c r="AU216" s="228" t="s">
        <v>90</v>
      </c>
      <c r="AV216" s="12" t="s">
        <v>90</v>
      </c>
      <c r="AW216" s="12" t="s">
        <v>45</v>
      </c>
      <c r="AX216" s="12" t="s">
        <v>82</v>
      </c>
      <c r="AY216" s="228" t="s">
        <v>183</v>
      </c>
    </row>
    <row r="217" spans="2:51" s="13" customFormat="1" ht="13.5">
      <c r="B217" s="229"/>
      <c r="C217" s="230"/>
      <c r="D217" s="219" t="s">
        <v>196</v>
      </c>
      <c r="E217" s="231" t="s">
        <v>38</v>
      </c>
      <c r="F217" s="232" t="s">
        <v>198</v>
      </c>
      <c r="G217" s="230"/>
      <c r="H217" s="233">
        <v>9</v>
      </c>
      <c r="I217" s="234"/>
      <c r="J217" s="230"/>
      <c r="K217" s="230"/>
      <c r="L217" s="235"/>
      <c r="M217" s="236"/>
      <c r="N217" s="237"/>
      <c r="O217" s="237"/>
      <c r="P217" s="237"/>
      <c r="Q217" s="237"/>
      <c r="R217" s="237"/>
      <c r="S217" s="237"/>
      <c r="T217" s="238"/>
      <c r="AT217" s="239" t="s">
        <v>196</v>
      </c>
      <c r="AU217" s="239" t="s">
        <v>90</v>
      </c>
      <c r="AV217" s="13" t="s">
        <v>190</v>
      </c>
      <c r="AW217" s="13" t="s">
        <v>45</v>
      </c>
      <c r="AX217" s="13" t="s">
        <v>25</v>
      </c>
      <c r="AY217" s="239" t="s">
        <v>183</v>
      </c>
    </row>
    <row r="218" spans="2:65" s="1" customFormat="1" ht="16.5" customHeight="1">
      <c r="B218" s="43"/>
      <c r="C218" s="205" t="s">
        <v>524</v>
      </c>
      <c r="D218" s="205" t="s">
        <v>185</v>
      </c>
      <c r="E218" s="206" t="s">
        <v>1849</v>
      </c>
      <c r="F218" s="207" t="s">
        <v>1850</v>
      </c>
      <c r="G218" s="208" t="s">
        <v>188</v>
      </c>
      <c r="H218" s="209">
        <v>25</v>
      </c>
      <c r="I218" s="210"/>
      <c r="J218" s="211">
        <f>ROUND(I218*H218,2)</f>
        <v>0</v>
      </c>
      <c r="K218" s="207" t="s">
        <v>189</v>
      </c>
      <c r="L218" s="63"/>
      <c r="M218" s="212" t="s">
        <v>38</v>
      </c>
      <c r="N218" s="213" t="s">
        <v>53</v>
      </c>
      <c r="O218" s="44"/>
      <c r="P218" s="214">
        <f>O218*H218</f>
        <v>0</v>
      </c>
      <c r="Q218" s="214">
        <v>0</v>
      </c>
      <c r="R218" s="214">
        <f>Q218*H218</f>
        <v>0</v>
      </c>
      <c r="S218" s="214">
        <v>0</v>
      </c>
      <c r="T218" s="215">
        <f>S218*H218</f>
        <v>0</v>
      </c>
      <c r="AR218" s="25" t="s">
        <v>279</v>
      </c>
      <c r="AT218" s="25" t="s">
        <v>185</v>
      </c>
      <c r="AU218" s="25" t="s">
        <v>90</v>
      </c>
      <c r="AY218" s="25" t="s">
        <v>183</v>
      </c>
      <c r="BE218" s="216">
        <f>IF(N218="základní",J218,0)</f>
        <v>0</v>
      </c>
      <c r="BF218" s="216">
        <f>IF(N218="snížená",J218,0)</f>
        <v>0</v>
      </c>
      <c r="BG218" s="216">
        <f>IF(N218="zákl. přenesená",J218,0)</f>
        <v>0</v>
      </c>
      <c r="BH218" s="216">
        <f>IF(N218="sníž. přenesená",J218,0)</f>
        <v>0</v>
      </c>
      <c r="BI218" s="216">
        <f>IF(N218="nulová",J218,0)</f>
        <v>0</v>
      </c>
      <c r="BJ218" s="25" t="s">
        <v>25</v>
      </c>
      <c r="BK218" s="216">
        <f>ROUND(I218*H218,2)</f>
        <v>0</v>
      </c>
      <c r="BL218" s="25" t="s">
        <v>279</v>
      </c>
      <c r="BM218" s="25" t="s">
        <v>1851</v>
      </c>
    </row>
    <row r="219" spans="2:47" s="1" customFormat="1" ht="54">
      <c r="B219" s="43"/>
      <c r="C219" s="65"/>
      <c r="D219" s="219" t="s">
        <v>217</v>
      </c>
      <c r="E219" s="65"/>
      <c r="F219" s="250" t="s">
        <v>1852</v>
      </c>
      <c r="G219" s="65"/>
      <c r="H219" s="65"/>
      <c r="I219" s="174"/>
      <c r="J219" s="65"/>
      <c r="K219" s="65"/>
      <c r="L219" s="63"/>
      <c r="M219" s="251"/>
      <c r="N219" s="44"/>
      <c r="O219" s="44"/>
      <c r="P219" s="44"/>
      <c r="Q219" s="44"/>
      <c r="R219" s="44"/>
      <c r="S219" s="44"/>
      <c r="T219" s="80"/>
      <c r="AT219" s="25" t="s">
        <v>217</v>
      </c>
      <c r="AU219" s="25" t="s">
        <v>90</v>
      </c>
    </row>
    <row r="220" spans="2:65" s="1" customFormat="1" ht="16.5" customHeight="1">
      <c r="B220" s="43"/>
      <c r="C220" s="205" t="s">
        <v>529</v>
      </c>
      <c r="D220" s="205" t="s">
        <v>185</v>
      </c>
      <c r="E220" s="206" t="s">
        <v>1853</v>
      </c>
      <c r="F220" s="207" t="s">
        <v>1854</v>
      </c>
      <c r="G220" s="208" t="s">
        <v>188</v>
      </c>
      <c r="H220" s="209">
        <v>27</v>
      </c>
      <c r="I220" s="210"/>
      <c r="J220" s="211">
        <f>ROUND(I220*H220,2)</f>
        <v>0</v>
      </c>
      <c r="K220" s="207" t="s">
        <v>189</v>
      </c>
      <c r="L220" s="63"/>
      <c r="M220" s="212" t="s">
        <v>38</v>
      </c>
      <c r="N220" s="213" t="s">
        <v>53</v>
      </c>
      <c r="O220" s="44"/>
      <c r="P220" s="214">
        <f>O220*H220</f>
        <v>0</v>
      </c>
      <c r="Q220" s="214">
        <v>0.00017</v>
      </c>
      <c r="R220" s="214">
        <f>Q220*H220</f>
        <v>0.00459</v>
      </c>
      <c r="S220" s="214">
        <v>0</v>
      </c>
      <c r="T220" s="215">
        <f>S220*H220</f>
        <v>0</v>
      </c>
      <c r="AR220" s="25" t="s">
        <v>279</v>
      </c>
      <c r="AT220" s="25" t="s">
        <v>185</v>
      </c>
      <c r="AU220" s="25" t="s">
        <v>90</v>
      </c>
      <c r="AY220" s="25" t="s">
        <v>183</v>
      </c>
      <c r="BE220" s="216">
        <f>IF(N220="základní",J220,0)</f>
        <v>0</v>
      </c>
      <c r="BF220" s="216">
        <f>IF(N220="snížená",J220,0)</f>
        <v>0</v>
      </c>
      <c r="BG220" s="216">
        <f>IF(N220="zákl. přenesená",J220,0)</f>
        <v>0</v>
      </c>
      <c r="BH220" s="216">
        <f>IF(N220="sníž. přenesená",J220,0)</f>
        <v>0</v>
      </c>
      <c r="BI220" s="216">
        <f>IF(N220="nulová",J220,0)</f>
        <v>0</v>
      </c>
      <c r="BJ220" s="25" t="s">
        <v>25</v>
      </c>
      <c r="BK220" s="216">
        <f>ROUND(I220*H220,2)</f>
        <v>0</v>
      </c>
      <c r="BL220" s="25" t="s">
        <v>279</v>
      </c>
      <c r="BM220" s="25" t="s">
        <v>1855</v>
      </c>
    </row>
    <row r="221" spans="2:47" s="1" customFormat="1" ht="40.5">
      <c r="B221" s="43"/>
      <c r="C221" s="65"/>
      <c r="D221" s="219" t="s">
        <v>217</v>
      </c>
      <c r="E221" s="65"/>
      <c r="F221" s="250" t="s">
        <v>1856</v>
      </c>
      <c r="G221" s="65"/>
      <c r="H221" s="65"/>
      <c r="I221" s="174"/>
      <c r="J221" s="65"/>
      <c r="K221" s="65"/>
      <c r="L221" s="63"/>
      <c r="M221" s="251"/>
      <c r="N221" s="44"/>
      <c r="O221" s="44"/>
      <c r="P221" s="44"/>
      <c r="Q221" s="44"/>
      <c r="R221" s="44"/>
      <c r="S221" s="44"/>
      <c r="T221" s="80"/>
      <c r="AT221" s="25" t="s">
        <v>217</v>
      </c>
      <c r="AU221" s="25" t="s">
        <v>90</v>
      </c>
    </row>
    <row r="222" spans="2:65" s="1" customFormat="1" ht="25.5" customHeight="1">
      <c r="B222" s="43"/>
      <c r="C222" s="205" t="s">
        <v>534</v>
      </c>
      <c r="D222" s="205" t="s">
        <v>185</v>
      </c>
      <c r="E222" s="206" t="s">
        <v>1857</v>
      </c>
      <c r="F222" s="207" t="s">
        <v>1858</v>
      </c>
      <c r="G222" s="208" t="s">
        <v>936</v>
      </c>
      <c r="H222" s="209">
        <v>1</v>
      </c>
      <c r="I222" s="210"/>
      <c r="J222" s="211">
        <f>ROUND(I222*H222,2)</f>
        <v>0</v>
      </c>
      <c r="K222" s="207" t="s">
        <v>189</v>
      </c>
      <c r="L222" s="63"/>
      <c r="M222" s="212" t="s">
        <v>38</v>
      </c>
      <c r="N222" s="213" t="s">
        <v>53</v>
      </c>
      <c r="O222" s="44"/>
      <c r="P222" s="214">
        <f>O222*H222</f>
        <v>0</v>
      </c>
      <c r="Q222" s="214">
        <v>0.00021</v>
      </c>
      <c r="R222" s="214">
        <f>Q222*H222</f>
        <v>0.00021</v>
      </c>
      <c r="S222" s="214">
        <v>0</v>
      </c>
      <c r="T222" s="215">
        <f>S222*H222</f>
        <v>0</v>
      </c>
      <c r="AR222" s="25" t="s">
        <v>279</v>
      </c>
      <c r="AT222" s="25" t="s">
        <v>185</v>
      </c>
      <c r="AU222" s="25" t="s">
        <v>90</v>
      </c>
      <c r="AY222" s="25" t="s">
        <v>183</v>
      </c>
      <c r="BE222" s="216">
        <f>IF(N222="základní",J222,0)</f>
        <v>0</v>
      </c>
      <c r="BF222" s="216">
        <f>IF(N222="snížená",J222,0)</f>
        <v>0</v>
      </c>
      <c r="BG222" s="216">
        <f>IF(N222="zákl. přenesená",J222,0)</f>
        <v>0</v>
      </c>
      <c r="BH222" s="216">
        <f>IF(N222="sníž. přenesená",J222,0)</f>
        <v>0</v>
      </c>
      <c r="BI222" s="216">
        <f>IF(N222="nulová",J222,0)</f>
        <v>0</v>
      </c>
      <c r="BJ222" s="25" t="s">
        <v>25</v>
      </c>
      <c r="BK222" s="216">
        <f>ROUND(I222*H222,2)</f>
        <v>0</v>
      </c>
      <c r="BL222" s="25" t="s">
        <v>279</v>
      </c>
      <c r="BM222" s="25" t="s">
        <v>1859</v>
      </c>
    </row>
    <row r="223" spans="2:47" s="1" customFormat="1" ht="40.5">
      <c r="B223" s="43"/>
      <c r="C223" s="65"/>
      <c r="D223" s="219" t="s">
        <v>217</v>
      </c>
      <c r="E223" s="65"/>
      <c r="F223" s="250" t="s">
        <v>1856</v>
      </c>
      <c r="G223" s="65"/>
      <c r="H223" s="65"/>
      <c r="I223" s="174"/>
      <c r="J223" s="65"/>
      <c r="K223" s="65"/>
      <c r="L223" s="63"/>
      <c r="M223" s="251"/>
      <c r="N223" s="44"/>
      <c r="O223" s="44"/>
      <c r="P223" s="44"/>
      <c r="Q223" s="44"/>
      <c r="R223" s="44"/>
      <c r="S223" s="44"/>
      <c r="T223" s="80"/>
      <c r="AT223" s="25" t="s">
        <v>217</v>
      </c>
      <c r="AU223" s="25" t="s">
        <v>90</v>
      </c>
    </row>
    <row r="224" spans="2:65" s="1" customFormat="1" ht="16.5" customHeight="1">
      <c r="B224" s="43"/>
      <c r="C224" s="205" t="s">
        <v>538</v>
      </c>
      <c r="D224" s="205" t="s">
        <v>185</v>
      </c>
      <c r="E224" s="206" t="s">
        <v>1860</v>
      </c>
      <c r="F224" s="207" t="s">
        <v>1861</v>
      </c>
      <c r="G224" s="208" t="s">
        <v>936</v>
      </c>
      <c r="H224" s="209">
        <v>1</v>
      </c>
      <c r="I224" s="210"/>
      <c r="J224" s="211">
        <f>ROUND(I224*H224,2)</f>
        <v>0</v>
      </c>
      <c r="K224" s="207" t="s">
        <v>189</v>
      </c>
      <c r="L224" s="63"/>
      <c r="M224" s="212" t="s">
        <v>38</v>
      </c>
      <c r="N224" s="213" t="s">
        <v>53</v>
      </c>
      <c r="O224" s="44"/>
      <c r="P224" s="214">
        <f>O224*H224</f>
        <v>0</v>
      </c>
      <c r="Q224" s="214">
        <v>0.00057</v>
      </c>
      <c r="R224" s="214">
        <f>Q224*H224</f>
        <v>0.00057</v>
      </c>
      <c r="S224" s="214">
        <v>0</v>
      </c>
      <c r="T224" s="215">
        <f>S224*H224</f>
        <v>0</v>
      </c>
      <c r="AR224" s="25" t="s">
        <v>279</v>
      </c>
      <c r="AT224" s="25" t="s">
        <v>185</v>
      </c>
      <c r="AU224" s="25" t="s">
        <v>90</v>
      </c>
      <c r="AY224" s="25" t="s">
        <v>183</v>
      </c>
      <c r="BE224" s="216">
        <f>IF(N224="základní",J224,0)</f>
        <v>0</v>
      </c>
      <c r="BF224" s="216">
        <f>IF(N224="snížená",J224,0)</f>
        <v>0</v>
      </c>
      <c r="BG224" s="216">
        <f>IF(N224="zákl. přenesená",J224,0)</f>
        <v>0</v>
      </c>
      <c r="BH224" s="216">
        <f>IF(N224="sníž. přenesená",J224,0)</f>
        <v>0</v>
      </c>
      <c r="BI224" s="216">
        <f>IF(N224="nulová",J224,0)</f>
        <v>0</v>
      </c>
      <c r="BJ224" s="25" t="s">
        <v>25</v>
      </c>
      <c r="BK224" s="216">
        <f>ROUND(I224*H224,2)</f>
        <v>0</v>
      </c>
      <c r="BL224" s="25" t="s">
        <v>279</v>
      </c>
      <c r="BM224" s="25" t="s">
        <v>1862</v>
      </c>
    </row>
    <row r="225" spans="2:47" s="1" customFormat="1" ht="40.5">
      <c r="B225" s="43"/>
      <c r="C225" s="65"/>
      <c r="D225" s="219" t="s">
        <v>217</v>
      </c>
      <c r="E225" s="65"/>
      <c r="F225" s="250" t="s">
        <v>1856</v>
      </c>
      <c r="G225" s="65"/>
      <c r="H225" s="65"/>
      <c r="I225" s="174"/>
      <c r="J225" s="65"/>
      <c r="K225" s="65"/>
      <c r="L225" s="63"/>
      <c r="M225" s="251"/>
      <c r="N225" s="44"/>
      <c r="O225" s="44"/>
      <c r="P225" s="44"/>
      <c r="Q225" s="44"/>
      <c r="R225" s="44"/>
      <c r="S225" s="44"/>
      <c r="T225" s="80"/>
      <c r="AT225" s="25" t="s">
        <v>217</v>
      </c>
      <c r="AU225" s="25" t="s">
        <v>90</v>
      </c>
    </row>
    <row r="226" spans="2:65" s="1" customFormat="1" ht="25.5" customHeight="1">
      <c r="B226" s="43"/>
      <c r="C226" s="205" t="s">
        <v>543</v>
      </c>
      <c r="D226" s="205" t="s">
        <v>185</v>
      </c>
      <c r="E226" s="206" t="s">
        <v>1863</v>
      </c>
      <c r="F226" s="207" t="s">
        <v>1864</v>
      </c>
      <c r="G226" s="208" t="s">
        <v>188</v>
      </c>
      <c r="H226" s="209">
        <v>1</v>
      </c>
      <c r="I226" s="210"/>
      <c r="J226" s="211">
        <f aca="true" t="shared" si="20" ref="J226:J231">ROUND(I226*H226,2)</f>
        <v>0</v>
      </c>
      <c r="K226" s="207" t="s">
        <v>189</v>
      </c>
      <c r="L226" s="63"/>
      <c r="M226" s="212" t="s">
        <v>38</v>
      </c>
      <c r="N226" s="213" t="s">
        <v>53</v>
      </c>
      <c r="O226" s="44"/>
      <c r="P226" s="214">
        <f aca="true" t="shared" si="21" ref="P226:P231">O226*H226</f>
        <v>0</v>
      </c>
      <c r="Q226" s="214">
        <v>0.00021</v>
      </c>
      <c r="R226" s="214">
        <f aca="true" t="shared" si="22" ref="R226:R231">Q226*H226</f>
        <v>0.00021</v>
      </c>
      <c r="S226" s="214">
        <v>0</v>
      </c>
      <c r="T226" s="215">
        <f aca="true" t="shared" si="23" ref="T226:T231">S226*H226</f>
        <v>0</v>
      </c>
      <c r="AR226" s="25" t="s">
        <v>279</v>
      </c>
      <c r="AT226" s="25" t="s">
        <v>185</v>
      </c>
      <c r="AU226" s="25" t="s">
        <v>90</v>
      </c>
      <c r="AY226" s="25" t="s">
        <v>183</v>
      </c>
      <c r="BE226" s="216">
        <f aca="true" t="shared" si="24" ref="BE226:BE231">IF(N226="základní",J226,0)</f>
        <v>0</v>
      </c>
      <c r="BF226" s="216">
        <f aca="true" t="shared" si="25" ref="BF226:BF231">IF(N226="snížená",J226,0)</f>
        <v>0</v>
      </c>
      <c r="BG226" s="216">
        <f aca="true" t="shared" si="26" ref="BG226:BG231">IF(N226="zákl. přenesená",J226,0)</f>
        <v>0</v>
      </c>
      <c r="BH226" s="216">
        <f aca="true" t="shared" si="27" ref="BH226:BH231">IF(N226="sníž. přenesená",J226,0)</f>
        <v>0</v>
      </c>
      <c r="BI226" s="216">
        <f aca="true" t="shared" si="28" ref="BI226:BI231">IF(N226="nulová",J226,0)</f>
        <v>0</v>
      </c>
      <c r="BJ226" s="25" t="s">
        <v>25</v>
      </c>
      <c r="BK226" s="216">
        <f aca="true" t="shared" si="29" ref="BK226:BK231">ROUND(I226*H226,2)</f>
        <v>0</v>
      </c>
      <c r="BL226" s="25" t="s">
        <v>279</v>
      </c>
      <c r="BM226" s="25" t="s">
        <v>1865</v>
      </c>
    </row>
    <row r="227" spans="2:65" s="1" customFormat="1" ht="25.5" customHeight="1">
      <c r="B227" s="43"/>
      <c r="C227" s="205" t="s">
        <v>547</v>
      </c>
      <c r="D227" s="205" t="s">
        <v>185</v>
      </c>
      <c r="E227" s="206" t="s">
        <v>1866</v>
      </c>
      <c r="F227" s="207" t="s">
        <v>1867</v>
      </c>
      <c r="G227" s="208" t="s">
        <v>188</v>
      </c>
      <c r="H227" s="209">
        <v>1</v>
      </c>
      <c r="I227" s="210"/>
      <c r="J227" s="211">
        <f t="shared" si="20"/>
        <v>0</v>
      </c>
      <c r="K227" s="207" t="s">
        <v>189</v>
      </c>
      <c r="L227" s="63"/>
      <c r="M227" s="212" t="s">
        <v>38</v>
      </c>
      <c r="N227" s="213" t="s">
        <v>53</v>
      </c>
      <c r="O227" s="44"/>
      <c r="P227" s="214">
        <f t="shared" si="21"/>
        <v>0</v>
      </c>
      <c r="Q227" s="214">
        <v>0.00168</v>
      </c>
      <c r="R227" s="214">
        <f t="shared" si="22"/>
        <v>0.00168</v>
      </c>
      <c r="S227" s="214">
        <v>0</v>
      </c>
      <c r="T227" s="215">
        <f t="shared" si="23"/>
        <v>0</v>
      </c>
      <c r="AR227" s="25" t="s">
        <v>279</v>
      </c>
      <c r="AT227" s="25" t="s">
        <v>185</v>
      </c>
      <c r="AU227" s="25" t="s">
        <v>90</v>
      </c>
      <c r="AY227" s="25" t="s">
        <v>183</v>
      </c>
      <c r="BE227" s="216">
        <f t="shared" si="24"/>
        <v>0</v>
      </c>
      <c r="BF227" s="216">
        <f t="shared" si="25"/>
        <v>0</v>
      </c>
      <c r="BG227" s="216">
        <f t="shared" si="26"/>
        <v>0</v>
      </c>
      <c r="BH227" s="216">
        <f t="shared" si="27"/>
        <v>0</v>
      </c>
      <c r="BI227" s="216">
        <f t="shared" si="28"/>
        <v>0</v>
      </c>
      <c r="BJ227" s="25" t="s">
        <v>25</v>
      </c>
      <c r="BK227" s="216">
        <f t="shared" si="29"/>
        <v>0</v>
      </c>
      <c r="BL227" s="25" t="s">
        <v>279</v>
      </c>
      <c r="BM227" s="25" t="s">
        <v>1868</v>
      </c>
    </row>
    <row r="228" spans="2:65" s="1" customFormat="1" ht="25.5" customHeight="1">
      <c r="B228" s="43"/>
      <c r="C228" s="205" t="s">
        <v>553</v>
      </c>
      <c r="D228" s="205" t="s">
        <v>185</v>
      </c>
      <c r="E228" s="206" t="s">
        <v>1869</v>
      </c>
      <c r="F228" s="207" t="s">
        <v>1870</v>
      </c>
      <c r="G228" s="208" t="s">
        <v>188</v>
      </c>
      <c r="H228" s="209">
        <v>2</v>
      </c>
      <c r="I228" s="210"/>
      <c r="J228" s="211">
        <f t="shared" si="20"/>
        <v>0</v>
      </c>
      <c r="K228" s="207" t="s">
        <v>189</v>
      </c>
      <c r="L228" s="63"/>
      <c r="M228" s="212" t="s">
        <v>38</v>
      </c>
      <c r="N228" s="213" t="s">
        <v>53</v>
      </c>
      <c r="O228" s="44"/>
      <c r="P228" s="214">
        <f t="shared" si="21"/>
        <v>0</v>
      </c>
      <c r="Q228" s="214">
        <v>0.0004</v>
      </c>
      <c r="R228" s="214">
        <f t="shared" si="22"/>
        <v>0.0008</v>
      </c>
      <c r="S228" s="214">
        <v>0</v>
      </c>
      <c r="T228" s="215">
        <f t="shared" si="23"/>
        <v>0</v>
      </c>
      <c r="AR228" s="25" t="s">
        <v>279</v>
      </c>
      <c r="AT228" s="25" t="s">
        <v>185</v>
      </c>
      <c r="AU228" s="25" t="s">
        <v>90</v>
      </c>
      <c r="AY228" s="25" t="s">
        <v>183</v>
      </c>
      <c r="BE228" s="216">
        <f t="shared" si="24"/>
        <v>0</v>
      </c>
      <c r="BF228" s="216">
        <f t="shared" si="25"/>
        <v>0</v>
      </c>
      <c r="BG228" s="216">
        <f t="shared" si="26"/>
        <v>0</v>
      </c>
      <c r="BH228" s="216">
        <f t="shared" si="27"/>
        <v>0</v>
      </c>
      <c r="BI228" s="216">
        <f t="shared" si="28"/>
        <v>0</v>
      </c>
      <c r="BJ228" s="25" t="s">
        <v>25</v>
      </c>
      <c r="BK228" s="216">
        <f t="shared" si="29"/>
        <v>0</v>
      </c>
      <c r="BL228" s="25" t="s">
        <v>279</v>
      </c>
      <c r="BM228" s="25" t="s">
        <v>1871</v>
      </c>
    </row>
    <row r="229" spans="2:65" s="1" customFormat="1" ht="25.5" customHeight="1">
      <c r="B229" s="43"/>
      <c r="C229" s="205" t="s">
        <v>557</v>
      </c>
      <c r="D229" s="205" t="s">
        <v>185</v>
      </c>
      <c r="E229" s="206" t="s">
        <v>1872</v>
      </c>
      <c r="F229" s="207" t="s">
        <v>1873</v>
      </c>
      <c r="G229" s="208" t="s">
        <v>188</v>
      </c>
      <c r="H229" s="209">
        <v>2</v>
      </c>
      <c r="I229" s="210"/>
      <c r="J229" s="211">
        <f t="shared" si="20"/>
        <v>0</v>
      </c>
      <c r="K229" s="207" t="s">
        <v>189</v>
      </c>
      <c r="L229" s="63"/>
      <c r="M229" s="212" t="s">
        <v>38</v>
      </c>
      <c r="N229" s="213" t="s">
        <v>53</v>
      </c>
      <c r="O229" s="44"/>
      <c r="P229" s="214">
        <f t="shared" si="21"/>
        <v>0</v>
      </c>
      <c r="Q229" s="214">
        <v>0.00057</v>
      </c>
      <c r="R229" s="214">
        <f t="shared" si="22"/>
        <v>0.00114</v>
      </c>
      <c r="S229" s="214">
        <v>0</v>
      </c>
      <c r="T229" s="215">
        <f t="shared" si="23"/>
        <v>0</v>
      </c>
      <c r="AR229" s="25" t="s">
        <v>279</v>
      </c>
      <c r="AT229" s="25" t="s">
        <v>185</v>
      </c>
      <c r="AU229" s="25" t="s">
        <v>90</v>
      </c>
      <c r="AY229" s="25" t="s">
        <v>183</v>
      </c>
      <c r="BE229" s="216">
        <f t="shared" si="24"/>
        <v>0</v>
      </c>
      <c r="BF229" s="216">
        <f t="shared" si="25"/>
        <v>0</v>
      </c>
      <c r="BG229" s="216">
        <f t="shared" si="26"/>
        <v>0</v>
      </c>
      <c r="BH229" s="216">
        <f t="shared" si="27"/>
        <v>0</v>
      </c>
      <c r="BI229" s="216">
        <f t="shared" si="28"/>
        <v>0</v>
      </c>
      <c r="BJ229" s="25" t="s">
        <v>25</v>
      </c>
      <c r="BK229" s="216">
        <f t="shared" si="29"/>
        <v>0</v>
      </c>
      <c r="BL229" s="25" t="s">
        <v>279</v>
      </c>
      <c r="BM229" s="25" t="s">
        <v>1874</v>
      </c>
    </row>
    <row r="230" spans="2:65" s="1" customFormat="1" ht="16.5" customHeight="1">
      <c r="B230" s="43"/>
      <c r="C230" s="205" t="s">
        <v>561</v>
      </c>
      <c r="D230" s="205" t="s">
        <v>185</v>
      </c>
      <c r="E230" s="206" t="s">
        <v>1875</v>
      </c>
      <c r="F230" s="207" t="s">
        <v>1876</v>
      </c>
      <c r="G230" s="208" t="s">
        <v>1877</v>
      </c>
      <c r="H230" s="209">
        <v>1</v>
      </c>
      <c r="I230" s="210"/>
      <c r="J230" s="211">
        <f t="shared" si="20"/>
        <v>0</v>
      </c>
      <c r="K230" s="207" t="s">
        <v>38</v>
      </c>
      <c r="L230" s="63"/>
      <c r="M230" s="212" t="s">
        <v>38</v>
      </c>
      <c r="N230" s="213" t="s">
        <v>53</v>
      </c>
      <c r="O230" s="44"/>
      <c r="P230" s="214">
        <f t="shared" si="21"/>
        <v>0</v>
      </c>
      <c r="Q230" s="214">
        <v>0</v>
      </c>
      <c r="R230" s="214">
        <f t="shared" si="22"/>
        <v>0</v>
      </c>
      <c r="S230" s="214">
        <v>0</v>
      </c>
      <c r="T230" s="215">
        <f t="shared" si="23"/>
        <v>0</v>
      </c>
      <c r="AR230" s="25" t="s">
        <v>279</v>
      </c>
      <c r="AT230" s="25" t="s">
        <v>185</v>
      </c>
      <c r="AU230" s="25" t="s">
        <v>90</v>
      </c>
      <c r="AY230" s="25" t="s">
        <v>183</v>
      </c>
      <c r="BE230" s="216">
        <f t="shared" si="24"/>
        <v>0</v>
      </c>
      <c r="BF230" s="216">
        <f t="shared" si="25"/>
        <v>0</v>
      </c>
      <c r="BG230" s="216">
        <f t="shared" si="26"/>
        <v>0</v>
      </c>
      <c r="BH230" s="216">
        <f t="shared" si="27"/>
        <v>0</v>
      </c>
      <c r="BI230" s="216">
        <f t="shared" si="28"/>
        <v>0</v>
      </c>
      <c r="BJ230" s="25" t="s">
        <v>25</v>
      </c>
      <c r="BK230" s="216">
        <f t="shared" si="29"/>
        <v>0</v>
      </c>
      <c r="BL230" s="25" t="s">
        <v>279</v>
      </c>
      <c r="BM230" s="25" t="s">
        <v>1878</v>
      </c>
    </row>
    <row r="231" spans="2:65" s="1" customFormat="1" ht="25.5" customHeight="1">
      <c r="B231" s="43"/>
      <c r="C231" s="205" t="s">
        <v>566</v>
      </c>
      <c r="D231" s="205" t="s">
        <v>185</v>
      </c>
      <c r="E231" s="206" t="s">
        <v>1879</v>
      </c>
      <c r="F231" s="207" t="s">
        <v>1880</v>
      </c>
      <c r="G231" s="208" t="s">
        <v>313</v>
      </c>
      <c r="H231" s="209">
        <v>224.5</v>
      </c>
      <c r="I231" s="210"/>
      <c r="J231" s="211">
        <f t="shared" si="20"/>
        <v>0</v>
      </c>
      <c r="K231" s="207" t="s">
        <v>189</v>
      </c>
      <c r="L231" s="63"/>
      <c r="M231" s="212" t="s">
        <v>38</v>
      </c>
      <c r="N231" s="213" t="s">
        <v>53</v>
      </c>
      <c r="O231" s="44"/>
      <c r="P231" s="214">
        <f t="shared" si="21"/>
        <v>0</v>
      </c>
      <c r="Q231" s="214">
        <v>0.00019</v>
      </c>
      <c r="R231" s="214">
        <f t="shared" si="22"/>
        <v>0.042655000000000005</v>
      </c>
      <c r="S231" s="214">
        <v>0</v>
      </c>
      <c r="T231" s="215">
        <f t="shared" si="23"/>
        <v>0</v>
      </c>
      <c r="AR231" s="25" t="s">
        <v>279</v>
      </c>
      <c r="AT231" s="25" t="s">
        <v>185</v>
      </c>
      <c r="AU231" s="25" t="s">
        <v>90</v>
      </c>
      <c r="AY231" s="25" t="s">
        <v>183</v>
      </c>
      <c r="BE231" s="216">
        <f t="shared" si="24"/>
        <v>0</v>
      </c>
      <c r="BF231" s="216">
        <f t="shared" si="25"/>
        <v>0</v>
      </c>
      <c r="BG231" s="216">
        <f t="shared" si="26"/>
        <v>0</v>
      </c>
      <c r="BH231" s="216">
        <f t="shared" si="27"/>
        <v>0</v>
      </c>
      <c r="BI231" s="216">
        <f t="shared" si="28"/>
        <v>0</v>
      </c>
      <c r="BJ231" s="25" t="s">
        <v>25</v>
      </c>
      <c r="BK231" s="216">
        <f t="shared" si="29"/>
        <v>0</v>
      </c>
      <c r="BL231" s="25" t="s">
        <v>279</v>
      </c>
      <c r="BM231" s="25" t="s">
        <v>1881</v>
      </c>
    </row>
    <row r="232" spans="2:47" s="1" customFormat="1" ht="67.5">
      <c r="B232" s="43"/>
      <c r="C232" s="65"/>
      <c r="D232" s="219" t="s">
        <v>217</v>
      </c>
      <c r="E232" s="65"/>
      <c r="F232" s="250" t="s">
        <v>1882</v>
      </c>
      <c r="G232" s="65"/>
      <c r="H232" s="65"/>
      <c r="I232" s="174"/>
      <c r="J232" s="65"/>
      <c r="K232" s="65"/>
      <c r="L232" s="63"/>
      <c r="M232" s="251"/>
      <c r="N232" s="44"/>
      <c r="O232" s="44"/>
      <c r="P232" s="44"/>
      <c r="Q232" s="44"/>
      <c r="R232" s="44"/>
      <c r="S232" s="44"/>
      <c r="T232" s="80"/>
      <c r="AT232" s="25" t="s">
        <v>217</v>
      </c>
      <c r="AU232" s="25" t="s">
        <v>90</v>
      </c>
    </row>
    <row r="233" spans="2:51" s="12" customFormat="1" ht="13.5">
      <c r="B233" s="217"/>
      <c r="C233" s="218"/>
      <c r="D233" s="219" t="s">
        <v>196</v>
      </c>
      <c r="E233" s="220" t="s">
        <v>38</v>
      </c>
      <c r="F233" s="221" t="s">
        <v>1883</v>
      </c>
      <c r="G233" s="218"/>
      <c r="H233" s="222">
        <v>224.5</v>
      </c>
      <c r="I233" s="223"/>
      <c r="J233" s="218"/>
      <c r="K233" s="218"/>
      <c r="L233" s="224"/>
      <c r="M233" s="225"/>
      <c r="N233" s="226"/>
      <c r="O233" s="226"/>
      <c r="P233" s="226"/>
      <c r="Q233" s="226"/>
      <c r="R233" s="226"/>
      <c r="S233" s="226"/>
      <c r="T233" s="227"/>
      <c r="AT233" s="228" t="s">
        <v>196</v>
      </c>
      <c r="AU233" s="228" t="s">
        <v>90</v>
      </c>
      <c r="AV233" s="12" t="s">
        <v>90</v>
      </c>
      <c r="AW233" s="12" t="s">
        <v>45</v>
      </c>
      <c r="AX233" s="12" t="s">
        <v>82</v>
      </c>
      <c r="AY233" s="228" t="s">
        <v>183</v>
      </c>
    </row>
    <row r="234" spans="2:51" s="13" customFormat="1" ht="13.5">
      <c r="B234" s="229"/>
      <c r="C234" s="230"/>
      <c r="D234" s="219" t="s">
        <v>196</v>
      </c>
      <c r="E234" s="231" t="s">
        <v>38</v>
      </c>
      <c r="F234" s="232" t="s">
        <v>198</v>
      </c>
      <c r="G234" s="230"/>
      <c r="H234" s="233">
        <v>224.5</v>
      </c>
      <c r="I234" s="234"/>
      <c r="J234" s="230"/>
      <c r="K234" s="230"/>
      <c r="L234" s="235"/>
      <c r="M234" s="236"/>
      <c r="N234" s="237"/>
      <c r="O234" s="237"/>
      <c r="P234" s="237"/>
      <c r="Q234" s="237"/>
      <c r="R234" s="237"/>
      <c r="S234" s="237"/>
      <c r="T234" s="238"/>
      <c r="AT234" s="239" t="s">
        <v>196</v>
      </c>
      <c r="AU234" s="239" t="s">
        <v>90</v>
      </c>
      <c r="AV234" s="13" t="s">
        <v>190</v>
      </c>
      <c r="AW234" s="13" t="s">
        <v>45</v>
      </c>
      <c r="AX234" s="13" t="s">
        <v>25</v>
      </c>
      <c r="AY234" s="239" t="s">
        <v>183</v>
      </c>
    </row>
    <row r="235" spans="2:65" s="1" customFormat="1" ht="25.5" customHeight="1">
      <c r="B235" s="43"/>
      <c r="C235" s="205" t="s">
        <v>572</v>
      </c>
      <c r="D235" s="205" t="s">
        <v>185</v>
      </c>
      <c r="E235" s="206" t="s">
        <v>1884</v>
      </c>
      <c r="F235" s="207" t="s">
        <v>1885</v>
      </c>
      <c r="G235" s="208" t="s">
        <v>313</v>
      </c>
      <c r="H235" s="209">
        <v>224.5</v>
      </c>
      <c r="I235" s="210"/>
      <c r="J235" s="211">
        <f>ROUND(I235*H235,2)</f>
        <v>0</v>
      </c>
      <c r="K235" s="207" t="s">
        <v>189</v>
      </c>
      <c r="L235" s="63"/>
      <c r="M235" s="212" t="s">
        <v>38</v>
      </c>
      <c r="N235" s="213" t="s">
        <v>53</v>
      </c>
      <c r="O235" s="44"/>
      <c r="P235" s="214">
        <f>O235*H235</f>
        <v>0</v>
      </c>
      <c r="Q235" s="214">
        <v>1E-05</v>
      </c>
      <c r="R235" s="214">
        <f>Q235*H235</f>
        <v>0.002245</v>
      </c>
      <c r="S235" s="214">
        <v>0</v>
      </c>
      <c r="T235" s="215">
        <f>S235*H235</f>
        <v>0</v>
      </c>
      <c r="AR235" s="25" t="s">
        <v>279</v>
      </c>
      <c r="AT235" s="25" t="s">
        <v>185</v>
      </c>
      <c r="AU235" s="25" t="s">
        <v>90</v>
      </c>
      <c r="AY235" s="25" t="s">
        <v>183</v>
      </c>
      <c r="BE235" s="216">
        <f>IF(N235="základní",J235,0)</f>
        <v>0</v>
      </c>
      <c r="BF235" s="216">
        <f>IF(N235="snížená",J235,0)</f>
        <v>0</v>
      </c>
      <c r="BG235" s="216">
        <f>IF(N235="zákl. přenesená",J235,0)</f>
        <v>0</v>
      </c>
      <c r="BH235" s="216">
        <f>IF(N235="sníž. přenesená",J235,0)</f>
        <v>0</v>
      </c>
      <c r="BI235" s="216">
        <f>IF(N235="nulová",J235,0)</f>
        <v>0</v>
      </c>
      <c r="BJ235" s="25" t="s">
        <v>25</v>
      </c>
      <c r="BK235" s="216">
        <f>ROUND(I235*H235,2)</f>
        <v>0</v>
      </c>
      <c r="BL235" s="25" t="s">
        <v>279</v>
      </c>
      <c r="BM235" s="25" t="s">
        <v>1886</v>
      </c>
    </row>
    <row r="236" spans="2:47" s="1" customFormat="1" ht="67.5">
      <c r="B236" s="43"/>
      <c r="C236" s="65"/>
      <c r="D236" s="219" t="s">
        <v>217</v>
      </c>
      <c r="E236" s="65"/>
      <c r="F236" s="250" t="s">
        <v>1882</v>
      </c>
      <c r="G236" s="65"/>
      <c r="H236" s="65"/>
      <c r="I236" s="174"/>
      <c r="J236" s="65"/>
      <c r="K236" s="65"/>
      <c r="L236" s="63"/>
      <c r="M236" s="251"/>
      <c r="N236" s="44"/>
      <c r="O236" s="44"/>
      <c r="P236" s="44"/>
      <c r="Q236" s="44"/>
      <c r="R236" s="44"/>
      <c r="S236" s="44"/>
      <c r="T236" s="80"/>
      <c r="AT236" s="25" t="s">
        <v>217</v>
      </c>
      <c r="AU236" s="25" t="s">
        <v>90</v>
      </c>
    </row>
    <row r="237" spans="2:65" s="1" customFormat="1" ht="16.5" customHeight="1">
      <c r="B237" s="43"/>
      <c r="C237" s="205" t="s">
        <v>578</v>
      </c>
      <c r="D237" s="205" t="s">
        <v>185</v>
      </c>
      <c r="E237" s="206" t="s">
        <v>1887</v>
      </c>
      <c r="F237" s="207" t="s">
        <v>1888</v>
      </c>
      <c r="G237" s="208" t="s">
        <v>1889</v>
      </c>
      <c r="H237" s="209">
        <v>1</v>
      </c>
      <c r="I237" s="210"/>
      <c r="J237" s="211">
        <f>ROUND(I237*H237,2)</f>
        <v>0</v>
      </c>
      <c r="K237" s="207" t="s">
        <v>38</v>
      </c>
      <c r="L237" s="63"/>
      <c r="M237" s="212" t="s">
        <v>38</v>
      </c>
      <c r="N237" s="213" t="s">
        <v>53</v>
      </c>
      <c r="O237" s="44"/>
      <c r="P237" s="214">
        <f>O237*H237</f>
        <v>0</v>
      </c>
      <c r="Q237" s="214">
        <v>0</v>
      </c>
      <c r="R237" s="214">
        <f>Q237*H237</f>
        <v>0</v>
      </c>
      <c r="S237" s="214">
        <v>0</v>
      </c>
      <c r="T237" s="215">
        <f>S237*H237</f>
        <v>0</v>
      </c>
      <c r="AR237" s="25" t="s">
        <v>279</v>
      </c>
      <c r="AT237" s="25" t="s">
        <v>185</v>
      </c>
      <c r="AU237" s="25" t="s">
        <v>90</v>
      </c>
      <c r="AY237" s="25" t="s">
        <v>183</v>
      </c>
      <c r="BE237" s="216">
        <f>IF(N237="základní",J237,0)</f>
        <v>0</v>
      </c>
      <c r="BF237" s="216">
        <f>IF(N237="snížená",J237,0)</f>
        <v>0</v>
      </c>
      <c r="BG237" s="216">
        <f>IF(N237="zákl. přenesená",J237,0)</f>
        <v>0</v>
      </c>
      <c r="BH237" s="216">
        <f>IF(N237="sníž. přenesená",J237,0)</f>
        <v>0</v>
      </c>
      <c r="BI237" s="216">
        <f>IF(N237="nulová",J237,0)</f>
        <v>0</v>
      </c>
      <c r="BJ237" s="25" t="s">
        <v>25</v>
      </c>
      <c r="BK237" s="216">
        <f>ROUND(I237*H237,2)</f>
        <v>0</v>
      </c>
      <c r="BL237" s="25" t="s">
        <v>279</v>
      </c>
      <c r="BM237" s="25" t="s">
        <v>1890</v>
      </c>
    </row>
    <row r="238" spans="2:65" s="1" customFormat="1" ht="25.5" customHeight="1">
      <c r="B238" s="43"/>
      <c r="C238" s="205" t="s">
        <v>584</v>
      </c>
      <c r="D238" s="205" t="s">
        <v>185</v>
      </c>
      <c r="E238" s="206" t="s">
        <v>1891</v>
      </c>
      <c r="F238" s="207" t="s">
        <v>1892</v>
      </c>
      <c r="G238" s="208" t="s">
        <v>313</v>
      </c>
      <c r="H238" s="209">
        <v>30</v>
      </c>
      <c r="I238" s="210"/>
      <c r="J238" s="211">
        <f>ROUND(I238*H238,2)</f>
        <v>0</v>
      </c>
      <c r="K238" s="207" t="s">
        <v>38</v>
      </c>
      <c r="L238" s="63"/>
      <c r="M238" s="212" t="s">
        <v>38</v>
      </c>
      <c r="N238" s="213" t="s">
        <v>53</v>
      </c>
      <c r="O238" s="44"/>
      <c r="P238" s="214">
        <f>O238*H238</f>
        <v>0</v>
      </c>
      <c r="Q238" s="214">
        <v>0</v>
      </c>
      <c r="R238" s="214">
        <f>Q238*H238</f>
        <v>0</v>
      </c>
      <c r="S238" s="214">
        <v>0</v>
      </c>
      <c r="T238" s="215">
        <f>S238*H238</f>
        <v>0</v>
      </c>
      <c r="AR238" s="25" t="s">
        <v>279</v>
      </c>
      <c r="AT238" s="25" t="s">
        <v>185</v>
      </c>
      <c r="AU238" s="25" t="s">
        <v>90</v>
      </c>
      <c r="AY238" s="25" t="s">
        <v>183</v>
      </c>
      <c r="BE238" s="216">
        <f>IF(N238="základní",J238,0)</f>
        <v>0</v>
      </c>
      <c r="BF238" s="216">
        <f>IF(N238="snížená",J238,0)</f>
        <v>0</v>
      </c>
      <c r="BG238" s="216">
        <f>IF(N238="zákl. přenesená",J238,0)</f>
        <v>0</v>
      </c>
      <c r="BH238" s="216">
        <f>IF(N238="sníž. přenesená",J238,0)</f>
        <v>0</v>
      </c>
      <c r="BI238" s="216">
        <f>IF(N238="nulová",J238,0)</f>
        <v>0</v>
      </c>
      <c r="BJ238" s="25" t="s">
        <v>25</v>
      </c>
      <c r="BK238" s="216">
        <f>ROUND(I238*H238,2)</f>
        <v>0</v>
      </c>
      <c r="BL238" s="25" t="s">
        <v>279</v>
      </c>
      <c r="BM238" s="25" t="s">
        <v>1893</v>
      </c>
    </row>
    <row r="239" spans="2:65" s="1" customFormat="1" ht="25.5" customHeight="1">
      <c r="B239" s="43"/>
      <c r="C239" s="205" t="s">
        <v>589</v>
      </c>
      <c r="D239" s="205" t="s">
        <v>185</v>
      </c>
      <c r="E239" s="206" t="s">
        <v>1894</v>
      </c>
      <c r="F239" s="207" t="s">
        <v>1895</v>
      </c>
      <c r="G239" s="208" t="s">
        <v>268</v>
      </c>
      <c r="H239" s="209">
        <v>1.091</v>
      </c>
      <c r="I239" s="210"/>
      <c r="J239" s="211">
        <f>ROUND(I239*H239,2)</f>
        <v>0</v>
      </c>
      <c r="K239" s="207" t="s">
        <v>189</v>
      </c>
      <c r="L239" s="63"/>
      <c r="M239" s="212" t="s">
        <v>38</v>
      </c>
      <c r="N239" s="213" t="s">
        <v>53</v>
      </c>
      <c r="O239" s="44"/>
      <c r="P239" s="214">
        <f>O239*H239</f>
        <v>0</v>
      </c>
      <c r="Q239" s="214">
        <v>0</v>
      </c>
      <c r="R239" s="214">
        <f>Q239*H239</f>
        <v>0</v>
      </c>
      <c r="S239" s="214">
        <v>0</v>
      </c>
      <c r="T239" s="215">
        <f>S239*H239</f>
        <v>0</v>
      </c>
      <c r="AR239" s="25" t="s">
        <v>279</v>
      </c>
      <c r="AT239" s="25" t="s">
        <v>185</v>
      </c>
      <c r="AU239" s="25" t="s">
        <v>90</v>
      </c>
      <c r="AY239" s="25" t="s">
        <v>183</v>
      </c>
      <c r="BE239" s="216">
        <f>IF(N239="základní",J239,0)</f>
        <v>0</v>
      </c>
      <c r="BF239" s="216">
        <f>IF(N239="snížená",J239,0)</f>
        <v>0</v>
      </c>
      <c r="BG239" s="216">
        <f>IF(N239="zákl. přenesená",J239,0)</f>
        <v>0</v>
      </c>
      <c r="BH239" s="216">
        <f>IF(N239="sníž. přenesená",J239,0)</f>
        <v>0</v>
      </c>
      <c r="BI239" s="216">
        <f>IF(N239="nulová",J239,0)</f>
        <v>0</v>
      </c>
      <c r="BJ239" s="25" t="s">
        <v>25</v>
      </c>
      <c r="BK239" s="216">
        <f>ROUND(I239*H239,2)</f>
        <v>0</v>
      </c>
      <c r="BL239" s="25" t="s">
        <v>279</v>
      </c>
      <c r="BM239" s="25" t="s">
        <v>1896</v>
      </c>
    </row>
    <row r="240" spans="2:65" s="1" customFormat="1" ht="38.25" customHeight="1">
      <c r="B240" s="43"/>
      <c r="C240" s="205" t="s">
        <v>595</v>
      </c>
      <c r="D240" s="205" t="s">
        <v>185</v>
      </c>
      <c r="E240" s="206" t="s">
        <v>1897</v>
      </c>
      <c r="F240" s="207" t="s">
        <v>1898</v>
      </c>
      <c r="G240" s="208" t="s">
        <v>911</v>
      </c>
      <c r="H240" s="273"/>
      <c r="I240" s="210"/>
      <c r="J240" s="211">
        <f>ROUND(I240*H240,2)</f>
        <v>0</v>
      </c>
      <c r="K240" s="207" t="s">
        <v>189</v>
      </c>
      <c r="L240" s="63"/>
      <c r="M240" s="212" t="s">
        <v>38</v>
      </c>
      <c r="N240" s="213" t="s">
        <v>53</v>
      </c>
      <c r="O240" s="44"/>
      <c r="P240" s="214">
        <f>O240*H240</f>
        <v>0</v>
      </c>
      <c r="Q240" s="214">
        <v>0</v>
      </c>
      <c r="R240" s="214">
        <f>Q240*H240</f>
        <v>0</v>
      </c>
      <c r="S240" s="214">
        <v>0</v>
      </c>
      <c r="T240" s="215">
        <f>S240*H240</f>
        <v>0</v>
      </c>
      <c r="AR240" s="25" t="s">
        <v>279</v>
      </c>
      <c r="AT240" s="25" t="s">
        <v>185</v>
      </c>
      <c r="AU240" s="25" t="s">
        <v>90</v>
      </c>
      <c r="AY240" s="25" t="s">
        <v>183</v>
      </c>
      <c r="BE240" s="216">
        <f>IF(N240="základní",J240,0)</f>
        <v>0</v>
      </c>
      <c r="BF240" s="216">
        <f>IF(N240="snížená",J240,0)</f>
        <v>0</v>
      </c>
      <c r="BG240" s="216">
        <f>IF(N240="zákl. přenesená",J240,0)</f>
        <v>0</v>
      </c>
      <c r="BH240" s="216">
        <f>IF(N240="sníž. přenesená",J240,0)</f>
        <v>0</v>
      </c>
      <c r="BI240" s="216">
        <f>IF(N240="nulová",J240,0)</f>
        <v>0</v>
      </c>
      <c r="BJ240" s="25" t="s">
        <v>25</v>
      </c>
      <c r="BK240" s="216">
        <f>ROUND(I240*H240,2)</f>
        <v>0</v>
      </c>
      <c r="BL240" s="25" t="s">
        <v>279</v>
      </c>
      <c r="BM240" s="25" t="s">
        <v>1899</v>
      </c>
    </row>
    <row r="241" spans="2:47" s="1" customFormat="1" ht="121.5">
      <c r="B241" s="43"/>
      <c r="C241" s="65"/>
      <c r="D241" s="219" t="s">
        <v>217</v>
      </c>
      <c r="E241" s="65"/>
      <c r="F241" s="250" t="s">
        <v>1900</v>
      </c>
      <c r="G241" s="65"/>
      <c r="H241" s="65"/>
      <c r="I241" s="174"/>
      <c r="J241" s="65"/>
      <c r="K241" s="65"/>
      <c r="L241" s="63"/>
      <c r="M241" s="251"/>
      <c r="N241" s="44"/>
      <c r="O241" s="44"/>
      <c r="P241" s="44"/>
      <c r="Q241" s="44"/>
      <c r="R241" s="44"/>
      <c r="S241" s="44"/>
      <c r="T241" s="80"/>
      <c r="AT241" s="25" t="s">
        <v>217</v>
      </c>
      <c r="AU241" s="25" t="s">
        <v>90</v>
      </c>
    </row>
    <row r="242" spans="2:63" s="11" customFormat="1" ht="29.85" customHeight="1">
      <c r="B242" s="189"/>
      <c r="C242" s="190"/>
      <c r="D242" s="191" t="s">
        <v>81</v>
      </c>
      <c r="E242" s="203" t="s">
        <v>1901</v>
      </c>
      <c r="F242" s="203" t="s">
        <v>1657</v>
      </c>
      <c r="G242" s="190"/>
      <c r="H242" s="190"/>
      <c r="I242" s="193"/>
      <c r="J242" s="204">
        <f>BK242</f>
        <v>0</v>
      </c>
      <c r="K242" s="190"/>
      <c r="L242" s="195"/>
      <c r="M242" s="196"/>
      <c r="N242" s="197"/>
      <c r="O242" s="197"/>
      <c r="P242" s="198">
        <f>SUM(P243:P246)</f>
        <v>0</v>
      </c>
      <c r="Q242" s="197"/>
      <c r="R242" s="198">
        <f>SUM(R243:R246)</f>
        <v>0.05217</v>
      </c>
      <c r="S242" s="197"/>
      <c r="T242" s="199">
        <f>SUM(T243:T246)</f>
        <v>0.45299999999999996</v>
      </c>
      <c r="AR242" s="200" t="s">
        <v>90</v>
      </c>
      <c r="AT242" s="201" t="s">
        <v>81</v>
      </c>
      <c r="AU242" s="201" t="s">
        <v>25</v>
      </c>
      <c r="AY242" s="200" t="s">
        <v>183</v>
      </c>
      <c r="BK242" s="202">
        <f>SUM(BK243:BK246)</f>
        <v>0</v>
      </c>
    </row>
    <row r="243" spans="2:65" s="1" customFormat="1" ht="16.5" customHeight="1">
      <c r="B243" s="43"/>
      <c r="C243" s="205" t="s">
        <v>599</v>
      </c>
      <c r="D243" s="205" t="s">
        <v>185</v>
      </c>
      <c r="E243" s="206" t="s">
        <v>1902</v>
      </c>
      <c r="F243" s="207" t="s">
        <v>1903</v>
      </c>
      <c r="G243" s="208" t="s">
        <v>313</v>
      </c>
      <c r="H243" s="209">
        <v>20</v>
      </c>
      <c r="I243" s="210"/>
      <c r="J243" s="211">
        <f>ROUND(I243*H243,2)</f>
        <v>0</v>
      </c>
      <c r="K243" s="207" t="s">
        <v>189</v>
      </c>
      <c r="L243" s="63"/>
      <c r="M243" s="212" t="s">
        <v>38</v>
      </c>
      <c r="N243" s="213" t="s">
        <v>53</v>
      </c>
      <c r="O243" s="44"/>
      <c r="P243" s="214">
        <f>O243*H243</f>
        <v>0</v>
      </c>
      <c r="Q243" s="214">
        <v>0.00011</v>
      </c>
      <c r="R243" s="214">
        <f>Q243*H243</f>
        <v>0.0022</v>
      </c>
      <c r="S243" s="214">
        <v>0.00215</v>
      </c>
      <c r="T243" s="215">
        <f>S243*H243</f>
        <v>0.043</v>
      </c>
      <c r="AR243" s="25" t="s">
        <v>279</v>
      </c>
      <c r="AT243" s="25" t="s">
        <v>185</v>
      </c>
      <c r="AU243" s="25" t="s">
        <v>90</v>
      </c>
      <c r="AY243" s="25" t="s">
        <v>183</v>
      </c>
      <c r="BE243" s="216">
        <f>IF(N243="základní",J243,0)</f>
        <v>0</v>
      </c>
      <c r="BF243" s="216">
        <f>IF(N243="snížená",J243,0)</f>
        <v>0</v>
      </c>
      <c r="BG243" s="216">
        <f>IF(N243="zákl. přenesená",J243,0)</f>
        <v>0</v>
      </c>
      <c r="BH243" s="216">
        <f>IF(N243="sníž. přenesená",J243,0)</f>
        <v>0</v>
      </c>
      <c r="BI243" s="216">
        <f>IF(N243="nulová",J243,0)</f>
        <v>0</v>
      </c>
      <c r="BJ243" s="25" t="s">
        <v>25</v>
      </c>
      <c r="BK243" s="216">
        <f>ROUND(I243*H243,2)</f>
        <v>0</v>
      </c>
      <c r="BL243" s="25" t="s">
        <v>279</v>
      </c>
      <c r="BM243" s="25" t="s">
        <v>1904</v>
      </c>
    </row>
    <row r="244" spans="2:65" s="1" customFormat="1" ht="25.5" customHeight="1">
      <c r="B244" s="43"/>
      <c r="C244" s="205" t="s">
        <v>605</v>
      </c>
      <c r="D244" s="205" t="s">
        <v>185</v>
      </c>
      <c r="E244" s="206" t="s">
        <v>1905</v>
      </c>
      <c r="F244" s="207" t="s">
        <v>1906</v>
      </c>
      <c r="G244" s="208" t="s">
        <v>313</v>
      </c>
      <c r="H244" s="209">
        <v>100</v>
      </c>
      <c r="I244" s="210"/>
      <c r="J244" s="211">
        <f>ROUND(I244*H244,2)</f>
        <v>0</v>
      </c>
      <c r="K244" s="207" t="s">
        <v>189</v>
      </c>
      <c r="L244" s="63"/>
      <c r="M244" s="212" t="s">
        <v>38</v>
      </c>
      <c r="N244" s="213" t="s">
        <v>53</v>
      </c>
      <c r="O244" s="44"/>
      <c r="P244" s="214">
        <f>O244*H244</f>
        <v>0</v>
      </c>
      <c r="Q244" s="214">
        <v>0.00039</v>
      </c>
      <c r="R244" s="214">
        <f>Q244*H244</f>
        <v>0.039</v>
      </c>
      <c r="S244" s="214">
        <v>0.00342</v>
      </c>
      <c r="T244" s="215">
        <f>S244*H244</f>
        <v>0.34199999999999997</v>
      </c>
      <c r="AR244" s="25" t="s">
        <v>279</v>
      </c>
      <c r="AT244" s="25" t="s">
        <v>185</v>
      </c>
      <c r="AU244" s="25" t="s">
        <v>90</v>
      </c>
      <c r="AY244" s="25" t="s">
        <v>183</v>
      </c>
      <c r="BE244" s="216">
        <f>IF(N244="základní",J244,0)</f>
        <v>0</v>
      </c>
      <c r="BF244" s="216">
        <f>IF(N244="snížená",J244,0)</f>
        <v>0</v>
      </c>
      <c r="BG244" s="216">
        <f>IF(N244="zákl. přenesená",J244,0)</f>
        <v>0</v>
      </c>
      <c r="BH244" s="216">
        <f>IF(N244="sníž. přenesená",J244,0)</f>
        <v>0</v>
      </c>
      <c r="BI244" s="216">
        <f>IF(N244="nulová",J244,0)</f>
        <v>0</v>
      </c>
      <c r="BJ244" s="25" t="s">
        <v>25</v>
      </c>
      <c r="BK244" s="216">
        <f>ROUND(I244*H244,2)</f>
        <v>0</v>
      </c>
      <c r="BL244" s="25" t="s">
        <v>279</v>
      </c>
      <c r="BM244" s="25" t="s">
        <v>1907</v>
      </c>
    </row>
    <row r="245" spans="2:65" s="1" customFormat="1" ht="16.5" customHeight="1">
      <c r="B245" s="43"/>
      <c r="C245" s="205" t="s">
        <v>610</v>
      </c>
      <c r="D245" s="205" t="s">
        <v>185</v>
      </c>
      <c r="E245" s="206" t="s">
        <v>1908</v>
      </c>
      <c r="F245" s="207" t="s">
        <v>1909</v>
      </c>
      <c r="G245" s="208" t="s">
        <v>188</v>
      </c>
      <c r="H245" s="209">
        <v>1</v>
      </c>
      <c r="I245" s="210"/>
      <c r="J245" s="211">
        <f>ROUND(I245*H245,2)</f>
        <v>0</v>
      </c>
      <c r="K245" s="207" t="s">
        <v>189</v>
      </c>
      <c r="L245" s="63"/>
      <c r="M245" s="212" t="s">
        <v>38</v>
      </c>
      <c r="N245" s="213" t="s">
        <v>53</v>
      </c>
      <c r="O245" s="44"/>
      <c r="P245" s="214">
        <f>O245*H245</f>
        <v>0</v>
      </c>
      <c r="Q245" s="214">
        <v>0.01097</v>
      </c>
      <c r="R245" s="214">
        <f>Q245*H245</f>
        <v>0.01097</v>
      </c>
      <c r="S245" s="214">
        <v>0.068</v>
      </c>
      <c r="T245" s="215">
        <f>S245*H245</f>
        <v>0.068</v>
      </c>
      <c r="AR245" s="25" t="s">
        <v>279</v>
      </c>
      <c r="AT245" s="25" t="s">
        <v>185</v>
      </c>
      <c r="AU245" s="25" t="s">
        <v>90</v>
      </c>
      <c r="AY245" s="25" t="s">
        <v>183</v>
      </c>
      <c r="BE245" s="216">
        <f>IF(N245="základní",J245,0)</f>
        <v>0</v>
      </c>
      <c r="BF245" s="216">
        <f>IF(N245="snížená",J245,0)</f>
        <v>0</v>
      </c>
      <c r="BG245" s="216">
        <f>IF(N245="zákl. přenesená",J245,0)</f>
        <v>0</v>
      </c>
      <c r="BH245" s="216">
        <f>IF(N245="sníž. přenesená",J245,0)</f>
        <v>0</v>
      </c>
      <c r="BI245" s="216">
        <f>IF(N245="nulová",J245,0)</f>
        <v>0</v>
      </c>
      <c r="BJ245" s="25" t="s">
        <v>25</v>
      </c>
      <c r="BK245" s="216">
        <f>ROUND(I245*H245,2)</f>
        <v>0</v>
      </c>
      <c r="BL245" s="25" t="s">
        <v>279</v>
      </c>
      <c r="BM245" s="25" t="s">
        <v>1910</v>
      </c>
    </row>
    <row r="246" spans="2:65" s="1" customFormat="1" ht="25.5" customHeight="1">
      <c r="B246" s="43"/>
      <c r="C246" s="205" t="s">
        <v>629</v>
      </c>
      <c r="D246" s="205" t="s">
        <v>185</v>
      </c>
      <c r="E246" s="206" t="s">
        <v>1911</v>
      </c>
      <c r="F246" s="207" t="s">
        <v>1912</v>
      </c>
      <c r="G246" s="208" t="s">
        <v>268</v>
      </c>
      <c r="H246" s="209">
        <v>1.091</v>
      </c>
      <c r="I246" s="210"/>
      <c r="J246" s="211">
        <f>ROUND(I246*H246,2)</f>
        <v>0</v>
      </c>
      <c r="K246" s="207" t="s">
        <v>189</v>
      </c>
      <c r="L246" s="63"/>
      <c r="M246" s="212" t="s">
        <v>38</v>
      </c>
      <c r="N246" s="213" t="s">
        <v>53</v>
      </c>
      <c r="O246" s="44"/>
      <c r="P246" s="214">
        <f>O246*H246</f>
        <v>0</v>
      </c>
      <c r="Q246" s="214">
        <v>0</v>
      </c>
      <c r="R246" s="214">
        <f>Q246*H246</f>
        <v>0</v>
      </c>
      <c r="S246" s="214">
        <v>0</v>
      </c>
      <c r="T246" s="215">
        <f>S246*H246</f>
        <v>0</v>
      </c>
      <c r="AR246" s="25" t="s">
        <v>279</v>
      </c>
      <c r="AT246" s="25" t="s">
        <v>185</v>
      </c>
      <c r="AU246" s="25" t="s">
        <v>90</v>
      </c>
      <c r="AY246" s="25" t="s">
        <v>183</v>
      </c>
      <c r="BE246" s="216">
        <f>IF(N246="základní",J246,0)</f>
        <v>0</v>
      </c>
      <c r="BF246" s="216">
        <f>IF(N246="snížená",J246,0)</f>
        <v>0</v>
      </c>
      <c r="BG246" s="216">
        <f>IF(N246="zákl. přenesená",J246,0)</f>
        <v>0</v>
      </c>
      <c r="BH246" s="216">
        <f>IF(N246="sníž. přenesená",J246,0)</f>
        <v>0</v>
      </c>
      <c r="BI246" s="216">
        <f>IF(N246="nulová",J246,0)</f>
        <v>0</v>
      </c>
      <c r="BJ246" s="25" t="s">
        <v>25</v>
      </c>
      <c r="BK246" s="216">
        <f>ROUND(I246*H246,2)</f>
        <v>0</v>
      </c>
      <c r="BL246" s="25" t="s">
        <v>279</v>
      </c>
      <c r="BM246" s="25" t="s">
        <v>1913</v>
      </c>
    </row>
    <row r="247" spans="2:63" s="11" customFormat="1" ht="29.85" customHeight="1">
      <c r="B247" s="189"/>
      <c r="C247" s="190"/>
      <c r="D247" s="191" t="s">
        <v>81</v>
      </c>
      <c r="E247" s="203" t="s">
        <v>931</v>
      </c>
      <c r="F247" s="203" t="s">
        <v>1657</v>
      </c>
      <c r="G247" s="190"/>
      <c r="H247" s="190"/>
      <c r="I247" s="193"/>
      <c r="J247" s="204">
        <f>BK247</f>
        <v>0</v>
      </c>
      <c r="K247" s="190"/>
      <c r="L247" s="195"/>
      <c r="M247" s="196"/>
      <c r="N247" s="197"/>
      <c r="O247" s="197"/>
      <c r="P247" s="198">
        <f>SUM(P248:P284)</f>
        <v>0</v>
      </c>
      <c r="Q247" s="197"/>
      <c r="R247" s="198">
        <f>SUM(R248:R284)</f>
        <v>0.12614</v>
      </c>
      <c r="S247" s="197"/>
      <c r="T247" s="199">
        <f>SUM(T248:T284)</f>
        <v>1.3292300000000001</v>
      </c>
      <c r="AR247" s="200" t="s">
        <v>90</v>
      </c>
      <c r="AT247" s="201" t="s">
        <v>81</v>
      </c>
      <c r="AU247" s="201" t="s">
        <v>25</v>
      </c>
      <c r="AY247" s="200" t="s">
        <v>183</v>
      </c>
      <c r="BK247" s="202">
        <f>SUM(BK248:BK284)</f>
        <v>0</v>
      </c>
    </row>
    <row r="248" spans="2:65" s="1" customFormat="1" ht="16.5" customHeight="1">
      <c r="B248" s="43"/>
      <c r="C248" s="205" t="s">
        <v>635</v>
      </c>
      <c r="D248" s="205" t="s">
        <v>185</v>
      </c>
      <c r="E248" s="206" t="s">
        <v>1914</v>
      </c>
      <c r="F248" s="207" t="s">
        <v>1915</v>
      </c>
      <c r="G248" s="208" t="s">
        <v>936</v>
      </c>
      <c r="H248" s="209">
        <v>2</v>
      </c>
      <c r="I248" s="210"/>
      <c r="J248" s="211">
        <f>ROUND(I248*H248,2)</f>
        <v>0</v>
      </c>
      <c r="K248" s="207" t="s">
        <v>189</v>
      </c>
      <c r="L248" s="63"/>
      <c r="M248" s="212" t="s">
        <v>38</v>
      </c>
      <c r="N248" s="213" t="s">
        <v>53</v>
      </c>
      <c r="O248" s="44"/>
      <c r="P248" s="214">
        <f>O248*H248</f>
        <v>0</v>
      </c>
      <c r="Q248" s="214">
        <v>0</v>
      </c>
      <c r="R248" s="214">
        <f>Q248*H248</f>
        <v>0</v>
      </c>
      <c r="S248" s="214">
        <v>0.01933</v>
      </c>
      <c r="T248" s="215">
        <f>S248*H248</f>
        <v>0.03866</v>
      </c>
      <c r="AR248" s="25" t="s">
        <v>279</v>
      </c>
      <c r="AT248" s="25" t="s">
        <v>185</v>
      </c>
      <c r="AU248" s="25" t="s">
        <v>90</v>
      </c>
      <c r="AY248" s="25" t="s">
        <v>183</v>
      </c>
      <c r="BE248" s="216">
        <f>IF(N248="základní",J248,0)</f>
        <v>0</v>
      </c>
      <c r="BF248" s="216">
        <f>IF(N248="snížená",J248,0)</f>
        <v>0</v>
      </c>
      <c r="BG248" s="216">
        <f>IF(N248="zákl. přenesená",J248,0)</f>
        <v>0</v>
      </c>
      <c r="BH248" s="216">
        <f>IF(N248="sníž. přenesená",J248,0)</f>
        <v>0</v>
      </c>
      <c r="BI248" s="216">
        <f>IF(N248="nulová",J248,0)</f>
        <v>0</v>
      </c>
      <c r="BJ248" s="25" t="s">
        <v>25</v>
      </c>
      <c r="BK248" s="216">
        <f>ROUND(I248*H248,2)</f>
        <v>0</v>
      </c>
      <c r="BL248" s="25" t="s">
        <v>279</v>
      </c>
      <c r="BM248" s="25" t="s">
        <v>1916</v>
      </c>
    </row>
    <row r="249" spans="2:65" s="1" customFormat="1" ht="16.5" customHeight="1">
      <c r="B249" s="43"/>
      <c r="C249" s="205" t="s">
        <v>639</v>
      </c>
      <c r="D249" s="205" t="s">
        <v>185</v>
      </c>
      <c r="E249" s="206" t="s">
        <v>1917</v>
      </c>
      <c r="F249" s="207" t="s">
        <v>1918</v>
      </c>
      <c r="G249" s="208" t="s">
        <v>188</v>
      </c>
      <c r="H249" s="209">
        <v>1</v>
      </c>
      <c r="I249" s="210"/>
      <c r="J249" s="211">
        <f>ROUND(I249*H249,2)</f>
        <v>0</v>
      </c>
      <c r="K249" s="207" t="s">
        <v>38</v>
      </c>
      <c r="L249" s="63"/>
      <c r="M249" s="212" t="s">
        <v>38</v>
      </c>
      <c r="N249" s="213" t="s">
        <v>53</v>
      </c>
      <c r="O249" s="44"/>
      <c r="P249" s="214">
        <f>O249*H249</f>
        <v>0</v>
      </c>
      <c r="Q249" s="214">
        <v>0</v>
      </c>
      <c r="R249" s="214">
        <f>Q249*H249</f>
        <v>0</v>
      </c>
      <c r="S249" s="214">
        <v>0</v>
      </c>
      <c r="T249" s="215">
        <f>S249*H249</f>
        <v>0</v>
      </c>
      <c r="AR249" s="25" t="s">
        <v>279</v>
      </c>
      <c r="AT249" s="25" t="s">
        <v>185</v>
      </c>
      <c r="AU249" s="25" t="s">
        <v>90</v>
      </c>
      <c r="AY249" s="25" t="s">
        <v>183</v>
      </c>
      <c r="BE249" s="216">
        <f>IF(N249="základní",J249,0)</f>
        <v>0</v>
      </c>
      <c r="BF249" s="216">
        <f>IF(N249="snížená",J249,0)</f>
        <v>0</v>
      </c>
      <c r="BG249" s="216">
        <f>IF(N249="zákl. přenesená",J249,0)</f>
        <v>0</v>
      </c>
      <c r="BH249" s="216">
        <f>IF(N249="sníž. přenesená",J249,0)</f>
        <v>0</v>
      </c>
      <c r="BI249" s="216">
        <f>IF(N249="nulová",J249,0)</f>
        <v>0</v>
      </c>
      <c r="BJ249" s="25" t="s">
        <v>25</v>
      </c>
      <c r="BK249" s="216">
        <f>ROUND(I249*H249,2)</f>
        <v>0</v>
      </c>
      <c r="BL249" s="25" t="s">
        <v>279</v>
      </c>
      <c r="BM249" s="25" t="s">
        <v>1919</v>
      </c>
    </row>
    <row r="250" spans="2:65" s="1" customFormat="1" ht="16.5" customHeight="1">
      <c r="B250" s="43"/>
      <c r="C250" s="205" t="s">
        <v>650</v>
      </c>
      <c r="D250" s="205" t="s">
        <v>185</v>
      </c>
      <c r="E250" s="206" t="s">
        <v>1920</v>
      </c>
      <c r="F250" s="207" t="s">
        <v>1921</v>
      </c>
      <c r="G250" s="208" t="s">
        <v>936</v>
      </c>
      <c r="H250" s="209">
        <v>1</v>
      </c>
      <c r="I250" s="210"/>
      <c r="J250" s="211">
        <f>ROUND(I250*H250,2)</f>
        <v>0</v>
      </c>
      <c r="K250" s="207" t="s">
        <v>189</v>
      </c>
      <c r="L250" s="63"/>
      <c r="M250" s="212" t="s">
        <v>38</v>
      </c>
      <c r="N250" s="213" t="s">
        <v>53</v>
      </c>
      <c r="O250" s="44"/>
      <c r="P250" s="214">
        <f>O250*H250</f>
        <v>0</v>
      </c>
      <c r="Q250" s="214">
        <v>0.0232</v>
      </c>
      <c r="R250" s="214">
        <f>Q250*H250</f>
        <v>0.0232</v>
      </c>
      <c r="S250" s="214">
        <v>0</v>
      </c>
      <c r="T250" s="215">
        <f>S250*H250</f>
        <v>0</v>
      </c>
      <c r="AR250" s="25" t="s">
        <v>279</v>
      </c>
      <c r="AT250" s="25" t="s">
        <v>185</v>
      </c>
      <c r="AU250" s="25" t="s">
        <v>90</v>
      </c>
      <c r="AY250" s="25" t="s">
        <v>183</v>
      </c>
      <c r="BE250" s="216">
        <f>IF(N250="základní",J250,0)</f>
        <v>0</v>
      </c>
      <c r="BF250" s="216">
        <f>IF(N250="snížená",J250,0)</f>
        <v>0</v>
      </c>
      <c r="BG250" s="216">
        <f>IF(N250="zákl. přenesená",J250,0)</f>
        <v>0</v>
      </c>
      <c r="BH250" s="216">
        <f>IF(N250="sníž. přenesená",J250,0)</f>
        <v>0</v>
      </c>
      <c r="BI250" s="216">
        <f>IF(N250="nulová",J250,0)</f>
        <v>0</v>
      </c>
      <c r="BJ250" s="25" t="s">
        <v>25</v>
      </c>
      <c r="BK250" s="216">
        <f>ROUND(I250*H250,2)</f>
        <v>0</v>
      </c>
      <c r="BL250" s="25" t="s">
        <v>279</v>
      </c>
      <c r="BM250" s="25" t="s">
        <v>1922</v>
      </c>
    </row>
    <row r="251" spans="2:47" s="1" customFormat="1" ht="40.5">
      <c r="B251" s="43"/>
      <c r="C251" s="65"/>
      <c r="D251" s="219" t="s">
        <v>217</v>
      </c>
      <c r="E251" s="65"/>
      <c r="F251" s="250" t="s">
        <v>1923</v>
      </c>
      <c r="G251" s="65"/>
      <c r="H251" s="65"/>
      <c r="I251" s="174"/>
      <c r="J251" s="65"/>
      <c r="K251" s="65"/>
      <c r="L251" s="63"/>
      <c r="M251" s="251"/>
      <c r="N251" s="44"/>
      <c r="O251" s="44"/>
      <c r="P251" s="44"/>
      <c r="Q251" s="44"/>
      <c r="R251" s="44"/>
      <c r="S251" s="44"/>
      <c r="T251" s="80"/>
      <c r="AT251" s="25" t="s">
        <v>217</v>
      </c>
      <c r="AU251" s="25" t="s">
        <v>90</v>
      </c>
    </row>
    <row r="252" spans="2:65" s="1" customFormat="1" ht="25.5" customHeight="1">
      <c r="B252" s="43"/>
      <c r="C252" s="205" t="s">
        <v>656</v>
      </c>
      <c r="D252" s="205" t="s">
        <v>185</v>
      </c>
      <c r="E252" s="206" t="s">
        <v>1924</v>
      </c>
      <c r="F252" s="207" t="s">
        <v>1925</v>
      </c>
      <c r="G252" s="208" t="s">
        <v>936</v>
      </c>
      <c r="H252" s="209">
        <v>1</v>
      </c>
      <c r="I252" s="210"/>
      <c r="J252" s="211">
        <f>ROUND(I252*H252,2)</f>
        <v>0</v>
      </c>
      <c r="K252" s="207" t="s">
        <v>189</v>
      </c>
      <c r="L252" s="63"/>
      <c r="M252" s="212" t="s">
        <v>38</v>
      </c>
      <c r="N252" s="213" t="s">
        <v>53</v>
      </c>
      <c r="O252" s="44"/>
      <c r="P252" s="214">
        <f>O252*H252</f>
        <v>0</v>
      </c>
      <c r="Q252" s="214">
        <v>0.02412</v>
      </c>
      <c r="R252" s="214">
        <f>Q252*H252</f>
        <v>0.02412</v>
      </c>
      <c r="S252" s="214">
        <v>0</v>
      </c>
      <c r="T252" s="215">
        <f>S252*H252</f>
        <v>0</v>
      </c>
      <c r="AR252" s="25" t="s">
        <v>279</v>
      </c>
      <c r="AT252" s="25" t="s">
        <v>185</v>
      </c>
      <c r="AU252" s="25" t="s">
        <v>90</v>
      </c>
      <c r="AY252" s="25" t="s">
        <v>183</v>
      </c>
      <c r="BE252" s="216">
        <f>IF(N252="základní",J252,0)</f>
        <v>0</v>
      </c>
      <c r="BF252" s="216">
        <f>IF(N252="snížená",J252,0)</f>
        <v>0</v>
      </c>
      <c r="BG252" s="216">
        <f>IF(N252="zákl. přenesená",J252,0)</f>
        <v>0</v>
      </c>
      <c r="BH252" s="216">
        <f>IF(N252="sníž. přenesená",J252,0)</f>
        <v>0</v>
      </c>
      <c r="BI252" s="216">
        <f>IF(N252="nulová",J252,0)</f>
        <v>0</v>
      </c>
      <c r="BJ252" s="25" t="s">
        <v>25</v>
      </c>
      <c r="BK252" s="216">
        <f>ROUND(I252*H252,2)</f>
        <v>0</v>
      </c>
      <c r="BL252" s="25" t="s">
        <v>279</v>
      </c>
      <c r="BM252" s="25" t="s">
        <v>1926</v>
      </c>
    </row>
    <row r="253" spans="2:47" s="1" customFormat="1" ht="40.5">
      <c r="B253" s="43"/>
      <c r="C253" s="65"/>
      <c r="D253" s="219" t="s">
        <v>217</v>
      </c>
      <c r="E253" s="65"/>
      <c r="F253" s="250" t="s">
        <v>1923</v>
      </c>
      <c r="G253" s="65"/>
      <c r="H253" s="65"/>
      <c r="I253" s="174"/>
      <c r="J253" s="65"/>
      <c r="K253" s="65"/>
      <c r="L253" s="63"/>
      <c r="M253" s="251"/>
      <c r="N253" s="44"/>
      <c r="O253" s="44"/>
      <c r="P253" s="44"/>
      <c r="Q253" s="44"/>
      <c r="R253" s="44"/>
      <c r="S253" s="44"/>
      <c r="T253" s="80"/>
      <c r="AT253" s="25" t="s">
        <v>217</v>
      </c>
      <c r="AU253" s="25" t="s">
        <v>90</v>
      </c>
    </row>
    <row r="254" spans="2:65" s="1" customFormat="1" ht="16.5" customHeight="1">
      <c r="B254" s="43"/>
      <c r="C254" s="205" t="s">
        <v>660</v>
      </c>
      <c r="D254" s="205" t="s">
        <v>185</v>
      </c>
      <c r="E254" s="206" t="s">
        <v>1927</v>
      </c>
      <c r="F254" s="207" t="s">
        <v>1928</v>
      </c>
      <c r="G254" s="208" t="s">
        <v>936</v>
      </c>
      <c r="H254" s="209">
        <v>4</v>
      </c>
      <c r="I254" s="210"/>
      <c r="J254" s="211">
        <f>ROUND(I254*H254,2)</f>
        <v>0</v>
      </c>
      <c r="K254" s="207" t="s">
        <v>189</v>
      </c>
      <c r="L254" s="63"/>
      <c r="M254" s="212" t="s">
        <v>38</v>
      </c>
      <c r="N254" s="213" t="s">
        <v>53</v>
      </c>
      <c r="O254" s="44"/>
      <c r="P254" s="214">
        <f>O254*H254</f>
        <v>0</v>
      </c>
      <c r="Q254" s="214">
        <v>0</v>
      </c>
      <c r="R254" s="214">
        <f>Q254*H254</f>
        <v>0</v>
      </c>
      <c r="S254" s="214">
        <v>0.01946</v>
      </c>
      <c r="T254" s="215">
        <f>S254*H254</f>
        <v>0.07784</v>
      </c>
      <c r="AR254" s="25" t="s">
        <v>279</v>
      </c>
      <c r="AT254" s="25" t="s">
        <v>185</v>
      </c>
      <c r="AU254" s="25" t="s">
        <v>90</v>
      </c>
      <c r="AY254" s="25" t="s">
        <v>183</v>
      </c>
      <c r="BE254" s="216">
        <f>IF(N254="základní",J254,0)</f>
        <v>0</v>
      </c>
      <c r="BF254" s="216">
        <f>IF(N254="snížená",J254,0)</f>
        <v>0</v>
      </c>
      <c r="BG254" s="216">
        <f>IF(N254="zákl. přenesená",J254,0)</f>
        <v>0</v>
      </c>
      <c r="BH254" s="216">
        <f>IF(N254="sníž. přenesená",J254,0)</f>
        <v>0</v>
      </c>
      <c r="BI254" s="216">
        <f>IF(N254="nulová",J254,0)</f>
        <v>0</v>
      </c>
      <c r="BJ254" s="25" t="s">
        <v>25</v>
      </c>
      <c r="BK254" s="216">
        <f>ROUND(I254*H254,2)</f>
        <v>0</v>
      </c>
      <c r="BL254" s="25" t="s">
        <v>279</v>
      </c>
      <c r="BM254" s="25" t="s">
        <v>1929</v>
      </c>
    </row>
    <row r="255" spans="2:65" s="1" customFormat="1" ht="16.5" customHeight="1">
      <c r="B255" s="43"/>
      <c r="C255" s="205" t="s">
        <v>664</v>
      </c>
      <c r="D255" s="205" t="s">
        <v>185</v>
      </c>
      <c r="E255" s="206" t="s">
        <v>1930</v>
      </c>
      <c r="F255" s="207" t="s">
        <v>1931</v>
      </c>
      <c r="G255" s="208" t="s">
        <v>936</v>
      </c>
      <c r="H255" s="209">
        <v>4</v>
      </c>
      <c r="I255" s="210"/>
      <c r="J255" s="211">
        <f>ROUND(I255*H255,2)</f>
        <v>0</v>
      </c>
      <c r="K255" s="207" t="s">
        <v>189</v>
      </c>
      <c r="L255" s="63"/>
      <c r="M255" s="212" t="s">
        <v>38</v>
      </c>
      <c r="N255" s="213" t="s">
        <v>53</v>
      </c>
      <c r="O255" s="44"/>
      <c r="P255" s="214">
        <f>O255*H255</f>
        <v>0</v>
      </c>
      <c r="Q255" s="214">
        <v>0.00186</v>
      </c>
      <c r="R255" s="214">
        <f>Q255*H255</f>
        <v>0.00744</v>
      </c>
      <c r="S255" s="214">
        <v>0</v>
      </c>
      <c r="T255" s="215">
        <f>S255*H255</f>
        <v>0</v>
      </c>
      <c r="AR255" s="25" t="s">
        <v>279</v>
      </c>
      <c r="AT255" s="25" t="s">
        <v>185</v>
      </c>
      <c r="AU255" s="25" t="s">
        <v>90</v>
      </c>
      <c r="AY255" s="25" t="s">
        <v>183</v>
      </c>
      <c r="BE255" s="216">
        <f>IF(N255="základní",J255,0)</f>
        <v>0</v>
      </c>
      <c r="BF255" s="216">
        <f>IF(N255="snížená",J255,0)</f>
        <v>0</v>
      </c>
      <c r="BG255" s="216">
        <f>IF(N255="zákl. přenesená",J255,0)</f>
        <v>0</v>
      </c>
      <c r="BH255" s="216">
        <f>IF(N255="sníž. přenesená",J255,0)</f>
        <v>0</v>
      </c>
      <c r="BI255" s="216">
        <f>IF(N255="nulová",J255,0)</f>
        <v>0</v>
      </c>
      <c r="BJ255" s="25" t="s">
        <v>25</v>
      </c>
      <c r="BK255" s="216">
        <f>ROUND(I255*H255,2)</f>
        <v>0</v>
      </c>
      <c r="BL255" s="25" t="s">
        <v>279</v>
      </c>
      <c r="BM255" s="25" t="s">
        <v>1932</v>
      </c>
    </row>
    <row r="256" spans="2:47" s="1" customFormat="1" ht="54">
      <c r="B256" s="43"/>
      <c r="C256" s="65"/>
      <c r="D256" s="219" t="s">
        <v>217</v>
      </c>
      <c r="E256" s="65"/>
      <c r="F256" s="250" t="s">
        <v>1933</v>
      </c>
      <c r="G256" s="65"/>
      <c r="H256" s="65"/>
      <c r="I256" s="174"/>
      <c r="J256" s="65"/>
      <c r="K256" s="65"/>
      <c r="L256" s="63"/>
      <c r="M256" s="251"/>
      <c r="N256" s="44"/>
      <c r="O256" s="44"/>
      <c r="P256" s="44"/>
      <c r="Q256" s="44"/>
      <c r="R256" s="44"/>
      <c r="S256" s="44"/>
      <c r="T256" s="80"/>
      <c r="AT256" s="25" t="s">
        <v>217</v>
      </c>
      <c r="AU256" s="25" t="s">
        <v>90</v>
      </c>
    </row>
    <row r="257" spans="2:65" s="1" customFormat="1" ht="16.5" customHeight="1">
      <c r="B257" s="43"/>
      <c r="C257" s="252" t="s">
        <v>668</v>
      </c>
      <c r="D257" s="252" t="s">
        <v>272</v>
      </c>
      <c r="E257" s="253" t="s">
        <v>1934</v>
      </c>
      <c r="F257" s="254" t="s">
        <v>1935</v>
      </c>
      <c r="G257" s="255" t="s">
        <v>188</v>
      </c>
      <c r="H257" s="256">
        <v>4</v>
      </c>
      <c r="I257" s="257"/>
      <c r="J257" s="258">
        <f>ROUND(I257*H257,2)</f>
        <v>0</v>
      </c>
      <c r="K257" s="254" t="s">
        <v>1936</v>
      </c>
      <c r="L257" s="259"/>
      <c r="M257" s="260" t="s">
        <v>38</v>
      </c>
      <c r="N257" s="261" t="s">
        <v>53</v>
      </c>
      <c r="O257" s="44"/>
      <c r="P257" s="214">
        <f>O257*H257</f>
        <v>0</v>
      </c>
      <c r="Q257" s="214">
        <v>0.006</v>
      </c>
      <c r="R257" s="214">
        <f>Q257*H257</f>
        <v>0.024</v>
      </c>
      <c r="S257" s="214">
        <v>0</v>
      </c>
      <c r="T257" s="215">
        <f>S257*H257</f>
        <v>0</v>
      </c>
      <c r="AR257" s="25" t="s">
        <v>385</v>
      </c>
      <c r="AT257" s="25" t="s">
        <v>272</v>
      </c>
      <c r="AU257" s="25" t="s">
        <v>90</v>
      </c>
      <c r="AY257" s="25" t="s">
        <v>183</v>
      </c>
      <c r="BE257" s="216">
        <f>IF(N257="základní",J257,0)</f>
        <v>0</v>
      </c>
      <c r="BF257" s="216">
        <f>IF(N257="snížená",J257,0)</f>
        <v>0</v>
      </c>
      <c r="BG257" s="216">
        <f>IF(N257="zákl. přenesená",J257,0)</f>
        <v>0</v>
      </c>
      <c r="BH257" s="216">
        <f>IF(N257="sníž. přenesená",J257,0)</f>
        <v>0</v>
      </c>
      <c r="BI257" s="216">
        <f>IF(N257="nulová",J257,0)</f>
        <v>0</v>
      </c>
      <c r="BJ257" s="25" t="s">
        <v>25</v>
      </c>
      <c r="BK257" s="216">
        <f>ROUND(I257*H257,2)</f>
        <v>0</v>
      </c>
      <c r="BL257" s="25" t="s">
        <v>279</v>
      </c>
      <c r="BM257" s="25" t="s">
        <v>1937</v>
      </c>
    </row>
    <row r="258" spans="2:65" s="1" customFormat="1" ht="25.5" customHeight="1">
      <c r="B258" s="43"/>
      <c r="C258" s="205" t="s">
        <v>672</v>
      </c>
      <c r="D258" s="205" t="s">
        <v>185</v>
      </c>
      <c r="E258" s="206" t="s">
        <v>1938</v>
      </c>
      <c r="F258" s="207" t="s">
        <v>1939</v>
      </c>
      <c r="G258" s="208" t="s">
        <v>936</v>
      </c>
      <c r="H258" s="209">
        <v>2</v>
      </c>
      <c r="I258" s="210"/>
      <c r="J258" s="211">
        <f>ROUND(I258*H258,2)</f>
        <v>0</v>
      </c>
      <c r="K258" s="207" t="s">
        <v>189</v>
      </c>
      <c r="L258" s="63"/>
      <c r="M258" s="212" t="s">
        <v>38</v>
      </c>
      <c r="N258" s="213" t="s">
        <v>53</v>
      </c>
      <c r="O258" s="44"/>
      <c r="P258" s="214">
        <f>O258*H258</f>
        <v>0</v>
      </c>
      <c r="Q258" s="214">
        <v>0</v>
      </c>
      <c r="R258" s="214">
        <f>Q258*H258</f>
        <v>0</v>
      </c>
      <c r="S258" s="214">
        <v>0.0092</v>
      </c>
      <c r="T258" s="215">
        <f>S258*H258</f>
        <v>0.0184</v>
      </c>
      <c r="AR258" s="25" t="s">
        <v>279</v>
      </c>
      <c r="AT258" s="25" t="s">
        <v>185</v>
      </c>
      <c r="AU258" s="25" t="s">
        <v>90</v>
      </c>
      <c r="AY258" s="25" t="s">
        <v>183</v>
      </c>
      <c r="BE258" s="216">
        <f>IF(N258="základní",J258,0)</f>
        <v>0</v>
      </c>
      <c r="BF258" s="216">
        <f>IF(N258="snížená",J258,0)</f>
        <v>0</v>
      </c>
      <c r="BG258" s="216">
        <f>IF(N258="zákl. přenesená",J258,0)</f>
        <v>0</v>
      </c>
      <c r="BH258" s="216">
        <f>IF(N258="sníž. přenesená",J258,0)</f>
        <v>0</v>
      </c>
      <c r="BI258" s="216">
        <f>IF(N258="nulová",J258,0)</f>
        <v>0</v>
      </c>
      <c r="BJ258" s="25" t="s">
        <v>25</v>
      </c>
      <c r="BK258" s="216">
        <f>ROUND(I258*H258,2)</f>
        <v>0</v>
      </c>
      <c r="BL258" s="25" t="s">
        <v>279</v>
      </c>
      <c r="BM258" s="25" t="s">
        <v>1940</v>
      </c>
    </row>
    <row r="259" spans="2:65" s="1" customFormat="1" ht="16.5" customHeight="1">
      <c r="B259" s="43"/>
      <c r="C259" s="205" t="s">
        <v>679</v>
      </c>
      <c r="D259" s="205" t="s">
        <v>185</v>
      </c>
      <c r="E259" s="206" t="s">
        <v>1941</v>
      </c>
      <c r="F259" s="207" t="s">
        <v>1942</v>
      </c>
      <c r="G259" s="208" t="s">
        <v>936</v>
      </c>
      <c r="H259" s="209">
        <v>1</v>
      </c>
      <c r="I259" s="210"/>
      <c r="J259" s="211">
        <f>ROUND(I259*H259,2)</f>
        <v>0</v>
      </c>
      <c r="K259" s="207" t="s">
        <v>189</v>
      </c>
      <c r="L259" s="63"/>
      <c r="M259" s="212" t="s">
        <v>38</v>
      </c>
      <c r="N259" s="213" t="s">
        <v>53</v>
      </c>
      <c r="O259" s="44"/>
      <c r="P259" s="214">
        <f>O259*H259</f>
        <v>0</v>
      </c>
      <c r="Q259" s="214">
        <v>0</v>
      </c>
      <c r="R259" s="214">
        <f>Q259*H259</f>
        <v>0</v>
      </c>
      <c r="S259" s="214">
        <v>0.0405</v>
      </c>
      <c r="T259" s="215">
        <f>S259*H259</f>
        <v>0.0405</v>
      </c>
      <c r="AR259" s="25" t="s">
        <v>279</v>
      </c>
      <c r="AT259" s="25" t="s">
        <v>185</v>
      </c>
      <c r="AU259" s="25" t="s">
        <v>90</v>
      </c>
      <c r="AY259" s="25" t="s">
        <v>183</v>
      </c>
      <c r="BE259" s="216">
        <f>IF(N259="základní",J259,0)</f>
        <v>0</v>
      </c>
      <c r="BF259" s="216">
        <f>IF(N259="snížená",J259,0)</f>
        <v>0</v>
      </c>
      <c r="BG259" s="216">
        <f>IF(N259="zákl. přenesená",J259,0)</f>
        <v>0</v>
      </c>
      <c r="BH259" s="216">
        <f>IF(N259="sníž. přenesená",J259,0)</f>
        <v>0</v>
      </c>
      <c r="BI259" s="216">
        <f>IF(N259="nulová",J259,0)</f>
        <v>0</v>
      </c>
      <c r="BJ259" s="25" t="s">
        <v>25</v>
      </c>
      <c r="BK259" s="216">
        <f>ROUND(I259*H259,2)</f>
        <v>0</v>
      </c>
      <c r="BL259" s="25" t="s">
        <v>279</v>
      </c>
      <c r="BM259" s="25" t="s">
        <v>1943</v>
      </c>
    </row>
    <row r="260" spans="2:65" s="1" customFormat="1" ht="16.5" customHeight="1">
      <c r="B260" s="43"/>
      <c r="C260" s="205" t="s">
        <v>683</v>
      </c>
      <c r="D260" s="205" t="s">
        <v>185</v>
      </c>
      <c r="E260" s="206" t="s">
        <v>1944</v>
      </c>
      <c r="F260" s="207" t="s">
        <v>1945</v>
      </c>
      <c r="G260" s="208" t="s">
        <v>936</v>
      </c>
      <c r="H260" s="209">
        <v>2</v>
      </c>
      <c r="I260" s="210"/>
      <c r="J260" s="211">
        <f>ROUND(I260*H260,2)</f>
        <v>0</v>
      </c>
      <c r="K260" s="207" t="s">
        <v>189</v>
      </c>
      <c r="L260" s="63"/>
      <c r="M260" s="212" t="s">
        <v>38</v>
      </c>
      <c r="N260" s="213" t="s">
        <v>53</v>
      </c>
      <c r="O260" s="44"/>
      <c r="P260" s="214">
        <f>O260*H260</f>
        <v>0</v>
      </c>
      <c r="Q260" s="214">
        <v>0.00044</v>
      </c>
      <c r="R260" s="214">
        <f>Q260*H260</f>
        <v>0.00088</v>
      </c>
      <c r="S260" s="214">
        <v>0</v>
      </c>
      <c r="T260" s="215">
        <f>S260*H260</f>
        <v>0</v>
      </c>
      <c r="AR260" s="25" t="s">
        <v>279</v>
      </c>
      <c r="AT260" s="25" t="s">
        <v>185</v>
      </c>
      <c r="AU260" s="25" t="s">
        <v>90</v>
      </c>
      <c r="AY260" s="25" t="s">
        <v>183</v>
      </c>
      <c r="BE260" s="216">
        <f>IF(N260="základní",J260,0)</f>
        <v>0</v>
      </c>
      <c r="BF260" s="216">
        <f>IF(N260="snížená",J260,0)</f>
        <v>0</v>
      </c>
      <c r="BG260" s="216">
        <f>IF(N260="zákl. přenesená",J260,0)</f>
        <v>0</v>
      </c>
      <c r="BH260" s="216">
        <f>IF(N260="sníž. přenesená",J260,0)</f>
        <v>0</v>
      </c>
      <c r="BI260" s="216">
        <f>IF(N260="nulová",J260,0)</f>
        <v>0</v>
      </c>
      <c r="BJ260" s="25" t="s">
        <v>25</v>
      </c>
      <c r="BK260" s="216">
        <f>ROUND(I260*H260,2)</f>
        <v>0</v>
      </c>
      <c r="BL260" s="25" t="s">
        <v>279</v>
      </c>
      <c r="BM260" s="25" t="s">
        <v>1946</v>
      </c>
    </row>
    <row r="261" spans="2:47" s="1" customFormat="1" ht="40.5">
      <c r="B261" s="43"/>
      <c r="C261" s="65"/>
      <c r="D261" s="219" t="s">
        <v>217</v>
      </c>
      <c r="E261" s="65"/>
      <c r="F261" s="250" t="s">
        <v>1947</v>
      </c>
      <c r="G261" s="65"/>
      <c r="H261" s="65"/>
      <c r="I261" s="174"/>
      <c r="J261" s="65"/>
      <c r="K261" s="65"/>
      <c r="L261" s="63"/>
      <c r="M261" s="251"/>
      <c r="N261" s="44"/>
      <c r="O261" s="44"/>
      <c r="P261" s="44"/>
      <c r="Q261" s="44"/>
      <c r="R261" s="44"/>
      <c r="S261" s="44"/>
      <c r="T261" s="80"/>
      <c r="AT261" s="25" t="s">
        <v>217</v>
      </c>
      <c r="AU261" s="25" t="s">
        <v>90</v>
      </c>
    </row>
    <row r="262" spans="2:65" s="1" customFormat="1" ht="25.5" customHeight="1">
      <c r="B262" s="43"/>
      <c r="C262" s="205" t="s">
        <v>687</v>
      </c>
      <c r="D262" s="205" t="s">
        <v>185</v>
      </c>
      <c r="E262" s="206" t="s">
        <v>1948</v>
      </c>
      <c r="F262" s="207" t="s">
        <v>1949</v>
      </c>
      <c r="G262" s="208" t="s">
        <v>936</v>
      </c>
      <c r="H262" s="209">
        <v>1</v>
      </c>
      <c r="I262" s="210"/>
      <c r="J262" s="211">
        <f>ROUND(I262*H262,2)</f>
        <v>0</v>
      </c>
      <c r="K262" s="207" t="s">
        <v>189</v>
      </c>
      <c r="L262" s="63"/>
      <c r="M262" s="212" t="s">
        <v>38</v>
      </c>
      <c r="N262" s="213" t="s">
        <v>53</v>
      </c>
      <c r="O262" s="44"/>
      <c r="P262" s="214">
        <f>O262*H262</f>
        <v>0</v>
      </c>
      <c r="Q262" s="214">
        <v>0.02416</v>
      </c>
      <c r="R262" s="214">
        <f>Q262*H262</f>
        <v>0.02416</v>
      </c>
      <c r="S262" s="214">
        <v>0</v>
      </c>
      <c r="T262" s="215">
        <f>S262*H262</f>
        <v>0</v>
      </c>
      <c r="AR262" s="25" t="s">
        <v>279</v>
      </c>
      <c r="AT262" s="25" t="s">
        <v>185</v>
      </c>
      <c r="AU262" s="25" t="s">
        <v>90</v>
      </c>
      <c r="AY262" s="25" t="s">
        <v>183</v>
      </c>
      <c r="BE262" s="216">
        <f>IF(N262="základní",J262,0)</f>
        <v>0</v>
      </c>
      <c r="BF262" s="216">
        <f>IF(N262="snížená",J262,0)</f>
        <v>0</v>
      </c>
      <c r="BG262" s="216">
        <f>IF(N262="zákl. přenesená",J262,0)</f>
        <v>0</v>
      </c>
      <c r="BH262" s="216">
        <f>IF(N262="sníž. přenesená",J262,0)</f>
        <v>0</v>
      </c>
      <c r="BI262" s="216">
        <f>IF(N262="nulová",J262,0)</f>
        <v>0</v>
      </c>
      <c r="BJ262" s="25" t="s">
        <v>25</v>
      </c>
      <c r="BK262" s="216">
        <f>ROUND(I262*H262,2)</f>
        <v>0</v>
      </c>
      <c r="BL262" s="25" t="s">
        <v>279</v>
      </c>
      <c r="BM262" s="25" t="s">
        <v>1950</v>
      </c>
    </row>
    <row r="263" spans="2:65" s="1" customFormat="1" ht="16.5" customHeight="1">
      <c r="B263" s="43"/>
      <c r="C263" s="205" t="s">
        <v>691</v>
      </c>
      <c r="D263" s="205" t="s">
        <v>185</v>
      </c>
      <c r="E263" s="206" t="s">
        <v>1951</v>
      </c>
      <c r="F263" s="207" t="s">
        <v>1952</v>
      </c>
      <c r="G263" s="208" t="s">
        <v>936</v>
      </c>
      <c r="H263" s="209">
        <v>1</v>
      </c>
      <c r="I263" s="210"/>
      <c r="J263" s="211">
        <f>ROUND(I263*H263,2)</f>
        <v>0</v>
      </c>
      <c r="K263" s="207" t="s">
        <v>189</v>
      </c>
      <c r="L263" s="63"/>
      <c r="M263" s="212" t="s">
        <v>38</v>
      </c>
      <c r="N263" s="213" t="s">
        <v>53</v>
      </c>
      <c r="O263" s="44"/>
      <c r="P263" s="214">
        <f>O263*H263</f>
        <v>0</v>
      </c>
      <c r="Q263" s="214">
        <v>0.00059</v>
      </c>
      <c r="R263" s="214">
        <f>Q263*H263</f>
        <v>0.00059</v>
      </c>
      <c r="S263" s="214">
        <v>0</v>
      </c>
      <c r="T263" s="215">
        <f>S263*H263</f>
        <v>0</v>
      </c>
      <c r="AR263" s="25" t="s">
        <v>279</v>
      </c>
      <c r="AT263" s="25" t="s">
        <v>185</v>
      </c>
      <c r="AU263" s="25" t="s">
        <v>90</v>
      </c>
      <c r="AY263" s="25" t="s">
        <v>183</v>
      </c>
      <c r="BE263" s="216">
        <f>IF(N263="základní",J263,0)</f>
        <v>0</v>
      </c>
      <c r="BF263" s="216">
        <f>IF(N263="snížená",J263,0)</f>
        <v>0</v>
      </c>
      <c r="BG263" s="216">
        <f>IF(N263="zákl. přenesená",J263,0)</f>
        <v>0</v>
      </c>
      <c r="BH263" s="216">
        <f>IF(N263="sníž. přenesená",J263,0)</f>
        <v>0</v>
      </c>
      <c r="BI263" s="216">
        <f>IF(N263="nulová",J263,0)</f>
        <v>0</v>
      </c>
      <c r="BJ263" s="25" t="s">
        <v>25</v>
      </c>
      <c r="BK263" s="216">
        <f>ROUND(I263*H263,2)</f>
        <v>0</v>
      </c>
      <c r="BL263" s="25" t="s">
        <v>279</v>
      </c>
      <c r="BM263" s="25" t="s">
        <v>1953</v>
      </c>
    </row>
    <row r="264" spans="2:65" s="1" customFormat="1" ht="25.5" customHeight="1">
      <c r="B264" s="43"/>
      <c r="C264" s="205" t="s">
        <v>697</v>
      </c>
      <c r="D264" s="205" t="s">
        <v>185</v>
      </c>
      <c r="E264" s="206" t="s">
        <v>1954</v>
      </c>
      <c r="F264" s="207" t="s">
        <v>1955</v>
      </c>
      <c r="G264" s="208" t="s">
        <v>936</v>
      </c>
      <c r="H264" s="209">
        <v>2</v>
      </c>
      <c r="I264" s="210"/>
      <c r="J264" s="211">
        <f>ROUND(I264*H264,2)</f>
        <v>0</v>
      </c>
      <c r="K264" s="207" t="s">
        <v>189</v>
      </c>
      <c r="L264" s="63"/>
      <c r="M264" s="212" t="s">
        <v>38</v>
      </c>
      <c r="N264" s="213" t="s">
        <v>53</v>
      </c>
      <c r="O264" s="44"/>
      <c r="P264" s="214">
        <f>O264*H264</f>
        <v>0</v>
      </c>
      <c r="Q264" s="214">
        <v>0</v>
      </c>
      <c r="R264" s="214">
        <f>Q264*H264</f>
        <v>0</v>
      </c>
      <c r="S264" s="214">
        <v>0.52905</v>
      </c>
      <c r="T264" s="215">
        <f>S264*H264</f>
        <v>1.0581</v>
      </c>
      <c r="AR264" s="25" t="s">
        <v>279</v>
      </c>
      <c r="AT264" s="25" t="s">
        <v>185</v>
      </c>
      <c r="AU264" s="25" t="s">
        <v>90</v>
      </c>
      <c r="AY264" s="25" t="s">
        <v>183</v>
      </c>
      <c r="BE264" s="216">
        <f>IF(N264="základní",J264,0)</f>
        <v>0</v>
      </c>
      <c r="BF264" s="216">
        <f>IF(N264="snížená",J264,0)</f>
        <v>0</v>
      </c>
      <c r="BG264" s="216">
        <f>IF(N264="zákl. přenesená",J264,0)</f>
        <v>0</v>
      </c>
      <c r="BH264" s="216">
        <f>IF(N264="sníž. přenesená",J264,0)</f>
        <v>0</v>
      </c>
      <c r="BI264" s="216">
        <f>IF(N264="nulová",J264,0)</f>
        <v>0</v>
      </c>
      <c r="BJ264" s="25" t="s">
        <v>25</v>
      </c>
      <c r="BK264" s="216">
        <f>ROUND(I264*H264,2)</f>
        <v>0</v>
      </c>
      <c r="BL264" s="25" t="s">
        <v>279</v>
      </c>
      <c r="BM264" s="25" t="s">
        <v>1956</v>
      </c>
    </row>
    <row r="265" spans="2:65" s="1" customFormat="1" ht="16.5" customHeight="1">
      <c r="B265" s="43"/>
      <c r="C265" s="205" t="s">
        <v>702</v>
      </c>
      <c r="D265" s="205" t="s">
        <v>185</v>
      </c>
      <c r="E265" s="206" t="s">
        <v>1957</v>
      </c>
      <c r="F265" s="207" t="s">
        <v>1958</v>
      </c>
      <c r="G265" s="208" t="s">
        <v>936</v>
      </c>
      <c r="H265" s="209">
        <v>1</v>
      </c>
      <c r="I265" s="210"/>
      <c r="J265" s="211">
        <f>ROUND(I265*H265,2)</f>
        <v>0</v>
      </c>
      <c r="K265" s="207" t="s">
        <v>189</v>
      </c>
      <c r="L265" s="63"/>
      <c r="M265" s="212" t="s">
        <v>38</v>
      </c>
      <c r="N265" s="213" t="s">
        <v>53</v>
      </c>
      <c r="O265" s="44"/>
      <c r="P265" s="214">
        <f>O265*H265</f>
        <v>0</v>
      </c>
      <c r="Q265" s="214">
        <v>0</v>
      </c>
      <c r="R265" s="214">
        <f>Q265*H265</f>
        <v>0</v>
      </c>
      <c r="S265" s="214">
        <v>0.014</v>
      </c>
      <c r="T265" s="215">
        <f>S265*H265</f>
        <v>0.014</v>
      </c>
      <c r="AR265" s="25" t="s">
        <v>279</v>
      </c>
      <c r="AT265" s="25" t="s">
        <v>185</v>
      </c>
      <c r="AU265" s="25" t="s">
        <v>90</v>
      </c>
      <c r="AY265" s="25" t="s">
        <v>183</v>
      </c>
      <c r="BE265" s="216">
        <f>IF(N265="základní",J265,0)</f>
        <v>0</v>
      </c>
      <c r="BF265" s="216">
        <f>IF(N265="snížená",J265,0)</f>
        <v>0</v>
      </c>
      <c r="BG265" s="216">
        <f>IF(N265="zákl. přenesená",J265,0)</f>
        <v>0</v>
      </c>
      <c r="BH265" s="216">
        <f>IF(N265="sníž. přenesená",J265,0)</f>
        <v>0</v>
      </c>
      <c r="BI265" s="216">
        <f>IF(N265="nulová",J265,0)</f>
        <v>0</v>
      </c>
      <c r="BJ265" s="25" t="s">
        <v>25</v>
      </c>
      <c r="BK265" s="216">
        <f>ROUND(I265*H265,2)</f>
        <v>0</v>
      </c>
      <c r="BL265" s="25" t="s">
        <v>279</v>
      </c>
      <c r="BM265" s="25" t="s">
        <v>1959</v>
      </c>
    </row>
    <row r="266" spans="2:65" s="1" customFormat="1" ht="16.5" customHeight="1">
      <c r="B266" s="43"/>
      <c r="C266" s="205" t="s">
        <v>707</v>
      </c>
      <c r="D266" s="205" t="s">
        <v>185</v>
      </c>
      <c r="E266" s="206" t="s">
        <v>1960</v>
      </c>
      <c r="F266" s="207" t="s">
        <v>1961</v>
      </c>
      <c r="G266" s="208" t="s">
        <v>188</v>
      </c>
      <c r="H266" s="209">
        <v>1</v>
      </c>
      <c r="I266" s="210"/>
      <c r="J266" s="211">
        <f>ROUND(I266*H266,2)</f>
        <v>0</v>
      </c>
      <c r="K266" s="207" t="s">
        <v>189</v>
      </c>
      <c r="L266" s="63"/>
      <c r="M266" s="212" t="s">
        <v>38</v>
      </c>
      <c r="N266" s="213" t="s">
        <v>53</v>
      </c>
      <c r="O266" s="44"/>
      <c r="P266" s="214">
        <f>O266*H266</f>
        <v>0</v>
      </c>
      <c r="Q266" s="214">
        <v>0.00021</v>
      </c>
      <c r="R266" s="214">
        <f>Q266*H266</f>
        <v>0.00021</v>
      </c>
      <c r="S266" s="214">
        <v>0</v>
      </c>
      <c r="T266" s="215">
        <f>S266*H266</f>
        <v>0</v>
      </c>
      <c r="AR266" s="25" t="s">
        <v>279</v>
      </c>
      <c r="AT266" s="25" t="s">
        <v>185</v>
      </c>
      <c r="AU266" s="25" t="s">
        <v>90</v>
      </c>
      <c r="AY266" s="25" t="s">
        <v>183</v>
      </c>
      <c r="BE266" s="216">
        <f>IF(N266="základní",J266,0)</f>
        <v>0</v>
      </c>
      <c r="BF266" s="216">
        <f>IF(N266="snížená",J266,0)</f>
        <v>0</v>
      </c>
      <c r="BG266" s="216">
        <f>IF(N266="zákl. přenesená",J266,0)</f>
        <v>0</v>
      </c>
      <c r="BH266" s="216">
        <f>IF(N266="sníž. přenesená",J266,0)</f>
        <v>0</v>
      </c>
      <c r="BI266" s="216">
        <f>IF(N266="nulová",J266,0)</f>
        <v>0</v>
      </c>
      <c r="BJ266" s="25" t="s">
        <v>25</v>
      </c>
      <c r="BK266" s="216">
        <f>ROUND(I266*H266,2)</f>
        <v>0</v>
      </c>
      <c r="BL266" s="25" t="s">
        <v>279</v>
      </c>
      <c r="BM266" s="25" t="s">
        <v>1962</v>
      </c>
    </row>
    <row r="267" spans="2:47" s="1" customFormat="1" ht="54">
      <c r="B267" s="43"/>
      <c r="C267" s="65"/>
      <c r="D267" s="219" t="s">
        <v>217</v>
      </c>
      <c r="E267" s="65"/>
      <c r="F267" s="250" t="s">
        <v>1963</v>
      </c>
      <c r="G267" s="65"/>
      <c r="H267" s="65"/>
      <c r="I267" s="174"/>
      <c r="J267" s="65"/>
      <c r="K267" s="65"/>
      <c r="L267" s="63"/>
      <c r="M267" s="251"/>
      <c r="N267" s="44"/>
      <c r="O267" s="44"/>
      <c r="P267" s="44"/>
      <c r="Q267" s="44"/>
      <c r="R267" s="44"/>
      <c r="S267" s="44"/>
      <c r="T267" s="80"/>
      <c r="AT267" s="25" t="s">
        <v>217</v>
      </c>
      <c r="AU267" s="25" t="s">
        <v>90</v>
      </c>
    </row>
    <row r="268" spans="2:65" s="1" customFormat="1" ht="25.5" customHeight="1">
      <c r="B268" s="43"/>
      <c r="C268" s="205" t="s">
        <v>712</v>
      </c>
      <c r="D268" s="205" t="s">
        <v>185</v>
      </c>
      <c r="E268" s="206" t="s">
        <v>1964</v>
      </c>
      <c r="F268" s="207" t="s">
        <v>1965</v>
      </c>
      <c r="G268" s="208" t="s">
        <v>268</v>
      </c>
      <c r="H268" s="209">
        <v>1.091</v>
      </c>
      <c r="I268" s="210"/>
      <c r="J268" s="211">
        <f aca="true" t="shared" si="30" ref="J268:J274">ROUND(I268*H268,2)</f>
        <v>0</v>
      </c>
      <c r="K268" s="207" t="s">
        <v>189</v>
      </c>
      <c r="L268" s="63"/>
      <c r="M268" s="212" t="s">
        <v>38</v>
      </c>
      <c r="N268" s="213" t="s">
        <v>53</v>
      </c>
      <c r="O268" s="44"/>
      <c r="P268" s="214">
        <f aca="true" t="shared" si="31" ref="P268:P274">O268*H268</f>
        <v>0</v>
      </c>
      <c r="Q268" s="214">
        <v>0</v>
      </c>
      <c r="R268" s="214">
        <f aca="true" t="shared" si="32" ref="R268:R274">Q268*H268</f>
        <v>0</v>
      </c>
      <c r="S268" s="214">
        <v>0</v>
      </c>
      <c r="T268" s="215">
        <f aca="true" t="shared" si="33" ref="T268:T274">S268*H268</f>
        <v>0</v>
      </c>
      <c r="AR268" s="25" t="s">
        <v>279</v>
      </c>
      <c r="AT268" s="25" t="s">
        <v>185</v>
      </c>
      <c r="AU268" s="25" t="s">
        <v>90</v>
      </c>
      <c r="AY268" s="25" t="s">
        <v>183</v>
      </c>
      <c r="BE268" s="216">
        <f aca="true" t="shared" si="34" ref="BE268:BE274">IF(N268="základní",J268,0)</f>
        <v>0</v>
      </c>
      <c r="BF268" s="216">
        <f aca="true" t="shared" si="35" ref="BF268:BF274">IF(N268="snížená",J268,0)</f>
        <v>0</v>
      </c>
      <c r="BG268" s="216">
        <f aca="true" t="shared" si="36" ref="BG268:BG274">IF(N268="zákl. přenesená",J268,0)</f>
        <v>0</v>
      </c>
      <c r="BH268" s="216">
        <f aca="true" t="shared" si="37" ref="BH268:BH274">IF(N268="sníž. přenesená",J268,0)</f>
        <v>0</v>
      </c>
      <c r="BI268" s="216">
        <f aca="true" t="shared" si="38" ref="BI268:BI274">IF(N268="nulová",J268,0)</f>
        <v>0</v>
      </c>
      <c r="BJ268" s="25" t="s">
        <v>25</v>
      </c>
      <c r="BK268" s="216">
        <f aca="true" t="shared" si="39" ref="BK268:BK274">ROUND(I268*H268,2)</f>
        <v>0</v>
      </c>
      <c r="BL268" s="25" t="s">
        <v>279</v>
      </c>
      <c r="BM268" s="25" t="s">
        <v>1966</v>
      </c>
    </row>
    <row r="269" spans="2:65" s="1" customFormat="1" ht="16.5" customHeight="1">
      <c r="B269" s="43"/>
      <c r="C269" s="205" t="s">
        <v>718</v>
      </c>
      <c r="D269" s="205" t="s">
        <v>185</v>
      </c>
      <c r="E269" s="206" t="s">
        <v>1967</v>
      </c>
      <c r="F269" s="207" t="s">
        <v>1968</v>
      </c>
      <c r="G269" s="208" t="s">
        <v>936</v>
      </c>
      <c r="H269" s="209">
        <v>1</v>
      </c>
      <c r="I269" s="210"/>
      <c r="J269" s="211">
        <f t="shared" si="30"/>
        <v>0</v>
      </c>
      <c r="K269" s="207" t="s">
        <v>189</v>
      </c>
      <c r="L269" s="63"/>
      <c r="M269" s="212" t="s">
        <v>38</v>
      </c>
      <c r="N269" s="213" t="s">
        <v>53</v>
      </c>
      <c r="O269" s="44"/>
      <c r="P269" s="214">
        <f t="shared" si="31"/>
        <v>0</v>
      </c>
      <c r="Q269" s="214">
        <v>0</v>
      </c>
      <c r="R269" s="214">
        <f t="shared" si="32"/>
        <v>0</v>
      </c>
      <c r="S269" s="214">
        <v>0.067</v>
      </c>
      <c r="T269" s="215">
        <f t="shared" si="33"/>
        <v>0.067</v>
      </c>
      <c r="AR269" s="25" t="s">
        <v>279</v>
      </c>
      <c r="AT269" s="25" t="s">
        <v>185</v>
      </c>
      <c r="AU269" s="25" t="s">
        <v>90</v>
      </c>
      <c r="AY269" s="25" t="s">
        <v>183</v>
      </c>
      <c r="BE269" s="216">
        <f t="shared" si="34"/>
        <v>0</v>
      </c>
      <c r="BF269" s="216">
        <f t="shared" si="35"/>
        <v>0</v>
      </c>
      <c r="BG269" s="216">
        <f t="shared" si="36"/>
        <v>0</v>
      </c>
      <c r="BH269" s="216">
        <f t="shared" si="37"/>
        <v>0</v>
      </c>
      <c r="BI269" s="216">
        <f t="shared" si="38"/>
        <v>0</v>
      </c>
      <c r="BJ269" s="25" t="s">
        <v>25</v>
      </c>
      <c r="BK269" s="216">
        <f t="shared" si="39"/>
        <v>0</v>
      </c>
      <c r="BL269" s="25" t="s">
        <v>279</v>
      </c>
      <c r="BM269" s="25" t="s">
        <v>1969</v>
      </c>
    </row>
    <row r="270" spans="2:65" s="1" customFormat="1" ht="25.5" customHeight="1">
      <c r="B270" s="43"/>
      <c r="C270" s="205" t="s">
        <v>724</v>
      </c>
      <c r="D270" s="205" t="s">
        <v>185</v>
      </c>
      <c r="E270" s="206" t="s">
        <v>1970</v>
      </c>
      <c r="F270" s="207" t="s">
        <v>1971</v>
      </c>
      <c r="G270" s="208" t="s">
        <v>936</v>
      </c>
      <c r="H270" s="209">
        <v>26</v>
      </c>
      <c r="I270" s="210"/>
      <c r="J270" s="211">
        <f t="shared" si="30"/>
        <v>0</v>
      </c>
      <c r="K270" s="207" t="s">
        <v>189</v>
      </c>
      <c r="L270" s="63"/>
      <c r="M270" s="212" t="s">
        <v>38</v>
      </c>
      <c r="N270" s="213" t="s">
        <v>53</v>
      </c>
      <c r="O270" s="44"/>
      <c r="P270" s="214">
        <f t="shared" si="31"/>
        <v>0</v>
      </c>
      <c r="Q270" s="214">
        <v>9E-05</v>
      </c>
      <c r="R270" s="214">
        <f t="shared" si="32"/>
        <v>0.00234</v>
      </c>
      <c r="S270" s="214">
        <v>0</v>
      </c>
      <c r="T270" s="215">
        <f t="shared" si="33"/>
        <v>0</v>
      </c>
      <c r="AR270" s="25" t="s">
        <v>279</v>
      </c>
      <c r="AT270" s="25" t="s">
        <v>185</v>
      </c>
      <c r="AU270" s="25" t="s">
        <v>90</v>
      </c>
      <c r="AY270" s="25" t="s">
        <v>183</v>
      </c>
      <c r="BE270" s="216">
        <f t="shared" si="34"/>
        <v>0</v>
      </c>
      <c r="BF270" s="216">
        <f t="shared" si="35"/>
        <v>0</v>
      </c>
      <c r="BG270" s="216">
        <f t="shared" si="36"/>
        <v>0</v>
      </c>
      <c r="BH270" s="216">
        <f t="shared" si="37"/>
        <v>0</v>
      </c>
      <c r="BI270" s="216">
        <f t="shared" si="38"/>
        <v>0</v>
      </c>
      <c r="BJ270" s="25" t="s">
        <v>25</v>
      </c>
      <c r="BK270" s="216">
        <f t="shared" si="39"/>
        <v>0</v>
      </c>
      <c r="BL270" s="25" t="s">
        <v>279</v>
      </c>
      <c r="BM270" s="25" t="s">
        <v>1972</v>
      </c>
    </row>
    <row r="271" spans="2:65" s="1" customFormat="1" ht="16.5" customHeight="1">
      <c r="B271" s="43"/>
      <c r="C271" s="252" t="s">
        <v>729</v>
      </c>
      <c r="D271" s="252" t="s">
        <v>272</v>
      </c>
      <c r="E271" s="253" t="s">
        <v>1973</v>
      </c>
      <c r="F271" s="254" t="s">
        <v>1974</v>
      </c>
      <c r="G271" s="255" t="s">
        <v>490</v>
      </c>
      <c r="H271" s="256">
        <v>2</v>
      </c>
      <c r="I271" s="257"/>
      <c r="J271" s="258">
        <f t="shared" si="30"/>
        <v>0</v>
      </c>
      <c r="K271" s="254" t="s">
        <v>38</v>
      </c>
      <c r="L271" s="259"/>
      <c r="M271" s="260" t="s">
        <v>38</v>
      </c>
      <c r="N271" s="261" t="s">
        <v>53</v>
      </c>
      <c r="O271" s="44"/>
      <c r="P271" s="214">
        <f t="shared" si="31"/>
        <v>0</v>
      </c>
      <c r="Q271" s="214">
        <v>0.00064</v>
      </c>
      <c r="R271" s="214">
        <f t="shared" si="32"/>
        <v>0.00128</v>
      </c>
      <c r="S271" s="214">
        <v>0</v>
      </c>
      <c r="T271" s="215">
        <f t="shared" si="33"/>
        <v>0</v>
      </c>
      <c r="AR271" s="25" t="s">
        <v>385</v>
      </c>
      <c r="AT271" s="25" t="s">
        <v>272</v>
      </c>
      <c r="AU271" s="25" t="s">
        <v>90</v>
      </c>
      <c r="AY271" s="25" t="s">
        <v>183</v>
      </c>
      <c r="BE271" s="216">
        <f t="shared" si="34"/>
        <v>0</v>
      </c>
      <c r="BF271" s="216">
        <f t="shared" si="35"/>
        <v>0</v>
      </c>
      <c r="BG271" s="216">
        <f t="shared" si="36"/>
        <v>0</v>
      </c>
      <c r="BH271" s="216">
        <f t="shared" si="37"/>
        <v>0</v>
      </c>
      <c r="BI271" s="216">
        <f t="shared" si="38"/>
        <v>0</v>
      </c>
      <c r="BJ271" s="25" t="s">
        <v>25</v>
      </c>
      <c r="BK271" s="216">
        <f t="shared" si="39"/>
        <v>0</v>
      </c>
      <c r="BL271" s="25" t="s">
        <v>279</v>
      </c>
      <c r="BM271" s="25" t="s">
        <v>1975</v>
      </c>
    </row>
    <row r="272" spans="2:65" s="1" customFormat="1" ht="16.5" customHeight="1">
      <c r="B272" s="43"/>
      <c r="C272" s="252" t="s">
        <v>735</v>
      </c>
      <c r="D272" s="252" t="s">
        <v>272</v>
      </c>
      <c r="E272" s="253" t="s">
        <v>1976</v>
      </c>
      <c r="F272" s="254" t="s">
        <v>1977</v>
      </c>
      <c r="G272" s="255" t="s">
        <v>188</v>
      </c>
      <c r="H272" s="256">
        <v>24</v>
      </c>
      <c r="I272" s="257"/>
      <c r="J272" s="258">
        <f t="shared" si="30"/>
        <v>0</v>
      </c>
      <c r="K272" s="254" t="s">
        <v>38</v>
      </c>
      <c r="L272" s="259"/>
      <c r="M272" s="260" t="s">
        <v>38</v>
      </c>
      <c r="N272" s="261" t="s">
        <v>53</v>
      </c>
      <c r="O272" s="44"/>
      <c r="P272" s="214">
        <f t="shared" si="31"/>
        <v>0</v>
      </c>
      <c r="Q272" s="214">
        <v>0.00021</v>
      </c>
      <c r="R272" s="214">
        <f t="shared" si="32"/>
        <v>0.00504</v>
      </c>
      <c r="S272" s="214">
        <v>0</v>
      </c>
      <c r="T272" s="215">
        <f t="shared" si="33"/>
        <v>0</v>
      </c>
      <c r="AR272" s="25" t="s">
        <v>385</v>
      </c>
      <c r="AT272" s="25" t="s">
        <v>272</v>
      </c>
      <c r="AU272" s="25" t="s">
        <v>90</v>
      </c>
      <c r="AY272" s="25" t="s">
        <v>183</v>
      </c>
      <c r="BE272" s="216">
        <f t="shared" si="34"/>
        <v>0</v>
      </c>
      <c r="BF272" s="216">
        <f t="shared" si="35"/>
        <v>0</v>
      </c>
      <c r="BG272" s="216">
        <f t="shared" si="36"/>
        <v>0</v>
      </c>
      <c r="BH272" s="216">
        <f t="shared" si="37"/>
        <v>0</v>
      </c>
      <c r="BI272" s="216">
        <f t="shared" si="38"/>
        <v>0</v>
      </c>
      <c r="BJ272" s="25" t="s">
        <v>25</v>
      </c>
      <c r="BK272" s="216">
        <f t="shared" si="39"/>
        <v>0</v>
      </c>
      <c r="BL272" s="25" t="s">
        <v>279</v>
      </c>
      <c r="BM272" s="25" t="s">
        <v>1978</v>
      </c>
    </row>
    <row r="273" spans="2:65" s="1" customFormat="1" ht="16.5" customHeight="1">
      <c r="B273" s="43"/>
      <c r="C273" s="205" t="s">
        <v>741</v>
      </c>
      <c r="D273" s="205" t="s">
        <v>185</v>
      </c>
      <c r="E273" s="206" t="s">
        <v>1979</v>
      </c>
      <c r="F273" s="207" t="s">
        <v>1980</v>
      </c>
      <c r="G273" s="208" t="s">
        <v>936</v>
      </c>
      <c r="H273" s="209">
        <v>8</v>
      </c>
      <c r="I273" s="210"/>
      <c r="J273" s="211">
        <f t="shared" si="30"/>
        <v>0</v>
      </c>
      <c r="K273" s="207" t="s">
        <v>189</v>
      </c>
      <c r="L273" s="63"/>
      <c r="M273" s="212" t="s">
        <v>38</v>
      </c>
      <c r="N273" s="213" t="s">
        <v>53</v>
      </c>
      <c r="O273" s="44"/>
      <c r="P273" s="214">
        <f t="shared" si="31"/>
        <v>0</v>
      </c>
      <c r="Q273" s="214">
        <v>0</v>
      </c>
      <c r="R273" s="214">
        <f t="shared" si="32"/>
        <v>0</v>
      </c>
      <c r="S273" s="214">
        <v>0.00156</v>
      </c>
      <c r="T273" s="215">
        <f t="shared" si="33"/>
        <v>0.01248</v>
      </c>
      <c r="AR273" s="25" t="s">
        <v>279</v>
      </c>
      <c r="AT273" s="25" t="s">
        <v>185</v>
      </c>
      <c r="AU273" s="25" t="s">
        <v>90</v>
      </c>
      <c r="AY273" s="25" t="s">
        <v>183</v>
      </c>
      <c r="BE273" s="216">
        <f t="shared" si="34"/>
        <v>0</v>
      </c>
      <c r="BF273" s="216">
        <f t="shared" si="35"/>
        <v>0</v>
      </c>
      <c r="BG273" s="216">
        <f t="shared" si="36"/>
        <v>0</v>
      </c>
      <c r="BH273" s="216">
        <f t="shared" si="37"/>
        <v>0</v>
      </c>
      <c r="BI273" s="216">
        <f t="shared" si="38"/>
        <v>0</v>
      </c>
      <c r="BJ273" s="25" t="s">
        <v>25</v>
      </c>
      <c r="BK273" s="216">
        <f t="shared" si="39"/>
        <v>0</v>
      </c>
      <c r="BL273" s="25" t="s">
        <v>279</v>
      </c>
      <c r="BM273" s="25" t="s">
        <v>1981</v>
      </c>
    </row>
    <row r="274" spans="2:65" s="1" customFormat="1" ht="25.5" customHeight="1">
      <c r="B274" s="43"/>
      <c r="C274" s="205" t="s">
        <v>746</v>
      </c>
      <c r="D274" s="205" t="s">
        <v>185</v>
      </c>
      <c r="E274" s="206" t="s">
        <v>1982</v>
      </c>
      <c r="F274" s="207" t="s">
        <v>1983</v>
      </c>
      <c r="G274" s="208" t="s">
        <v>936</v>
      </c>
      <c r="H274" s="209">
        <v>1</v>
      </c>
      <c r="I274" s="210"/>
      <c r="J274" s="211">
        <f t="shared" si="30"/>
        <v>0</v>
      </c>
      <c r="K274" s="207" t="s">
        <v>189</v>
      </c>
      <c r="L274" s="63"/>
      <c r="M274" s="212" t="s">
        <v>38</v>
      </c>
      <c r="N274" s="213" t="s">
        <v>53</v>
      </c>
      <c r="O274" s="44"/>
      <c r="P274" s="214">
        <f t="shared" si="31"/>
        <v>0</v>
      </c>
      <c r="Q274" s="214">
        <v>0.00208</v>
      </c>
      <c r="R274" s="214">
        <f t="shared" si="32"/>
        <v>0.00208</v>
      </c>
      <c r="S274" s="214">
        <v>0</v>
      </c>
      <c r="T274" s="215">
        <f t="shared" si="33"/>
        <v>0</v>
      </c>
      <c r="AR274" s="25" t="s">
        <v>279</v>
      </c>
      <c r="AT274" s="25" t="s">
        <v>185</v>
      </c>
      <c r="AU274" s="25" t="s">
        <v>90</v>
      </c>
      <c r="AY274" s="25" t="s">
        <v>183</v>
      </c>
      <c r="BE274" s="216">
        <f t="shared" si="34"/>
        <v>0</v>
      </c>
      <c r="BF274" s="216">
        <f t="shared" si="35"/>
        <v>0</v>
      </c>
      <c r="BG274" s="216">
        <f t="shared" si="36"/>
        <v>0</v>
      </c>
      <c r="BH274" s="216">
        <f t="shared" si="37"/>
        <v>0</v>
      </c>
      <c r="BI274" s="216">
        <f t="shared" si="38"/>
        <v>0</v>
      </c>
      <c r="BJ274" s="25" t="s">
        <v>25</v>
      </c>
      <c r="BK274" s="216">
        <f t="shared" si="39"/>
        <v>0</v>
      </c>
      <c r="BL274" s="25" t="s">
        <v>279</v>
      </c>
      <c r="BM274" s="25" t="s">
        <v>1984</v>
      </c>
    </row>
    <row r="275" spans="2:47" s="1" customFormat="1" ht="27">
      <c r="B275" s="43"/>
      <c r="C275" s="65"/>
      <c r="D275" s="219" t="s">
        <v>217</v>
      </c>
      <c r="E275" s="65"/>
      <c r="F275" s="250" t="s">
        <v>1985</v>
      </c>
      <c r="G275" s="65"/>
      <c r="H275" s="65"/>
      <c r="I275" s="174"/>
      <c r="J275" s="65"/>
      <c r="K275" s="65"/>
      <c r="L275" s="63"/>
      <c r="M275" s="251"/>
      <c r="N275" s="44"/>
      <c r="O275" s="44"/>
      <c r="P275" s="44"/>
      <c r="Q275" s="44"/>
      <c r="R275" s="44"/>
      <c r="S275" s="44"/>
      <c r="T275" s="80"/>
      <c r="AT275" s="25" t="s">
        <v>217</v>
      </c>
      <c r="AU275" s="25" t="s">
        <v>90</v>
      </c>
    </row>
    <row r="276" spans="2:65" s="1" customFormat="1" ht="25.5" customHeight="1">
      <c r="B276" s="43"/>
      <c r="C276" s="205" t="s">
        <v>752</v>
      </c>
      <c r="D276" s="205" t="s">
        <v>185</v>
      </c>
      <c r="E276" s="206" t="s">
        <v>1986</v>
      </c>
      <c r="F276" s="207" t="s">
        <v>1987</v>
      </c>
      <c r="G276" s="208" t="s">
        <v>936</v>
      </c>
      <c r="H276" s="209">
        <v>2</v>
      </c>
      <c r="I276" s="210"/>
      <c r="J276" s="211">
        <f>ROUND(I276*H276,2)</f>
        <v>0</v>
      </c>
      <c r="K276" s="207" t="s">
        <v>189</v>
      </c>
      <c r="L276" s="63"/>
      <c r="M276" s="212" t="s">
        <v>38</v>
      </c>
      <c r="N276" s="213" t="s">
        <v>53</v>
      </c>
      <c r="O276" s="44"/>
      <c r="P276" s="214">
        <f>O276*H276</f>
        <v>0</v>
      </c>
      <c r="Q276" s="214">
        <v>0.0018</v>
      </c>
      <c r="R276" s="214">
        <f>Q276*H276</f>
        <v>0.0036</v>
      </c>
      <c r="S276" s="214">
        <v>0</v>
      </c>
      <c r="T276" s="215">
        <f>S276*H276</f>
        <v>0</v>
      </c>
      <c r="AR276" s="25" t="s">
        <v>279</v>
      </c>
      <c r="AT276" s="25" t="s">
        <v>185</v>
      </c>
      <c r="AU276" s="25" t="s">
        <v>90</v>
      </c>
      <c r="AY276" s="25" t="s">
        <v>183</v>
      </c>
      <c r="BE276" s="216">
        <f>IF(N276="základní",J276,0)</f>
        <v>0</v>
      </c>
      <c r="BF276" s="216">
        <f>IF(N276="snížená",J276,0)</f>
        <v>0</v>
      </c>
      <c r="BG276" s="216">
        <f>IF(N276="zákl. přenesená",J276,0)</f>
        <v>0</v>
      </c>
      <c r="BH276" s="216">
        <f>IF(N276="sníž. přenesená",J276,0)</f>
        <v>0</v>
      </c>
      <c r="BI276" s="216">
        <f>IF(N276="nulová",J276,0)</f>
        <v>0</v>
      </c>
      <c r="BJ276" s="25" t="s">
        <v>25</v>
      </c>
      <c r="BK276" s="216">
        <f>ROUND(I276*H276,2)</f>
        <v>0</v>
      </c>
      <c r="BL276" s="25" t="s">
        <v>279</v>
      </c>
      <c r="BM276" s="25" t="s">
        <v>1988</v>
      </c>
    </row>
    <row r="277" spans="2:47" s="1" customFormat="1" ht="27">
      <c r="B277" s="43"/>
      <c r="C277" s="65"/>
      <c r="D277" s="219" t="s">
        <v>217</v>
      </c>
      <c r="E277" s="65"/>
      <c r="F277" s="250" t="s">
        <v>1985</v>
      </c>
      <c r="G277" s="65"/>
      <c r="H277" s="65"/>
      <c r="I277" s="174"/>
      <c r="J277" s="65"/>
      <c r="K277" s="65"/>
      <c r="L277" s="63"/>
      <c r="M277" s="251"/>
      <c r="N277" s="44"/>
      <c r="O277" s="44"/>
      <c r="P277" s="44"/>
      <c r="Q277" s="44"/>
      <c r="R277" s="44"/>
      <c r="S277" s="44"/>
      <c r="T277" s="80"/>
      <c r="AT277" s="25" t="s">
        <v>217</v>
      </c>
      <c r="AU277" s="25" t="s">
        <v>90</v>
      </c>
    </row>
    <row r="278" spans="2:65" s="1" customFormat="1" ht="16.5" customHeight="1">
      <c r="B278" s="43"/>
      <c r="C278" s="205" t="s">
        <v>758</v>
      </c>
      <c r="D278" s="205" t="s">
        <v>185</v>
      </c>
      <c r="E278" s="206" t="s">
        <v>1989</v>
      </c>
      <c r="F278" s="207" t="s">
        <v>1990</v>
      </c>
      <c r="G278" s="208" t="s">
        <v>936</v>
      </c>
      <c r="H278" s="209">
        <v>4</v>
      </c>
      <c r="I278" s="210"/>
      <c r="J278" s="211">
        <f>ROUND(I278*H278,2)</f>
        <v>0</v>
      </c>
      <c r="K278" s="207" t="s">
        <v>189</v>
      </c>
      <c r="L278" s="63"/>
      <c r="M278" s="212" t="s">
        <v>38</v>
      </c>
      <c r="N278" s="213" t="s">
        <v>53</v>
      </c>
      <c r="O278" s="44"/>
      <c r="P278" s="214">
        <f>O278*H278</f>
        <v>0</v>
      </c>
      <c r="Q278" s="214">
        <v>0.0018</v>
      </c>
      <c r="R278" s="214">
        <f>Q278*H278</f>
        <v>0.0072</v>
      </c>
      <c r="S278" s="214">
        <v>0</v>
      </c>
      <c r="T278" s="215">
        <f>S278*H278</f>
        <v>0</v>
      </c>
      <c r="AR278" s="25" t="s">
        <v>279</v>
      </c>
      <c r="AT278" s="25" t="s">
        <v>185</v>
      </c>
      <c r="AU278" s="25" t="s">
        <v>90</v>
      </c>
      <c r="AY278" s="25" t="s">
        <v>183</v>
      </c>
      <c r="BE278" s="216">
        <f>IF(N278="základní",J278,0)</f>
        <v>0</v>
      </c>
      <c r="BF278" s="216">
        <f>IF(N278="snížená",J278,0)</f>
        <v>0</v>
      </c>
      <c r="BG278" s="216">
        <f>IF(N278="zákl. přenesená",J278,0)</f>
        <v>0</v>
      </c>
      <c r="BH278" s="216">
        <f>IF(N278="sníž. přenesená",J278,0)</f>
        <v>0</v>
      </c>
      <c r="BI278" s="216">
        <f>IF(N278="nulová",J278,0)</f>
        <v>0</v>
      </c>
      <c r="BJ278" s="25" t="s">
        <v>25</v>
      </c>
      <c r="BK278" s="216">
        <f>ROUND(I278*H278,2)</f>
        <v>0</v>
      </c>
      <c r="BL278" s="25" t="s">
        <v>279</v>
      </c>
      <c r="BM278" s="25" t="s">
        <v>1991</v>
      </c>
    </row>
    <row r="279" spans="2:47" s="1" customFormat="1" ht="27">
      <c r="B279" s="43"/>
      <c r="C279" s="65"/>
      <c r="D279" s="219" t="s">
        <v>217</v>
      </c>
      <c r="E279" s="65"/>
      <c r="F279" s="250" t="s">
        <v>1992</v>
      </c>
      <c r="G279" s="65"/>
      <c r="H279" s="65"/>
      <c r="I279" s="174"/>
      <c r="J279" s="65"/>
      <c r="K279" s="65"/>
      <c r="L279" s="63"/>
      <c r="M279" s="251"/>
      <c r="N279" s="44"/>
      <c r="O279" s="44"/>
      <c r="P279" s="44"/>
      <c r="Q279" s="44"/>
      <c r="R279" s="44"/>
      <c r="S279" s="44"/>
      <c r="T279" s="80"/>
      <c r="AT279" s="25" t="s">
        <v>217</v>
      </c>
      <c r="AU279" s="25" t="s">
        <v>90</v>
      </c>
    </row>
    <row r="280" spans="2:65" s="1" customFormat="1" ht="16.5" customHeight="1">
      <c r="B280" s="43"/>
      <c r="C280" s="205" t="s">
        <v>763</v>
      </c>
      <c r="D280" s="205" t="s">
        <v>185</v>
      </c>
      <c r="E280" s="206" t="s">
        <v>1993</v>
      </c>
      <c r="F280" s="207" t="s">
        <v>1994</v>
      </c>
      <c r="G280" s="208" t="s">
        <v>188</v>
      </c>
      <c r="H280" s="209">
        <v>1</v>
      </c>
      <c r="I280" s="210"/>
      <c r="J280" s="211">
        <f>ROUND(I280*H280,2)</f>
        <v>0</v>
      </c>
      <c r="K280" s="207" t="s">
        <v>189</v>
      </c>
      <c r="L280" s="63"/>
      <c r="M280" s="212" t="s">
        <v>38</v>
      </c>
      <c r="N280" s="213" t="s">
        <v>53</v>
      </c>
      <c r="O280" s="44"/>
      <c r="P280" s="214">
        <f>O280*H280</f>
        <v>0</v>
      </c>
      <c r="Q280" s="214">
        <v>0</v>
      </c>
      <c r="R280" s="214">
        <f>Q280*H280</f>
        <v>0</v>
      </c>
      <c r="S280" s="214">
        <v>0.00225</v>
      </c>
      <c r="T280" s="215">
        <f>S280*H280</f>
        <v>0.00225</v>
      </c>
      <c r="AR280" s="25" t="s">
        <v>279</v>
      </c>
      <c r="AT280" s="25" t="s">
        <v>185</v>
      </c>
      <c r="AU280" s="25" t="s">
        <v>90</v>
      </c>
      <c r="AY280" s="25" t="s">
        <v>183</v>
      </c>
      <c r="BE280" s="216">
        <f>IF(N280="základní",J280,0)</f>
        <v>0</v>
      </c>
      <c r="BF280" s="216">
        <f>IF(N280="snížená",J280,0)</f>
        <v>0</v>
      </c>
      <c r="BG280" s="216">
        <f>IF(N280="zákl. přenesená",J280,0)</f>
        <v>0</v>
      </c>
      <c r="BH280" s="216">
        <f>IF(N280="sníž. přenesená",J280,0)</f>
        <v>0</v>
      </c>
      <c r="BI280" s="216">
        <f>IF(N280="nulová",J280,0)</f>
        <v>0</v>
      </c>
      <c r="BJ280" s="25" t="s">
        <v>25</v>
      </c>
      <c r="BK280" s="216">
        <f>ROUND(I280*H280,2)</f>
        <v>0</v>
      </c>
      <c r="BL280" s="25" t="s">
        <v>279</v>
      </c>
      <c r="BM280" s="25" t="s">
        <v>1995</v>
      </c>
    </row>
    <row r="281" spans="2:65" s="1" customFormat="1" ht="16.5" customHeight="1">
      <c r="B281" s="43"/>
      <c r="C281" s="205" t="s">
        <v>768</v>
      </c>
      <c r="D281" s="205" t="s">
        <v>185</v>
      </c>
      <c r="E281" s="206" t="s">
        <v>1996</v>
      </c>
      <c r="F281" s="207" t="s">
        <v>1997</v>
      </c>
      <c r="G281" s="208" t="s">
        <v>1998</v>
      </c>
      <c r="H281" s="209">
        <v>1</v>
      </c>
      <c r="I281" s="210"/>
      <c r="J281" s="211">
        <f>ROUND(I281*H281,2)</f>
        <v>0</v>
      </c>
      <c r="K281" s="207" t="s">
        <v>38</v>
      </c>
      <c r="L281" s="63"/>
      <c r="M281" s="212" t="s">
        <v>38</v>
      </c>
      <c r="N281" s="213" t="s">
        <v>53</v>
      </c>
      <c r="O281" s="44"/>
      <c r="P281" s="214">
        <f>O281*H281</f>
        <v>0</v>
      </c>
      <c r="Q281" s="214">
        <v>0</v>
      </c>
      <c r="R281" s="214">
        <f>Q281*H281</f>
        <v>0</v>
      </c>
      <c r="S281" s="214">
        <v>0</v>
      </c>
      <c r="T281" s="215">
        <f>S281*H281</f>
        <v>0</v>
      </c>
      <c r="AR281" s="25" t="s">
        <v>279</v>
      </c>
      <c r="AT281" s="25" t="s">
        <v>185</v>
      </c>
      <c r="AU281" s="25" t="s">
        <v>90</v>
      </c>
      <c r="AY281" s="25" t="s">
        <v>183</v>
      </c>
      <c r="BE281" s="216">
        <f>IF(N281="základní",J281,0)</f>
        <v>0</v>
      </c>
      <c r="BF281" s="216">
        <f>IF(N281="snížená",J281,0)</f>
        <v>0</v>
      </c>
      <c r="BG281" s="216">
        <f>IF(N281="zákl. přenesená",J281,0)</f>
        <v>0</v>
      </c>
      <c r="BH281" s="216">
        <f>IF(N281="sníž. přenesená",J281,0)</f>
        <v>0</v>
      </c>
      <c r="BI281" s="216">
        <f>IF(N281="nulová",J281,0)</f>
        <v>0</v>
      </c>
      <c r="BJ281" s="25" t="s">
        <v>25</v>
      </c>
      <c r="BK281" s="216">
        <f>ROUND(I281*H281,2)</f>
        <v>0</v>
      </c>
      <c r="BL281" s="25" t="s">
        <v>279</v>
      </c>
      <c r="BM281" s="25" t="s">
        <v>1999</v>
      </c>
    </row>
    <row r="282" spans="2:65" s="1" customFormat="1" ht="25.5" customHeight="1">
      <c r="B282" s="43"/>
      <c r="C282" s="205" t="s">
        <v>35</v>
      </c>
      <c r="D282" s="205" t="s">
        <v>185</v>
      </c>
      <c r="E282" s="206" t="s">
        <v>2000</v>
      </c>
      <c r="F282" s="207" t="s">
        <v>2001</v>
      </c>
      <c r="G282" s="208" t="s">
        <v>2002</v>
      </c>
      <c r="H282" s="209">
        <v>48</v>
      </c>
      <c r="I282" s="210"/>
      <c r="J282" s="211">
        <f>ROUND(I282*H282,2)</f>
        <v>0</v>
      </c>
      <c r="K282" s="207" t="s">
        <v>38</v>
      </c>
      <c r="L282" s="63"/>
      <c r="M282" s="212" t="s">
        <v>38</v>
      </c>
      <c r="N282" s="213" t="s">
        <v>53</v>
      </c>
      <c r="O282" s="44"/>
      <c r="P282" s="214">
        <f>O282*H282</f>
        <v>0</v>
      </c>
      <c r="Q282" s="214">
        <v>0</v>
      </c>
      <c r="R282" s="214">
        <f>Q282*H282</f>
        <v>0</v>
      </c>
      <c r="S282" s="214">
        <v>0</v>
      </c>
      <c r="T282" s="215">
        <f>S282*H282</f>
        <v>0</v>
      </c>
      <c r="AR282" s="25" t="s">
        <v>279</v>
      </c>
      <c r="AT282" s="25" t="s">
        <v>185</v>
      </c>
      <c r="AU282" s="25" t="s">
        <v>90</v>
      </c>
      <c r="AY282" s="25" t="s">
        <v>183</v>
      </c>
      <c r="BE282" s="216">
        <f>IF(N282="základní",J282,0)</f>
        <v>0</v>
      </c>
      <c r="BF282" s="216">
        <f>IF(N282="snížená",J282,0)</f>
        <v>0</v>
      </c>
      <c r="BG282" s="216">
        <f>IF(N282="zákl. přenesená",J282,0)</f>
        <v>0</v>
      </c>
      <c r="BH282" s="216">
        <f>IF(N282="sníž. přenesená",J282,0)</f>
        <v>0</v>
      </c>
      <c r="BI282" s="216">
        <f>IF(N282="nulová",J282,0)</f>
        <v>0</v>
      </c>
      <c r="BJ282" s="25" t="s">
        <v>25</v>
      </c>
      <c r="BK282" s="216">
        <f>ROUND(I282*H282,2)</f>
        <v>0</v>
      </c>
      <c r="BL282" s="25" t="s">
        <v>279</v>
      </c>
      <c r="BM282" s="25" t="s">
        <v>2003</v>
      </c>
    </row>
    <row r="283" spans="2:65" s="1" customFormat="1" ht="38.25" customHeight="1">
      <c r="B283" s="43"/>
      <c r="C283" s="205" t="s">
        <v>777</v>
      </c>
      <c r="D283" s="205" t="s">
        <v>185</v>
      </c>
      <c r="E283" s="206" t="s">
        <v>955</v>
      </c>
      <c r="F283" s="207" t="s">
        <v>956</v>
      </c>
      <c r="G283" s="208" t="s">
        <v>911</v>
      </c>
      <c r="H283" s="273"/>
      <c r="I283" s="210"/>
      <c r="J283" s="211">
        <f>ROUND(I283*H283,2)</f>
        <v>0</v>
      </c>
      <c r="K283" s="207" t="s">
        <v>189</v>
      </c>
      <c r="L283" s="63"/>
      <c r="M283" s="212" t="s">
        <v>38</v>
      </c>
      <c r="N283" s="213" t="s">
        <v>53</v>
      </c>
      <c r="O283" s="44"/>
      <c r="P283" s="214">
        <f>O283*H283</f>
        <v>0</v>
      </c>
      <c r="Q283" s="214">
        <v>0</v>
      </c>
      <c r="R283" s="214">
        <f>Q283*H283</f>
        <v>0</v>
      </c>
      <c r="S283" s="214">
        <v>0</v>
      </c>
      <c r="T283" s="215">
        <f>S283*H283</f>
        <v>0</v>
      </c>
      <c r="AR283" s="25" t="s">
        <v>279</v>
      </c>
      <c r="AT283" s="25" t="s">
        <v>185</v>
      </c>
      <c r="AU283" s="25" t="s">
        <v>90</v>
      </c>
      <c r="AY283" s="25" t="s">
        <v>183</v>
      </c>
      <c r="BE283" s="216">
        <f>IF(N283="základní",J283,0)</f>
        <v>0</v>
      </c>
      <c r="BF283" s="216">
        <f>IF(N283="snížená",J283,0)</f>
        <v>0</v>
      </c>
      <c r="BG283" s="216">
        <f>IF(N283="zákl. přenesená",J283,0)</f>
        <v>0</v>
      </c>
      <c r="BH283" s="216">
        <f>IF(N283="sníž. přenesená",J283,0)</f>
        <v>0</v>
      </c>
      <c r="BI283" s="216">
        <f>IF(N283="nulová",J283,0)</f>
        <v>0</v>
      </c>
      <c r="BJ283" s="25" t="s">
        <v>25</v>
      </c>
      <c r="BK283" s="216">
        <f>ROUND(I283*H283,2)</f>
        <v>0</v>
      </c>
      <c r="BL283" s="25" t="s">
        <v>279</v>
      </c>
      <c r="BM283" s="25" t="s">
        <v>2004</v>
      </c>
    </row>
    <row r="284" spans="2:47" s="1" customFormat="1" ht="121.5">
      <c r="B284" s="43"/>
      <c r="C284" s="65"/>
      <c r="D284" s="219" t="s">
        <v>217</v>
      </c>
      <c r="E284" s="65"/>
      <c r="F284" s="250" t="s">
        <v>958</v>
      </c>
      <c r="G284" s="65"/>
      <c r="H284" s="65"/>
      <c r="I284" s="174"/>
      <c r="J284" s="65"/>
      <c r="K284" s="65"/>
      <c r="L284" s="63"/>
      <c r="M284" s="281"/>
      <c r="N284" s="278"/>
      <c r="O284" s="278"/>
      <c r="P284" s="278"/>
      <c r="Q284" s="278"/>
      <c r="R284" s="278"/>
      <c r="S284" s="278"/>
      <c r="T284" s="282"/>
      <c r="AT284" s="25" t="s">
        <v>217</v>
      </c>
      <c r="AU284" s="25" t="s">
        <v>90</v>
      </c>
    </row>
    <row r="285" spans="2:12" s="1" customFormat="1" ht="6.95" customHeight="1">
      <c r="B285" s="58"/>
      <c r="C285" s="59"/>
      <c r="D285" s="59"/>
      <c r="E285" s="59"/>
      <c r="F285" s="59"/>
      <c r="G285" s="59"/>
      <c r="H285" s="59"/>
      <c r="I285" s="150"/>
      <c r="J285" s="59"/>
      <c r="K285" s="59"/>
      <c r="L285" s="63"/>
    </row>
  </sheetData>
  <sheetProtection algorithmName="SHA-512" hashValue="PEu+TkKknmuktYzZ2DcHMggDm6En00T/ODLtNgkjW96xQQJTLNucjNpy0Ib7oX1Okal2yuNpoCqFTvhGYRzR6g==" saltValue="UOOBLUJIWPHkpVAVA3WNQbvOkew8DGKr1SDrtm+z157SIKkxKUCIPP/LhSPHF//N/vVBQ4KvOONfKCSO2lnYkQ==" spinCount="100000" sheet="1" objects="1" scenarios="1" formatColumns="0" formatRows="0" autoFilter="0"/>
  <autoFilter ref="C92:K284"/>
  <mergeCells count="16">
    <mergeCell ref="L2:V2"/>
    <mergeCell ref="E79:H79"/>
    <mergeCell ref="E83:H83"/>
    <mergeCell ref="E81:H81"/>
    <mergeCell ref="E85:H8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111</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ht="16.5" customHeight="1">
      <c r="B9" s="29"/>
      <c r="C9" s="30"/>
      <c r="D9" s="30"/>
      <c r="E9" s="409" t="s">
        <v>138</v>
      </c>
      <c r="F9" s="369"/>
      <c r="G9" s="369"/>
      <c r="H9" s="369"/>
      <c r="I9" s="128"/>
      <c r="J9" s="30"/>
      <c r="K9" s="32"/>
    </row>
    <row r="10" spans="2:11" ht="13.5">
      <c r="B10" s="29"/>
      <c r="C10" s="30"/>
      <c r="D10" s="38" t="s">
        <v>139</v>
      </c>
      <c r="E10" s="30"/>
      <c r="F10" s="30"/>
      <c r="G10" s="30"/>
      <c r="H10" s="30"/>
      <c r="I10" s="128"/>
      <c r="J10" s="30"/>
      <c r="K10" s="32"/>
    </row>
    <row r="11" spans="2:11" s="1" customFormat="1" ht="16.5" customHeight="1">
      <c r="B11" s="43"/>
      <c r="C11" s="44"/>
      <c r="D11" s="44"/>
      <c r="E11" s="393" t="s">
        <v>1649</v>
      </c>
      <c r="F11" s="411"/>
      <c r="G11" s="411"/>
      <c r="H11" s="411"/>
      <c r="I11" s="129"/>
      <c r="J11" s="44"/>
      <c r="K11" s="47"/>
    </row>
    <row r="12" spans="2:11" s="1" customFormat="1" ht="13.5">
      <c r="B12" s="43"/>
      <c r="C12" s="44"/>
      <c r="D12" s="38" t="s">
        <v>1650</v>
      </c>
      <c r="E12" s="44"/>
      <c r="F12" s="44"/>
      <c r="G12" s="44"/>
      <c r="H12" s="44"/>
      <c r="I12" s="129"/>
      <c r="J12" s="44"/>
      <c r="K12" s="47"/>
    </row>
    <row r="13" spans="2:11" s="1" customFormat="1" ht="36.95" customHeight="1">
      <c r="B13" s="43"/>
      <c r="C13" s="44"/>
      <c r="D13" s="44"/>
      <c r="E13" s="412" t="s">
        <v>2005</v>
      </c>
      <c r="F13" s="411"/>
      <c r="G13" s="411"/>
      <c r="H13" s="411"/>
      <c r="I13" s="129"/>
      <c r="J13" s="44"/>
      <c r="K13" s="47"/>
    </row>
    <row r="14" spans="2:11" s="1" customFormat="1" ht="13.5">
      <c r="B14" s="43"/>
      <c r="C14" s="44"/>
      <c r="D14" s="44"/>
      <c r="E14" s="44"/>
      <c r="F14" s="44"/>
      <c r="G14" s="44"/>
      <c r="H14" s="44"/>
      <c r="I14" s="129"/>
      <c r="J14" s="44"/>
      <c r="K14" s="47"/>
    </row>
    <row r="15" spans="2:11" s="1" customFormat="1" ht="14.45" customHeight="1">
      <c r="B15" s="43"/>
      <c r="C15" s="44"/>
      <c r="D15" s="38" t="s">
        <v>21</v>
      </c>
      <c r="E15" s="44"/>
      <c r="F15" s="36" t="s">
        <v>38</v>
      </c>
      <c r="G15" s="44"/>
      <c r="H15" s="44"/>
      <c r="I15" s="130" t="s">
        <v>23</v>
      </c>
      <c r="J15" s="36" t="s">
        <v>38</v>
      </c>
      <c r="K15" s="47"/>
    </row>
    <row r="16" spans="2:11" s="1" customFormat="1" ht="14.45" customHeight="1">
      <c r="B16" s="43"/>
      <c r="C16" s="44"/>
      <c r="D16" s="38" t="s">
        <v>26</v>
      </c>
      <c r="E16" s="44"/>
      <c r="F16" s="36" t="s">
        <v>27</v>
      </c>
      <c r="G16" s="44"/>
      <c r="H16" s="44"/>
      <c r="I16" s="130" t="s">
        <v>28</v>
      </c>
      <c r="J16" s="131" t="str">
        <f>'Rekapitulace stavby'!AN8</f>
        <v>25. 1. 2018</v>
      </c>
      <c r="K16" s="47"/>
    </row>
    <row r="17" spans="2:11" s="1" customFormat="1" ht="10.9" customHeight="1">
      <c r="B17" s="43"/>
      <c r="C17" s="44"/>
      <c r="D17" s="44"/>
      <c r="E17" s="44"/>
      <c r="F17" s="44"/>
      <c r="G17" s="44"/>
      <c r="H17" s="44"/>
      <c r="I17" s="129"/>
      <c r="J17" s="44"/>
      <c r="K17" s="47"/>
    </row>
    <row r="18" spans="2:11" s="1" customFormat="1" ht="14.45" customHeight="1">
      <c r="B18" s="43"/>
      <c r="C18" s="44"/>
      <c r="D18" s="38" t="s">
        <v>36</v>
      </c>
      <c r="E18" s="44"/>
      <c r="F18" s="44"/>
      <c r="G18" s="44"/>
      <c r="H18" s="44"/>
      <c r="I18" s="130" t="s">
        <v>37</v>
      </c>
      <c r="J18" s="36" t="s">
        <v>38</v>
      </c>
      <c r="K18" s="47"/>
    </row>
    <row r="19" spans="2:11" s="1" customFormat="1" ht="18" customHeight="1">
      <c r="B19" s="43"/>
      <c r="C19" s="44"/>
      <c r="D19" s="44"/>
      <c r="E19" s="36" t="s">
        <v>39</v>
      </c>
      <c r="F19" s="44"/>
      <c r="G19" s="44"/>
      <c r="H19" s="44"/>
      <c r="I19" s="130" t="s">
        <v>40</v>
      </c>
      <c r="J19" s="36" t="s">
        <v>38</v>
      </c>
      <c r="K19" s="47"/>
    </row>
    <row r="20" spans="2:11" s="1" customFormat="1" ht="6.95" customHeight="1">
      <c r="B20" s="43"/>
      <c r="C20" s="44"/>
      <c r="D20" s="44"/>
      <c r="E20" s="44"/>
      <c r="F20" s="44"/>
      <c r="G20" s="44"/>
      <c r="H20" s="44"/>
      <c r="I20" s="129"/>
      <c r="J20" s="44"/>
      <c r="K20" s="47"/>
    </row>
    <row r="21" spans="2:11" s="1" customFormat="1" ht="14.45" customHeight="1">
      <c r="B21" s="43"/>
      <c r="C21" s="44"/>
      <c r="D21" s="38" t="s">
        <v>41</v>
      </c>
      <c r="E21" s="44"/>
      <c r="F21" s="44"/>
      <c r="G21" s="44"/>
      <c r="H21" s="44"/>
      <c r="I21" s="130" t="s">
        <v>37</v>
      </c>
      <c r="J21" s="36" t="str">
        <f>IF('Rekapitulace stavby'!AN13="Vyplň údaj","",IF('Rekapitulace stavby'!AN13="","",'Rekapitulace stavby'!AN13))</f>
        <v/>
      </c>
      <c r="K21" s="47"/>
    </row>
    <row r="22" spans="2:11" s="1" customFormat="1" ht="18" customHeight="1">
      <c r="B22" s="43"/>
      <c r="C22" s="44"/>
      <c r="D22" s="44"/>
      <c r="E22" s="36" t="str">
        <f>IF('Rekapitulace stavby'!E14="Vyplň údaj","",IF('Rekapitulace stavby'!E14="","",'Rekapitulace stavby'!E14))</f>
        <v/>
      </c>
      <c r="F22" s="44"/>
      <c r="G22" s="44"/>
      <c r="H22" s="44"/>
      <c r="I22" s="130" t="s">
        <v>40</v>
      </c>
      <c r="J22" s="36" t="str">
        <f>IF('Rekapitulace stavby'!AN14="Vyplň údaj","",IF('Rekapitulace stavby'!AN14="","",'Rekapitulace stavby'!AN14))</f>
        <v/>
      </c>
      <c r="K22" s="47"/>
    </row>
    <row r="23" spans="2:11" s="1" customFormat="1" ht="6.95" customHeight="1">
      <c r="B23" s="43"/>
      <c r="C23" s="44"/>
      <c r="D23" s="44"/>
      <c r="E23" s="44"/>
      <c r="F23" s="44"/>
      <c r="G23" s="44"/>
      <c r="H23" s="44"/>
      <c r="I23" s="129"/>
      <c r="J23" s="44"/>
      <c r="K23" s="47"/>
    </row>
    <row r="24" spans="2:11" s="1" customFormat="1" ht="14.45" customHeight="1">
      <c r="B24" s="43"/>
      <c r="C24" s="44"/>
      <c r="D24" s="38" t="s">
        <v>43</v>
      </c>
      <c r="E24" s="44"/>
      <c r="F24" s="44"/>
      <c r="G24" s="44"/>
      <c r="H24" s="44"/>
      <c r="I24" s="130" t="s">
        <v>37</v>
      </c>
      <c r="J24" s="36" t="s">
        <v>38</v>
      </c>
      <c r="K24" s="47"/>
    </row>
    <row r="25" spans="2:11" s="1" customFormat="1" ht="18" customHeight="1">
      <c r="B25" s="43"/>
      <c r="C25" s="44"/>
      <c r="D25" s="44"/>
      <c r="E25" s="36" t="s">
        <v>44</v>
      </c>
      <c r="F25" s="44"/>
      <c r="G25" s="44"/>
      <c r="H25" s="44"/>
      <c r="I25" s="130" t="s">
        <v>40</v>
      </c>
      <c r="J25" s="36" t="s">
        <v>38</v>
      </c>
      <c r="K25" s="47"/>
    </row>
    <row r="26" spans="2:11" s="1" customFormat="1" ht="6.95" customHeight="1">
      <c r="B26" s="43"/>
      <c r="C26" s="44"/>
      <c r="D26" s="44"/>
      <c r="E26" s="44"/>
      <c r="F26" s="44"/>
      <c r="G26" s="44"/>
      <c r="H26" s="44"/>
      <c r="I26" s="129"/>
      <c r="J26" s="44"/>
      <c r="K26" s="47"/>
    </row>
    <row r="27" spans="2:11" s="1" customFormat="1" ht="14.45" customHeight="1">
      <c r="B27" s="43"/>
      <c r="C27" s="44"/>
      <c r="D27" s="38" t="s">
        <v>46</v>
      </c>
      <c r="E27" s="44"/>
      <c r="F27" s="44"/>
      <c r="G27" s="44"/>
      <c r="H27" s="44"/>
      <c r="I27" s="129"/>
      <c r="J27" s="44"/>
      <c r="K27" s="47"/>
    </row>
    <row r="28" spans="2:11" s="7" customFormat="1" ht="213.75" customHeight="1">
      <c r="B28" s="132"/>
      <c r="C28" s="133"/>
      <c r="D28" s="133"/>
      <c r="E28" s="373" t="s">
        <v>1540</v>
      </c>
      <c r="F28" s="373"/>
      <c r="G28" s="373"/>
      <c r="H28" s="373"/>
      <c r="I28" s="134"/>
      <c r="J28" s="133"/>
      <c r="K28" s="135"/>
    </row>
    <row r="29" spans="2:11" s="1" customFormat="1" ht="6.95" customHeight="1">
      <c r="B29" s="43"/>
      <c r="C29" s="44"/>
      <c r="D29" s="44"/>
      <c r="E29" s="44"/>
      <c r="F29" s="44"/>
      <c r="G29" s="44"/>
      <c r="H29" s="44"/>
      <c r="I29" s="129"/>
      <c r="J29" s="44"/>
      <c r="K29" s="47"/>
    </row>
    <row r="30" spans="2:11" s="1" customFormat="1" ht="6.95" customHeight="1">
      <c r="B30" s="43"/>
      <c r="C30" s="44"/>
      <c r="D30" s="87"/>
      <c r="E30" s="87"/>
      <c r="F30" s="87"/>
      <c r="G30" s="87"/>
      <c r="H30" s="87"/>
      <c r="I30" s="136"/>
      <c r="J30" s="87"/>
      <c r="K30" s="137"/>
    </row>
    <row r="31" spans="2:11" s="1" customFormat="1" ht="25.35" customHeight="1">
      <c r="B31" s="43"/>
      <c r="C31" s="44"/>
      <c r="D31" s="138" t="s">
        <v>48</v>
      </c>
      <c r="E31" s="44"/>
      <c r="F31" s="44"/>
      <c r="G31" s="44"/>
      <c r="H31" s="44"/>
      <c r="I31" s="129"/>
      <c r="J31" s="139">
        <f>ROUND(J190,2)</f>
        <v>0</v>
      </c>
      <c r="K31" s="47"/>
    </row>
    <row r="32" spans="2:11" s="1" customFormat="1" ht="6.95" customHeight="1">
      <c r="B32" s="43"/>
      <c r="C32" s="44"/>
      <c r="D32" s="87"/>
      <c r="E32" s="87"/>
      <c r="F32" s="87"/>
      <c r="G32" s="87"/>
      <c r="H32" s="87"/>
      <c r="I32" s="136"/>
      <c r="J32" s="87"/>
      <c r="K32" s="137"/>
    </row>
    <row r="33" spans="2:11" s="1" customFormat="1" ht="14.45" customHeight="1">
      <c r="B33" s="43"/>
      <c r="C33" s="44"/>
      <c r="D33" s="44"/>
      <c r="E33" s="44"/>
      <c r="F33" s="48" t="s">
        <v>50</v>
      </c>
      <c r="G33" s="44"/>
      <c r="H33" s="44"/>
      <c r="I33" s="140" t="s">
        <v>49</v>
      </c>
      <c r="J33" s="48" t="s">
        <v>51</v>
      </c>
      <c r="K33" s="47"/>
    </row>
    <row r="34" spans="2:11" s="1" customFormat="1" ht="14.45" customHeight="1">
      <c r="B34" s="43"/>
      <c r="C34" s="44"/>
      <c r="D34" s="51" t="s">
        <v>52</v>
      </c>
      <c r="E34" s="51" t="s">
        <v>53</v>
      </c>
      <c r="F34" s="141">
        <f>ROUND(SUM(BE190:BE379),2)</f>
        <v>0</v>
      </c>
      <c r="G34" s="44"/>
      <c r="H34" s="44"/>
      <c r="I34" s="142">
        <v>0.21</v>
      </c>
      <c r="J34" s="141">
        <f>ROUND(ROUND((SUM(BE190:BE379)),2)*I34,2)</f>
        <v>0</v>
      </c>
      <c r="K34" s="47"/>
    </row>
    <row r="35" spans="2:11" s="1" customFormat="1" ht="14.45" customHeight="1">
      <c r="B35" s="43"/>
      <c r="C35" s="44"/>
      <c r="D35" s="44"/>
      <c r="E35" s="51" t="s">
        <v>54</v>
      </c>
      <c r="F35" s="141">
        <f>ROUND(SUM(BF190:BF379),2)</f>
        <v>0</v>
      </c>
      <c r="G35" s="44"/>
      <c r="H35" s="44"/>
      <c r="I35" s="142">
        <v>0.15</v>
      </c>
      <c r="J35" s="141">
        <f>ROUND(ROUND((SUM(BF190:BF379)),2)*I35,2)</f>
        <v>0</v>
      </c>
      <c r="K35" s="47"/>
    </row>
    <row r="36" spans="2:11" s="1" customFormat="1" ht="14.45" customHeight="1" hidden="1">
      <c r="B36" s="43"/>
      <c r="C36" s="44"/>
      <c r="D36" s="44"/>
      <c r="E36" s="51" t="s">
        <v>55</v>
      </c>
      <c r="F36" s="141">
        <f>ROUND(SUM(BG190:BG379),2)</f>
        <v>0</v>
      </c>
      <c r="G36" s="44"/>
      <c r="H36" s="44"/>
      <c r="I36" s="142">
        <v>0.21</v>
      </c>
      <c r="J36" s="141">
        <v>0</v>
      </c>
      <c r="K36" s="47"/>
    </row>
    <row r="37" spans="2:11" s="1" customFormat="1" ht="14.45" customHeight="1" hidden="1">
      <c r="B37" s="43"/>
      <c r="C37" s="44"/>
      <c r="D37" s="44"/>
      <c r="E37" s="51" t="s">
        <v>56</v>
      </c>
      <c r="F37" s="141">
        <f>ROUND(SUM(BH190:BH379),2)</f>
        <v>0</v>
      </c>
      <c r="G37" s="44"/>
      <c r="H37" s="44"/>
      <c r="I37" s="142">
        <v>0.15</v>
      </c>
      <c r="J37" s="141">
        <v>0</v>
      </c>
      <c r="K37" s="47"/>
    </row>
    <row r="38" spans="2:11" s="1" customFormat="1" ht="14.45" customHeight="1" hidden="1">
      <c r="B38" s="43"/>
      <c r="C38" s="44"/>
      <c r="D38" s="44"/>
      <c r="E38" s="51" t="s">
        <v>57</v>
      </c>
      <c r="F38" s="141">
        <f>ROUND(SUM(BI190:BI379),2)</f>
        <v>0</v>
      </c>
      <c r="G38" s="44"/>
      <c r="H38" s="44"/>
      <c r="I38" s="142">
        <v>0</v>
      </c>
      <c r="J38" s="141">
        <v>0</v>
      </c>
      <c r="K38" s="47"/>
    </row>
    <row r="39" spans="2:11" s="1" customFormat="1" ht="6.95" customHeight="1">
      <c r="B39" s="43"/>
      <c r="C39" s="44"/>
      <c r="D39" s="44"/>
      <c r="E39" s="44"/>
      <c r="F39" s="44"/>
      <c r="G39" s="44"/>
      <c r="H39" s="44"/>
      <c r="I39" s="129"/>
      <c r="J39" s="44"/>
      <c r="K39" s="47"/>
    </row>
    <row r="40" spans="2:11" s="1" customFormat="1" ht="25.35" customHeight="1">
      <c r="B40" s="43"/>
      <c r="C40" s="143"/>
      <c r="D40" s="144" t="s">
        <v>58</v>
      </c>
      <c r="E40" s="81"/>
      <c r="F40" s="81"/>
      <c r="G40" s="145" t="s">
        <v>59</v>
      </c>
      <c r="H40" s="146" t="s">
        <v>60</v>
      </c>
      <c r="I40" s="147"/>
      <c r="J40" s="148">
        <f>SUM(J31:J38)</f>
        <v>0</v>
      </c>
      <c r="K40" s="149"/>
    </row>
    <row r="41" spans="2:11" s="1" customFormat="1" ht="14.45" customHeight="1">
      <c r="B41" s="58"/>
      <c r="C41" s="59"/>
      <c r="D41" s="59"/>
      <c r="E41" s="59"/>
      <c r="F41" s="59"/>
      <c r="G41" s="59"/>
      <c r="H41" s="59"/>
      <c r="I41" s="150"/>
      <c r="J41" s="59"/>
      <c r="K41" s="60"/>
    </row>
    <row r="45" spans="2:11" s="1" customFormat="1" ht="6.95" customHeight="1">
      <c r="B45" s="151"/>
      <c r="C45" s="152"/>
      <c r="D45" s="152"/>
      <c r="E45" s="152"/>
      <c r="F45" s="152"/>
      <c r="G45" s="152"/>
      <c r="H45" s="152"/>
      <c r="I45" s="153"/>
      <c r="J45" s="152"/>
      <c r="K45" s="154"/>
    </row>
    <row r="46" spans="2:11" s="1" customFormat="1" ht="36.95" customHeight="1">
      <c r="B46" s="43"/>
      <c r="C46" s="31" t="s">
        <v>142</v>
      </c>
      <c r="D46" s="44"/>
      <c r="E46" s="44"/>
      <c r="F46" s="44"/>
      <c r="G46" s="44"/>
      <c r="H46" s="44"/>
      <c r="I46" s="129"/>
      <c r="J46" s="44"/>
      <c r="K46" s="47"/>
    </row>
    <row r="47" spans="2:11" s="1" customFormat="1" ht="6.95" customHeight="1">
      <c r="B47" s="43"/>
      <c r="C47" s="44"/>
      <c r="D47" s="44"/>
      <c r="E47" s="44"/>
      <c r="F47" s="44"/>
      <c r="G47" s="44"/>
      <c r="H47" s="44"/>
      <c r="I47" s="129"/>
      <c r="J47" s="44"/>
      <c r="K47" s="47"/>
    </row>
    <row r="48" spans="2:11" s="1" customFormat="1" ht="14.45" customHeight="1">
      <c r="B48" s="43"/>
      <c r="C48" s="38" t="s">
        <v>18</v>
      </c>
      <c r="D48" s="44"/>
      <c r="E48" s="44"/>
      <c r="F48" s="44"/>
      <c r="G48" s="44"/>
      <c r="H48" s="44"/>
      <c r="I48" s="129"/>
      <c r="J48" s="44"/>
      <c r="K48" s="47"/>
    </row>
    <row r="49" spans="2:11" s="1" customFormat="1" ht="16.5" customHeight="1">
      <c r="B49" s="43"/>
      <c r="C49" s="44"/>
      <c r="D49" s="44"/>
      <c r="E49" s="409" t="str">
        <f>E7</f>
        <v>Areál TJ Lokomotiva Cheb-I.etapa-Fáze I.B-Rekonstrukce haly s přístavbou šaten-Neuznatelné výdaje</v>
      </c>
      <c r="F49" s="410"/>
      <c r="G49" s="410"/>
      <c r="H49" s="410"/>
      <c r="I49" s="129"/>
      <c r="J49" s="44"/>
      <c r="K49" s="47"/>
    </row>
    <row r="50" spans="2:11" ht="13.5">
      <c r="B50" s="29"/>
      <c r="C50" s="38" t="s">
        <v>137</v>
      </c>
      <c r="D50" s="30"/>
      <c r="E50" s="30"/>
      <c r="F50" s="30"/>
      <c r="G50" s="30"/>
      <c r="H50" s="30"/>
      <c r="I50" s="128"/>
      <c r="J50" s="30"/>
      <c r="K50" s="32"/>
    </row>
    <row r="51" spans="2:11" ht="16.5" customHeight="1">
      <c r="B51" s="29"/>
      <c r="C51" s="30"/>
      <c r="D51" s="30"/>
      <c r="E51" s="409" t="s">
        <v>138</v>
      </c>
      <c r="F51" s="369"/>
      <c r="G51" s="369"/>
      <c r="H51" s="369"/>
      <c r="I51" s="128"/>
      <c r="J51" s="30"/>
      <c r="K51" s="32"/>
    </row>
    <row r="52" spans="2:11" ht="13.5">
      <c r="B52" s="29"/>
      <c r="C52" s="38" t="s">
        <v>139</v>
      </c>
      <c r="D52" s="30"/>
      <c r="E52" s="30"/>
      <c r="F52" s="30"/>
      <c r="G52" s="30"/>
      <c r="H52" s="30"/>
      <c r="I52" s="128"/>
      <c r="J52" s="30"/>
      <c r="K52" s="32"/>
    </row>
    <row r="53" spans="2:11" s="1" customFormat="1" ht="16.5" customHeight="1">
      <c r="B53" s="43"/>
      <c r="C53" s="44"/>
      <c r="D53" s="44"/>
      <c r="E53" s="393" t="s">
        <v>1649</v>
      </c>
      <c r="F53" s="411"/>
      <c r="G53" s="411"/>
      <c r="H53" s="411"/>
      <c r="I53" s="129"/>
      <c r="J53" s="44"/>
      <c r="K53" s="47"/>
    </row>
    <row r="54" spans="2:11" s="1" customFormat="1" ht="14.45" customHeight="1">
      <c r="B54" s="43"/>
      <c r="C54" s="38" t="s">
        <v>1650</v>
      </c>
      <c r="D54" s="44"/>
      <c r="E54" s="44"/>
      <c r="F54" s="44"/>
      <c r="G54" s="44"/>
      <c r="H54" s="44"/>
      <c r="I54" s="129"/>
      <c r="J54" s="44"/>
      <c r="K54" s="47"/>
    </row>
    <row r="55" spans="2:11" s="1" customFormat="1" ht="17.25" customHeight="1">
      <c r="B55" s="43"/>
      <c r="C55" s="44"/>
      <c r="D55" s="44"/>
      <c r="E55" s="412" t="str">
        <f>E13</f>
        <v>D.4.2.2.1 - Soupis prací VZT-hala-NEUZNATELNÉ VÝDAJE</v>
      </c>
      <c r="F55" s="411"/>
      <c r="G55" s="411"/>
      <c r="H55" s="411"/>
      <c r="I55" s="129"/>
      <c r="J55" s="44"/>
      <c r="K55" s="47"/>
    </row>
    <row r="56" spans="2:11" s="1" customFormat="1" ht="6.95" customHeight="1">
      <c r="B56" s="43"/>
      <c r="C56" s="44"/>
      <c r="D56" s="44"/>
      <c r="E56" s="44"/>
      <c r="F56" s="44"/>
      <c r="G56" s="44"/>
      <c r="H56" s="44"/>
      <c r="I56" s="129"/>
      <c r="J56" s="44"/>
      <c r="K56" s="47"/>
    </row>
    <row r="57" spans="2:11" s="1" customFormat="1" ht="18" customHeight="1">
      <c r="B57" s="43"/>
      <c r="C57" s="38" t="s">
        <v>26</v>
      </c>
      <c r="D57" s="44"/>
      <c r="E57" s="44"/>
      <c r="F57" s="36" t="str">
        <f>F16</f>
        <v>Cheb</v>
      </c>
      <c r="G57" s="44"/>
      <c r="H57" s="44"/>
      <c r="I57" s="130" t="s">
        <v>28</v>
      </c>
      <c r="J57" s="131" t="str">
        <f>IF(J16="","",J16)</f>
        <v>25. 1. 2018</v>
      </c>
      <c r="K57" s="47"/>
    </row>
    <row r="58" spans="2:11" s="1" customFormat="1" ht="6.95" customHeight="1">
      <c r="B58" s="43"/>
      <c r="C58" s="44"/>
      <c r="D58" s="44"/>
      <c r="E58" s="44"/>
      <c r="F58" s="44"/>
      <c r="G58" s="44"/>
      <c r="H58" s="44"/>
      <c r="I58" s="129"/>
      <c r="J58" s="44"/>
      <c r="K58" s="47"/>
    </row>
    <row r="59" spans="2:11" s="1" customFormat="1" ht="13.5">
      <c r="B59" s="43"/>
      <c r="C59" s="38" t="s">
        <v>36</v>
      </c>
      <c r="D59" s="44"/>
      <c r="E59" s="44"/>
      <c r="F59" s="36" t="str">
        <f>E19</f>
        <v>Město Cheb, Nám. Krále Jiřího z Poděbrad 1/14 Cheb</v>
      </c>
      <c r="G59" s="44"/>
      <c r="H59" s="44"/>
      <c r="I59" s="130" t="s">
        <v>43</v>
      </c>
      <c r="J59" s="373" t="str">
        <f>E25</f>
        <v>Ing. J. Šedivec-Staving Ateliér, Školní 27, Plzeň</v>
      </c>
      <c r="K59" s="47"/>
    </row>
    <row r="60" spans="2:11" s="1" customFormat="1" ht="14.45" customHeight="1">
      <c r="B60" s="43"/>
      <c r="C60" s="38" t="s">
        <v>41</v>
      </c>
      <c r="D60" s="44"/>
      <c r="E60" s="44"/>
      <c r="F60" s="36" t="str">
        <f>IF(E22="","",E22)</f>
        <v/>
      </c>
      <c r="G60" s="44"/>
      <c r="H60" s="44"/>
      <c r="I60" s="129"/>
      <c r="J60" s="413"/>
      <c r="K60" s="47"/>
    </row>
    <row r="61" spans="2:11" s="1" customFormat="1" ht="10.35" customHeight="1">
      <c r="B61" s="43"/>
      <c r="C61" s="44"/>
      <c r="D61" s="44"/>
      <c r="E61" s="44"/>
      <c r="F61" s="44"/>
      <c r="G61" s="44"/>
      <c r="H61" s="44"/>
      <c r="I61" s="129"/>
      <c r="J61" s="44"/>
      <c r="K61" s="47"/>
    </row>
    <row r="62" spans="2:11" s="1" customFormat="1" ht="29.25" customHeight="1">
      <c r="B62" s="43"/>
      <c r="C62" s="155" t="s">
        <v>143</v>
      </c>
      <c r="D62" s="143"/>
      <c r="E62" s="143"/>
      <c r="F62" s="143"/>
      <c r="G62" s="143"/>
      <c r="H62" s="143"/>
      <c r="I62" s="156"/>
      <c r="J62" s="157" t="s">
        <v>144</v>
      </c>
      <c r="K62" s="158"/>
    </row>
    <row r="63" spans="2:11" s="1" customFormat="1" ht="10.35" customHeight="1">
      <c r="B63" s="43"/>
      <c r="C63" s="44"/>
      <c r="D63" s="44"/>
      <c r="E63" s="44"/>
      <c r="F63" s="44"/>
      <c r="G63" s="44"/>
      <c r="H63" s="44"/>
      <c r="I63" s="129"/>
      <c r="J63" s="44"/>
      <c r="K63" s="47"/>
    </row>
    <row r="64" spans="2:47" s="1" customFormat="1" ht="29.25" customHeight="1">
      <c r="B64" s="43"/>
      <c r="C64" s="159" t="s">
        <v>145</v>
      </c>
      <c r="D64" s="44"/>
      <c r="E64" s="44"/>
      <c r="F64" s="44"/>
      <c r="G64" s="44"/>
      <c r="H64" s="44"/>
      <c r="I64" s="129"/>
      <c r="J64" s="139">
        <f aca="true" t="shared" si="0" ref="J64:J82">J190</f>
        <v>0</v>
      </c>
      <c r="K64" s="47"/>
      <c r="AU64" s="25" t="s">
        <v>146</v>
      </c>
    </row>
    <row r="65" spans="2:11" s="8" customFormat="1" ht="24.95" customHeight="1">
      <c r="B65" s="160"/>
      <c r="C65" s="161"/>
      <c r="D65" s="162" t="s">
        <v>2006</v>
      </c>
      <c r="E65" s="163"/>
      <c r="F65" s="163"/>
      <c r="G65" s="163"/>
      <c r="H65" s="163"/>
      <c r="I65" s="164"/>
      <c r="J65" s="165">
        <f t="shared" si="0"/>
        <v>0</v>
      </c>
      <c r="K65" s="166"/>
    </row>
    <row r="66" spans="2:11" s="9" customFormat="1" ht="19.9" customHeight="1">
      <c r="B66" s="167"/>
      <c r="C66" s="168"/>
      <c r="D66" s="169" t="s">
        <v>2007</v>
      </c>
      <c r="E66" s="170"/>
      <c r="F66" s="170"/>
      <c r="G66" s="170"/>
      <c r="H66" s="170"/>
      <c r="I66" s="171"/>
      <c r="J66" s="172">
        <f t="shared" si="0"/>
        <v>0</v>
      </c>
      <c r="K66" s="173"/>
    </row>
    <row r="67" spans="2:11" s="9" customFormat="1" ht="19.9" customHeight="1">
      <c r="B67" s="167"/>
      <c r="C67" s="168"/>
      <c r="D67" s="169" t="s">
        <v>2008</v>
      </c>
      <c r="E67" s="170"/>
      <c r="F67" s="170"/>
      <c r="G67" s="170"/>
      <c r="H67" s="170"/>
      <c r="I67" s="171"/>
      <c r="J67" s="172">
        <f t="shared" si="0"/>
        <v>0</v>
      </c>
      <c r="K67" s="173"/>
    </row>
    <row r="68" spans="2:11" s="9" customFormat="1" ht="19.9" customHeight="1">
      <c r="B68" s="167"/>
      <c r="C68" s="168"/>
      <c r="D68" s="169" t="s">
        <v>2009</v>
      </c>
      <c r="E68" s="170"/>
      <c r="F68" s="170"/>
      <c r="G68" s="170"/>
      <c r="H68" s="170"/>
      <c r="I68" s="171"/>
      <c r="J68" s="172">
        <f t="shared" si="0"/>
        <v>0</v>
      </c>
      <c r="K68" s="173"/>
    </row>
    <row r="69" spans="2:11" s="9" customFormat="1" ht="19.9" customHeight="1">
      <c r="B69" s="167"/>
      <c r="C69" s="168"/>
      <c r="D69" s="169" t="s">
        <v>2010</v>
      </c>
      <c r="E69" s="170"/>
      <c r="F69" s="170"/>
      <c r="G69" s="170"/>
      <c r="H69" s="170"/>
      <c r="I69" s="171"/>
      <c r="J69" s="172">
        <f t="shared" si="0"/>
        <v>0</v>
      </c>
      <c r="K69" s="173"/>
    </row>
    <row r="70" spans="2:11" s="9" customFormat="1" ht="19.9" customHeight="1">
      <c r="B70" s="167"/>
      <c r="C70" s="168"/>
      <c r="D70" s="169" t="s">
        <v>2011</v>
      </c>
      <c r="E70" s="170"/>
      <c r="F70" s="170"/>
      <c r="G70" s="170"/>
      <c r="H70" s="170"/>
      <c r="I70" s="171"/>
      <c r="J70" s="172">
        <f t="shared" si="0"/>
        <v>0</v>
      </c>
      <c r="K70" s="173"/>
    </row>
    <row r="71" spans="2:11" s="9" customFormat="1" ht="19.9" customHeight="1">
      <c r="B71" s="167"/>
      <c r="C71" s="168"/>
      <c r="D71" s="169" t="s">
        <v>2012</v>
      </c>
      <c r="E71" s="170"/>
      <c r="F71" s="170"/>
      <c r="G71" s="170"/>
      <c r="H71" s="170"/>
      <c r="I71" s="171"/>
      <c r="J71" s="172">
        <f t="shared" si="0"/>
        <v>0</v>
      </c>
      <c r="K71" s="173"/>
    </row>
    <row r="72" spans="2:11" s="9" customFormat="1" ht="19.9" customHeight="1">
      <c r="B72" s="167"/>
      <c r="C72" s="168"/>
      <c r="D72" s="169" t="s">
        <v>2013</v>
      </c>
      <c r="E72" s="170"/>
      <c r="F72" s="170"/>
      <c r="G72" s="170"/>
      <c r="H72" s="170"/>
      <c r="I72" s="171"/>
      <c r="J72" s="172">
        <f t="shared" si="0"/>
        <v>0</v>
      </c>
      <c r="K72" s="173"/>
    </row>
    <row r="73" spans="2:11" s="9" customFormat="1" ht="19.9" customHeight="1">
      <c r="B73" s="167"/>
      <c r="C73" s="168"/>
      <c r="D73" s="169" t="s">
        <v>2014</v>
      </c>
      <c r="E73" s="170"/>
      <c r="F73" s="170"/>
      <c r="G73" s="170"/>
      <c r="H73" s="170"/>
      <c r="I73" s="171"/>
      <c r="J73" s="172">
        <f t="shared" si="0"/>
        <v>0</v>
      </c>
      <c r="K73" s="173"/>
    </row>
    <row r="74" spans="2:11" s="9" customFormat="1" ht="19.9" customHeight="1">
      <c r="B74" s="167"/>
      <c r="C74" s="168"/>
      <c r="D74" s="169" t="s">
        <v>2015</v>
      </c>
      <c r="E74" s="170"/>
      <c r="F74" s="170"/>
      <c r="G74" s="170"/>
      <c r="H74" s="170"/>
      <c r="I74" s="171"/>
      <c r="J74" s="172">
        <f t="shared" si="0"/>
        <v>0</v>
      </c>
      <c r="K74" s="173"/>
    </row>
    <row r="75" spans="2:11" s="9" customFormat="1" ht="19.9" customHeight="1">
      <c r="B75" s="167"/>
      <c r="C75" s="168"/>
      <c r="D75" s="169" t="s">
        <v>2016</v>
      </c>
      <c r="E75" s="170"/>
      <c r="F75" s="170"/>
      <c r="G75" s="170"/>
      <c r="H75" s="170"/>
      <c r="I75" s="171"/>
      <c r="J75" s="172">
        <f t="shared" si="0"/>
        <v>0</v>
      </c>
      <c r="K75" s="173"/>
    </row>
    <row r="76" spans="2:11" s="9" customFormat="1" ht="19.9" customHeight="1">
      <c r="B76" s="167"/>
      <c r="C76" s="168"/>
      <c r="D76" s="169" t="s">
        <v>2017</v>
      </c>
      <c r="E76" s="170"/>
      <c r="F76" s="170"/>
      <c r="G76" s="170"/>
      <c r="H76" s="170"/>
      <c r="I76" s="171"/>
      <c r="J76" s="172">
        <f t="shared" si="0"/>
        <v>0</v>
      </c>
      <c r="K76" s="173"/>
    </row>
    <row r="77" spans="2:11" s="9" customFormat="1" ht="19.9" customHeight="1">
      <c r="B77" s="167"/>
      <c r="C77" s="168"/>
      <c r="D77" s="169" t="s">
        <v>2018</v>
      </c>
      <c r="E77" s="170"/>
      <c r="F77" s="170"/>
      <c r="G77" s="170"/>
      <c r="H77" s="170"/>
      <c r="I77" s="171"/>
      <c r="J77" s="172">
        <f t="shared" si="0"/>
        <v>0</v>
      </c>
      <c r="K77" s="173"/>
    </row>
    <row r="78" spans="2:11" s="9" customFormat="1" ht="19.9" customHeight="1">
      <c r="B78" s="167"/>
      <c r="C78" s="168"/>
      <c r="D78" s="169" t="s">
        <v>2019</v>
      </c>
      <c r="E78" s="170"/>
      <c r="F78" s="170"/>
      <c r="G78" s="170"/>
      <c r="H78" s="170"/>
      <c r="I78" s="171"/>
      <c r="J78" s="172">
        <f t="shared" si="0"/>
        <v>0</v>
      </c>
      <c r="K78" s="173"/>
    </row>
    <row r="79" spans="2:11" s="9" customFormat="1" ht="19.9" customHeight="1">
      <c r="B79" s="167"/>
      <c r="C79" s="168"/>
      <c r="D79" s="169" t="s">
        <v>2020</v>
      </c>
      <c r="E79" s="170"/>
      <c r="F79" s="170"/>
      <c r="G79" s="170"/>
      <c r="H79" s="170"/>
      <c r="I79" s="171"/>
      <c r="J79" s="172">
        <f t="shared" si="0"/>
        <v>0</v>
      </c>
      <c r="K79" s="173"/>
    </row>
    <row r="80" spans="2:11" s="9" customFormat="1" ht="19.9" customHeight="1">
      <c r="B80" s="167"/>
      <c r="C80" s="168"/>
      <c r="D80" s="169" t="s">
        <v>2021</v>
      </c>
      <c r="E80" s="170"/>
      <c r="F80" s="170"/>
      <c r="G80" s="170"/>
      <c r="H80" s="170"/>
      <c r="I80" s="171"/>
      <c r="J80" s="172">
        <f t="shared" si="0"/>
        <v>0</v>
      </c>
      <c r="K80" s="173"/>
    </row>
    <row r="81" spans="2:11" s="9" customFormat="1" ht="19.9" customHeight="1">
      <c r="B81" s="167"/>
      <c r="C81" s="168"/>
      <c r="D81" s="169" t="s">
        <v>2022</v>
      </c>
      <c r="E81" s="170"/>
      <c r="F81" s="170"/>
      <c r="G81" s="170"/>
      <c r="H81" s="170"/>
      <c r="I81" s="171"/>
      <c r="J81" s="172">
        <f t="shared" si="0"/>
        <v>0</v>
      </c>
      <c r="K81" s="173"/>
    </row>
    <row r="82" spans="2:11" s="9" customFormat="1" ht="19.9" customHeight="1">
      <c r="B82" s="167"/>
      <c r="C82" s="168"/>
      <c r="D82" s="169" t="s">
        <v>2023</v>
      </c>
      <c r="E82" s="170"/>
      <c r="F82" s="170"/>
      <c r="G82" s="170"/>
      <c r="H82" s="170"/>
      <c r="I82" s="171"/>
      <c r="J82" s="172">
        <f t="shared" si="0"/>
        <v>0</v>
      </c>
      <c r="K82" s="173"/>
    </row>
    <row r="83" spans="2:11" s="9" customFormat="1" ht="19.9" customHeight="1">
      <c r="B83" s="167"/>
      <c r="C83" s="168"/>
      <c r="D83" s="169" t="s">
        <v>2007</v>
      </c>
      <c r="E83" s="170"/>
      <c r="F83" s="170"/>
      <c r="G83" s="170"/>
      <c r="H83" s="170"/>
      <c r="I83" s="171"/>
      <c r="J83" s="172">
        <f aca="true" t="shared" si="1" ref="J83:J99">J211</f>
        <v>0</v>
      </c>
      <c r="K83" s="173"/>
    </row>
    <row r="84" spans="2:11" s="9" customFormat="1" ht="19.9" customHeight="1">
      <c r="B84" s="167"/>
      <c r="C84" s="168"/>
      <c r="D84" s="169" t="s">
        <v>2008</v>
      </c>
      <c r="E84" s="170"/>
      <c r="F84" s="170"/>
      <c r="G84" s="170"/>
      <c r="H84" s="170"/>
      <c r="I84" s="171"/>
      <c r="J84" s="172">
        <f t="shared" si="1"/>
        <v>0</v>
      </c>
      <c r="K84" s="173"/>
    </row>
    <row r="85" spans="2:11" s="9" customFormat="1" ht="19.9" customHeight="1">
      <c r="B85" s="167"/>
      <c r="C85" s="168"/>
      <c r="D85" s="169" t="s">
        <v>2009</v>
      </c>
      <c r="E85" s="170"/>
      <c r="F85" s="170"/>
      <c r="G85" s="170"/>
      <c r="H85" s="170"/>
      <c r="I85" s="171"/>
      <c r="J85" s="172">
        <f t="shared" si="1"/>
        <v>0</v>
      </c>
      <c r="K85" s="173"/>
    </row>
    <row r="86" spans="2:11" s="9" customFormat="1" ht="19.9" customHeight="1">
      <c r="B86" s="167"/>
      <c r="C86" s="168"/>
      <c r="D86" s="169" t="s">
        <v>2024</v>
      </c>
      <c r="E86" s="170"/>
      <c r="F86" s="170"/>
      <c r="G86" s="170"/>
      <c r="H86" s="170"/>
      <c r="I86" s="171"/>
      <c r="J86" s="172">
        <f t="shared" si="1"/>
        <v>0</v>
      </c>
      <c r="K86" s="173"/>
    </row>
    <row r="87" spans="2:11" s="9" customFormat="1" ht="19.9" customHeight="1">
      <c r="B87" s="167"/>
      <c r="C87" s="168"/>
      <c r="D87" s="169" t="s">
        <v>2025</v>
      </c>
      <c r="E87" s="170"/>
      <c r="F87" s="170"/>
      <c r="G87" s="170"/>
      <c r="H87" s="170"/>
      <c r="I87" s="171"/>
      <c r="J87" s="172">
        <f t="shared" si="1"/>
        <v>0</v>
      </c>
      <c r="K87" s="173"/>
    </row>
    <row r="88" spans="2:11" s="9" customFormat="1" ht="19.9" customHeight="1">
      <c r="B88" s="167"/>
      <c r="C88" s="168"/>
      <c r="D88" s="169" t="s">
        <v>2026</v>
      </c>
      <c r="E88" s="170"/>
      <c r="F88" s="170"/>
      <c r="G88" s="170"/>
      <c r="H88" s="170"/>
      <c r="I88" s="171"/>
      <c r="J88" s="172">
        <f t="shared" si="1"/>
        <v>0</v>
      </c>
      <c r="K88" s="173"/>
    </row>
    <row r="89" spans="2:11" s="9" customFormat="1" ht="19.9" customHeight="1">
      <c r="B89" s="167"/>
      <c r="C89" s="168"/>
      <c r="D89" s="169" t="s">
        <v>2013</v>
      </c>
      <c r="E89" s="170"/>
      <c r="F89" s="170"/>
      <c r="G89" s="170"/>
      <c r="H89" s="170"/>
      <c r="I89" s="171"/>
      <c r="J89" s="172">
        <f t="shared" si="1"/>
        <v>0</v>
      </c>
      <c r="K89" s="173"/>
    </row>
    <row r="90" spans="2:11" s="9" customFormat="1" ht="19.9" customHeight="1">
      <c r="B90" s="167"/>
      <c r="C90" s="168"/>
      <c r="D90" s="169" t="s">
        <v>2014</v>
      </c>
      <c r="E90" s="170"/>
      <c r="F90" s="170"/>
      <c r="G90" s="170"/>
      <c r="H90" s="170"/>
      <c r="I90" s="171"/>
      <c r="J90" s="172">
        <f t="shared" si="1"/>
        <v>0</v>
      </c>
      <c r="K90" s="173"/>
    </row>
    <row r="91" spans="2:11" s="9" customFormat="1" ht="19.9" customHeight="1">
      <c r="B91" s="167"/>
      <c r="C91" s="168"/>
      <c r="D91" s="169" t="s">
        <v>2027</v>
      </c>
      <c r="E91" s="170"/>
      <c r="F91" s="170"/>
      <c r="G91" s="170"/>
      <c r="H91" s="170"/>
      <c r="I91" s="171"/>
      <c r="J91" s="172">
        <f t="shared" si="1"/>
        <v>0</v>
      </c>
      <c r="K91" s="173"/>
    </row>
    <row r="92" spans="2:11" s="9" customFormat="1" ht="19.9" customHeight="1">
      <c r="B92" s="167"/>
      <c r="C92" s="168"/>
      <c r="D92" s="169" t="s">
        <v>2028</v>
      </c>
      <c r="E92" s="170"/>
      <c r="F92" s="170"/>
      <c r="G92" s="170"/>
      <c r="H92" s="170"/>
      <c r="I92" s="171"/>
      <c r="J92" s="172">
        <f t="shared" si="1"/>
        <v>0</v>
      </c>
      <c r="K92" s="173"/>
    </row>
    <row r="93" spans="2:11" s="9" customFormat="1" ht="19.9" customHeight="1">
      <c r="B93" s="167"/>
      <c r="C93" s="168"/>
      <c r="D93" s="169" t="s">
        <v>2017</v>
      </c>
      <c r="E93" s="170"/>
      <c r="F93" s="170"/>
      <c r="G93" s="170"/>
      <c r="H93" s="170"/>
      <c r="I93" s="171"/>
      <c r="J93" s="172">
        <f t="shared" si="1"/>
        <v>0</v>
      </c>
      <c r="K93" s="173"/>
    </row>
    <row r="94" spans="2:11" s="9" customFormat="1" ht="19.9" customHeight="1">
      <c r="B94" s="167"/>
      <c r="C94" s="168"/>
      <c r="D94" s="169" t="s">
        <v>2018</v>
      </c>
      <c r="E94" s="170"/>
      <c r="F94" s="170"/>
      <c r="G94" s="170"/>
      <c r="H94" s="170"/>
      <c r="I94" s="171"/>
      <c r="J94" s="172">
        <f t="shared" si="1"/>
        <v>0</v>
      </c>
      <c r="K94" s="173"/>
    </row>
    <row r="95" spans="2:11" s="9" customFormat="1" ht="19.9" customHeight="1">
      <c r="B95" s="167"/>
      <c r="C95" s="168"/>
      <c r="D95" s="169" t="s">
        <v>2019</v>
      </c>
      <c r="E95" s="170"/>
      <c r="F95" s="170"/>
      <c r="G95" s="170"/>
      <c r="H95" s="170"/>
      <c r="I95" s="171"/>
      <c r="J95" s="172">
        <f t="shared" si="1"/>
        <v>0</v>
      </c>
      <c r="K95" s="173"/>
    </row>
    <row r="96" spans="2:11" s="9" customFormat="1" ht="19.9" customHeight="1">
      <c r="B96" s="167"/>
      <c r="C96" s="168"/>
      <c r="D96" s="169" t="s">
        <v>2020</v>
      </c>
      <c r="E96" s="170"/>
      <c r="F96" s="170"/>
      <c r="G96" s="170"/>
      <c r="H96" s="170"/>
      <c r="I96" s="171"/>
      <c r="J96" s="172">
        <f t="shared" si="1"/>
        <v>0</v>
      </c>
      <c r="K96" s="173"/>
    </row>
    <row r="97" spans="2:11" s="9" customFormat="1" ht="19.9" customHeight="1">
      <c r="B97" s="167"/>
      <c r="C97" s="168"/>
      <c r="D97" s="169" t="s">
        <v>2021</v>
      </c>
      <c r="E97" s="170"/>
      <c r="F97" s="170"/>
      <c r="G97" s="170"/>
      <c r="H97" s="170"/>
      <c r="I97" s="171"/>
      <c r="J97" s="172">
        <f t="shared" si="1"/>
        <v>0</v>
      </c>
      <c r="K97" s="173"/>
    </row>
    <row r="98" spans="2:11" s="9" customFormat="1" ht="19.9" customHeight="1">
      <c r="B98" s="167"/>
      <c r="C98" s="168"/>
      <c r="D98" s="169" t="s">
        <v>2022</v>
      </c>
      <c r="E98" s="170"/>
      <c r="F98" s="170"/>
      <c r="G98" s="170"/>
      <c r="H98" s="170"/>
      <c r="I98" s="171"/>
      <c r="J98" s="172">
        <f t="shared" si="1"/>
        <v>0</v>
      </c>
      <c r="K98" s="173"/>
    </row>
    <row r="99" spans="2:11" s="9" customFormat="1" ht="19.9" customHeight="1">
      <c r="B99" s="167"/>
      <c r="C99" s="168"/>
      <c r="D99" s="169" t="s">
        <v>2029</v>
      </c>
      <c r="E99" s="170"/>
      <c r="F99" s="170"/>
      <c r="G99" s="170"/>
      <c r="H99" s="170"/>
      <c r="I99" s="171"/>
      <c r="J99" s="172">
        <f t="shared" si="1"/>
        <v>0</v>
      </c>
      <c r="K99" s="173"/>
    </row>
    <row r="100" spans="2:11" s="9" customFormat="1" ht="19.9" customHeight="1">
      <c r="B100" s="167"/>
      <c r="C100" s="168"/>
      <c r="D100" s="169" t="s">
        <v>2030</v>
      </c>
      <c r="E100" s="170"/>
      <c r="F100" s="170"/>
      <c r="G100" s="170"/>
      <c r="H100" s="170"/>
      <c r="I100" s="171"/>
      <c r="J100" s="172">
        <f>J230</f>
        <v>0</v>
      </c>
      <c r="K100" s="173"/>
    </row>
    <row r="101" spans="2:11" s="9" customFormat="1" ht="19.9" customHeight="1">
      <c r="B101" s="167"/>
      <c r="C101" s="168"/>
      <c r="D101" s="169" t="s">
        <v>2031</v>
      </c>
      <c r="E101" s="170"/>
      <c r="F101" s="170"/>
      <c r="G101" s="170"/>
      <c r="H101" s="170"/>
      <c r="I101" s="171"/>
      <c r="J101" s="172">
        <f>J231</f>
        <v>0</v>
      </c>
      <c r="K101" s="173"/>
    </row>
    <row r="102" spans="2:11" s="9" customFormat="1" ht="19.9" customHeight="1">
      <c r="B102" s="167"/>
      <c r="C102" s="168"/>
      <c r="D102" s="169" t="s">
        <v>2032</v>
      </c>
      <c r="E102" s="170"/>
      <c r="F102" s="170"/>
      <c r="G102" s="170"/>
      <c r="H102" s="170"/>
      <c r="I102" s="171"/>
      <c r="J102" s="172">
        <f>J234</f>
        <v>0</v>
      </c>
      <c r="K102" s="173"/>
    </row>
    <row r="103" spans="2:11" s="9" customFormat="1" ht="19.9" customHeight="1">
      <c r="B103" s="167"/>
      <c r="C103" s="168"/>
      <c r="D103" s="169" t="s">
        <v>2033</v>
      </c>
      <c r="E103" s="170"/>
      <c r="F103" s="170"/>
      <c r="G103" s="170"/>
      <c r="H103" s="170"/>
      <c r="I103" s="171"/>
      <c r="J103" s="172">
        <f>J237</f>
        <v>0</v>
      </c>
      <c r="K103" s="173"/>
    </row>
    <row r="104" spans="2:11" s="9" customFormat="1" ht="19.9" customHeight="1">
      <c r="B104" s="167"/>
      <c r="C104" s="168"/>
      <c r="D104" s="169" t="s">
        <v>2034</v>
      </c>
      <c r="E104" s="170"/>
      <c r="F104" s="170"/>
      <c r="G104" s="170"/>
      <c r="H104" s="170"/>
      <c r="I104" s="171"/>
      <c r="J104" s="172">
        <f>J238</f>
        <v>0</v>
      </c>
      <c r="K104" s="173"/>
    </row>
    <row r="105" spans="2:11" s="9" customFormat="1" ht="19.9" customHeight="1">
      <c r="B105" s="167"/>
      <c r="C105" s="168"/>
      <c r="D105" s="169" t="s">
        <v>2035</v>
      </c>
      <c r="E105" s="170"/>
      <c r="F105" s="170"/>
      <c r="G105" s="170"/>
      <c r="H105" s="170"/>
      <c r="I105" s="171"/>
      <c r="J105" s="172">
        <f>J241</f>
        <v>0</v>
      </c>
      <c r="K105" s="173"/>
    </row>
    <row r="106" spans="2:11" s="9" customFormat="1" ht="19.9" customHeight="1">
      <c r="B106" s="167"/>
      <c r="C106" s="168"/>
      <c r="D106" s="169" t="s">
        <v>2036</v>
      </c>
      <c r="E106" s="170"/>
      <c r="F106" s="170"/>
      <c r="G106" s="170"/>
      <c r="H106" s="170"/>
      <c r="I106" s="171"/>
      <c r="J106" s="172">
        <f>J242</f>
        <v>0</v>
      </c>
      <c r="K106" s="173"/>
    </row>
    <row r="107" spans="2:11" s="9" customFormat="1" ht="19.9" customHeight="1">
      <c r="B107" s="167"/>
      <c r="C107" s="168"/>
      <c r="D107" s="169" t="s">
        <v>2037</v>
      </c>
      <c r="E107" s="170"/>
      <c r="F107" s="170"/>
      <c r="G107" s="170"/>
      <c r="H107" s="170"/>
      <c r="I107" s="171"/>
      <c r="J107" s="172">
        <f>J245</f>
        <v>0</v>
      </c>
      <c r="K107" s="173"/>
    </row>
    <row r="108" spans="2:11" s="9" customFormat="1" ht="19.9" customHeight="1">
      <c r="B108" s="167"/>
      <c r="C108" s="168"/>
      <c r="D108" s="169" t="s">
        <v>2038</v>
      </c>
      <c r="E108" s="170"/>
      <c r="F108" s="170"/>
      <c r="G108" s="170"/>
      <c r="H108" s="170"/>
      <c r="I108" s="171"/>
      <c r="J108" s="172">
        <f>J246</f>
        <v>0</v>
      </c>
      <c r="K108" s="173"/>
    </row>
    <row r="109" spans="2:11" s="9" customFormat="1" ht="19.9" customHeight="1">
      <c r="B109" s="167"/>
      <c r="C109" s="168"/>
      <c r="D109" s="169" t="s">
        <v>2039</v>
      </c>
      <c r="E109" s="170"/>
      <c r="F109" s="170"/>
      <c r="G109" s="170"/>
      <c r="H109" s="170"/>
      <c r="I109" s="171"/>
      <c r="J109" s="172">
        <f>J249</f>
        <v>0</v>
      </c>
      <c r="K109" s="173"/>
    </row>
    <row r="110" spans="2:11" s="9" customFormat="1" ht="19.9" customHeight="1">
      <c r="B110" s="167"/>
      <c r="C110" s="168"/>
      <c r="D110" s="169" t="s">
        <v>2040</v>
      </c>
      <c r="E110" s="170"/>
      <c r="F110" s="170"/>
      <c r="G110" s="170"/>
      <c r="H110" s="170"/>
      <c r="I110" s="171"/>
      <c r="J110" s="172">
        <f>J250</f>
        <v>0</v>
      </c>
      <c r="K110" s="173"/>
    </row>
    <row r="111" spans="2:11" s="9" customFormat="1" ht="19.9" customHeight="1">
      <c r="B111" s="167"/>
      <c r="C111" s="168"/>
      <c r="D111" s="169" t="s">
        <v>2041</v>
      </c>
      <c r="E111" s="170"/>
      <c r="F111" s="170"/>
      <c r="G111" s="170"/>
      <c r="H111" s="170"/>
      <c r="I111" s="171"/>
      <c r="J111" s="172">
        <f>J253</f>
        <v>0</v>
      </c>
      <c r="K111" s="173"/>
    </row>
    <row r="112" spans="2:11" s="9" customFormat="1" ht="19.9" customHeight="1">
      <c r="B112" s="167"/>
      <c r="C112" s="168"/>
      <c r="D112" s="169" t="s">
        <v>2042</v>
      </c>
      <c r="E112" s="170"/>
      <c r="F112" s="170"/>
      <c r="G112" s="170"/>
      <c r="H112" s="170"/>
      <c r="I112" s="171"/>
      <c r="J112" s="172">
        <f>J254</f>
        <v>0</v>
      </c>
      <c r="K112" s="173"/>
    </row>
    <row r="113" spans="2:11" s="9" customFormat="1" ht="19.9" customHeight="1">
      <c r="B113" s="167"/>
      <c r="C113" s="168"/>
      <c r="D113" s="169" t="s">
        <v>2037</v>
      </c>
      <c r="E113" s="170"/>
      <c r="F113" s="170"/>
      <c r="G113" s="170"/>
      <c r="H113" s="170"/>
      <c r="I113" s="171"/>
      <c r="J113" s="172">
        <f>J257</f>
        <v>0</v>
      </c>
      <c r="K113" s="173"/>
    </row>
    <row r="114" spans="2:11" s="9" customFormat="1" ht="19.9" customHeight="1">
      <c r="B114" s="167"/>
      <c r="C114" s="168"/>
      <c r="D114" s="169" t="s">
        <v>2038</v>
      </c>
      <c r="E114" s="170"/>
      <c r="F114" s="170"/>
      <c r="G114" s="170"/>
      <c r="H114" s="170"/>
      <c r="I114" s="171"/>
      <c r="J114" s="172">
        <f>J258</f>
        <v>0</v>
      </c>
      <c r="K114" s="173"/>
    </row>
    <row r="115" spans="2:11" s="9" customFormat="1" ht="19.9" customHeight="1">
      <c r="B115" s="167"/>
      <c r="C115" s="168"/>
      <c r="D115" s="169" t="s">
        <v>2043</v>
      </c>
      <c r="E115" s="170"/>
      <c r="F115" s="170"/>
      <c r="G115" s="170"/>
      <c r="H115" s="170"/>
      <c r="I115" s="171"/>
      <c r="J115" s="172">
        <f>J261</f>
        <v>0</v>
      </c>
      <c r="K115" s="173"/>
    </row>
    <row r="116" spans="2:11" s="9" customFormat="1" ht="19.9" customHeight="1">
      <c r="B116" s="167"/>
      <c r="C116" s="168"/>
      <c r="D116" s="169" t="s">
        <v>2044</v>
      </c>
      <c r="E116" s="170"/>
      <c r="F116" s="170"/>
      <c r="G116" s="170"/>
      <c r="H116" s="170"/>
      <c r="I116" s="171"/>
      <c r="J116" s="172">
        <f>J262</f>
        <v>0</v>
      </c>
      <c r="K116" s="173"/>
    </row>
    <row r="117" spans="2:11" s="9" customFormat="1" ht="19.9" customHeight="1">
      <c r="B117" s="167"/>
      <c r="C117" s="168"/>
      <c r="D117" s="169" t="s">
        <v>2044</v>
      </c>
      <c r="E117" s="170"/>
      <c r="F117" s="170"/>
      <c r="G117" s="170"/>
      <c r="H117" s="170"/>
      <c r="I117" s="171"/>
      <c r="J117" s="172">
        <f>J265</f>
        <v>0</v>
      </c>
      <c r="K117" s="173"/>
    </row>
    <row r="118" spans="2:11" s="9" customFormat="1" ht="19.9" customHeight="1">
      <c r="B118" s="167"/>
      <c r="C118" s="168"/>
      <c r="D118" s="169" t="s">
        <v>2045</v>
      </c>
      <c r="E118" s="170"/>
      <c r="F118" s="170"/>
      <c r="G118" s="170"/>
      <c r="H118" s="170"/>
      <c r="I118" s="171"/>
      <c r="J118" s="172">
        <f>J268</f>
        <v>0</v>
      </c>
      <c r="K118" s="173"/>
    </row>
    <row r="119" spans="2:11" s="9" customFormat="1" ht="19.9" customHeight="1">
      <c r="B119" s="167"/>
      <c r="C119" s="168"/>
      <c r="D119" s="169" t="s">
        <v>2046</v>
      </c>
      <c r="E119" s="170"/>
      <c r="F119" s="170"/>
      <c r="G119" s="170"/>
      <c r="H119" s="170"/>
      <c r="I119" s="171"/>
      <c r="J119" s="172">
        <f>J269</f>
        <v>0</v>
      </c>
      <c r="K119" s="173"/>
    </row>
    <row r="120" spans="2:11" s="9" customFormat="1" ht="19.9" customHeight="1">
      <c r="B120" s="167"/>
      <c r="C120" s="168"/>
      <c r="D120" s="169" t="s">
        <v>2035</v>
      </c>
      <c r="E120" s="170"/>
      <c r="F120" s="170"/>
      <c r="G120" s="170"/>
      <c r="H120" s="170"/>
      <c r="I120" s="171"/>
      <c r="J120" s="172">
        <f>J272</f>
        <v>0</v>
      </c>
      <c r="K120" s="173"/>
    </row>
    <row r="121" spans="2:11" s="9" customFormat="1" ht="19.9" customHeight="1">
      <c r="B121" s="167"/>
      <c r="C121" s="168"/>
      <c r="D121" s="169" t="s">
        <v>2047</v>
      </c>
      <c r="E121" s="170"/>
      <c r="F121" s="170"/>
      <c r="G121" s="170"/>
      <c r="H121" s="170"/>
      <c r="I121" s="171"/>
      <c r="J121" s="172">
        <f>J273</f>
        <v>0</v>
      </c>
      <c r="K121" s="173"/>
    </row>
    <row r="122" spans="2:11" s="9" customFormat="1" ht="19.9" customHeight="1">
      <c r="B122" s="167"/>
      <c r="C122" s="168"/>
      <c r="D122" s="169" t="s">
        <v>2039</v>
      </c>
      <c r="E122" s="170"/>
      <c r="F122" s="170"/>
      <c r="G122" s="170"/>
      <c r="H122" s="170"/>
      <c r="I122" s="171"/>
      <c r="J122" s="172">
        <f>J276</f>
        <v>0</v>
      </c>
      <c r="K122" s="173"/>
    </row>
    <row r="123" spans="2:11" s="9" customFormat="1" ht="19.9" customHeight="1">
      <c r="B123" s="167"/>
      <c r="C123" s="168"/>
      <c r="D123" s="169" t="s">
        <v>2048</v>
      </c>
      <c r="E123" s="170"/>
      <c r="F123" s="170"/>
      <c r="G123" s="170"/>
      <c r="H123" s="170"/>
      <c r="I123" s="171"/>
      <c r="J123" s="172">
        <f>J277</f>
        <v>0</v>
      </c>
      <c r="K123" s="173"/>
    </row>
    <row r="124" spans="2:11" s="9" customFormat="1" ht="19.9" customHeight="1">
      <c r="B124" s="167"/>
      <c r="C124" s="168"/>
      <c r="D124" s="169" t="s">
        <v>2049</v>
      </c>
      <c r="E124" s="170"/>
      <c r="F124" s="170"/>
      <c r="G124" s="170"/>
      <c r="H124" s="170"/>
      <c r="I124" s="171"/>
      <c r="J124" s="172">
        <f>J280</f>
        <v>0</v>
      </c>
      <c r="K124" s="173"/>
    </row>
    <row r="125" spans="2:11" s="9" customFormat="1" ht="19.9" customHeight="1">
      <c r="B125" s="167"/>
      <c r="C125" s="168"/>
      <c r="D125" s="169" t="s">
        <v>2050</v>
      </c>
      <c r="E125" s="170"/>
      <c r="F125" s="170"/>
      <c r="G125" s="170"/>
      <c r="H125" s="170"/>
      <c r="I125" s="171"/>
      <c r="J125" s="172">
        <f>J283</f>
        <v>0</v>
      </c>
      <c r="K125" s="173"/>
    </row>
    <row r="126" spans="2:11" s="9" customFormat="1" ht="19.9" customHeight="1">
      <c r="B126" s="167"/>
      <c r="C126" s="168"/>
      <c r="D126" s="169" t="s">
        <v>2051</v>
      </c>
      <c r="E126" s="170"/>
      <c r="F126" s="170"/>
      <c r="G126" s="170"/>
      <c r="H126" s="170"/>
      <c r="I126" s="171"/>
      <c r="J126" s="172">
        <f>J286</f>
        <v>0</v>
      </c>
      <c r="K126" s="173"/>
    </row>
    <row r="127" spans="2:11" s="9" customFormat="1" ht="19.9" customHeight="1">
      <c r="B127" s="167"/>
      <c r="C127" s="168"/>
      <c r="D127" s="169" t="s">
        <v>2052</v>
      </c>
      <c r="E127" s="170"/>
      <c r="F127" s="170"/>
      <c r="G127" s="170"/>
      <c r="H127" s="170"/>
      <c r="I127" s="171"/>
      <c r="J127" s="172">
        <f>J289</f>
        <v>0</v>
      </c>
      <c r="K127" s="173"/>
    </row>
    <row r="128" spans="2:11" s="9" customFormat="1" ht="19.9" customHeight="1">
      <c r="B128" s="167"/>
      <c r="C128" s="168"/>
      <c r="D128" s="169" t="s">
        <v>2053</v>
      </c>
      <c r="E128" s="170"/>
      <c r="F128" s="170"/>
      <c r="G128" s="170"/>
      <c r="H128" s="170"/>
      <c r="I128" s="171"/>
      <c r="J128" s="172">
        <f>J292</f>
        <v>0</v>
      </c>
      <c r="K128" s="173"/>
    </row>
    <row r="129" spans="2:11" s="9" customFormat="1" ht="19.9" customHeight="1">
      <c r="B129" s="167"/>
      <c r="C129" s="168"/>
      <c r="D129" s="169" t="s">
        <v>2054</v>
      </c>
      <c r="E129" s="170"/>
      <c r="F129" s="170"/>
      <c r="G129" s="170"/>
      <c r="H129" s="170"/>
      <c r="I129" s="171"/>
      <c r="J129" s="172">
        <f>J295</f>
        <v>0</v>
      </c>
      <c r="K129" s="173"/>
    </row>
    <row r="130" spans="2:11" s="9" customFormat="1" ht="19.9" customHeight="1">
      <c r="B130" s="167"/>
      <c r="C130" s="168"/>
      <c r="D130" s="169" t="s">
        <v>2043</v>
      </c>
      <c r="E130" s="170"/>
      <c r="F130" s="170"/>
      <c r="G130" s="170"/>
      <c r="H130" s="170"/>
      <c r="I130" s="171"/>
      <c r="J130" s="172">
        <f>J298</f>
        <v>0</v>
      </c>
      <c r="K130" s="173"/>
    </row>
    <row r="131" spans="2:11" s="9" customFormat="1" ht="19.9" customHeight="1">
      <c r="B131" s="167"/>
      <c r="C131" s="168"/>
      <c r="D131" s="169" t="s">
        <v>2044</v>
      </c>
      <c r="E131" s="170"/>
      <c r="F131" s="170"/>
      <c r="G131" s="170"/>
      <c r="H131" s="170"/>
      <c r="I131" s="171"/>
      <c r="J131" s="172">
        <f>J299</f>
        <v>0</v>
      </c>
      <c r="K131" s="173"/>
    </row>
    <row r="132" spans="2:11" s="9" customFormat="1" ht="19.9" customHeight="1">
      <c r="B132" s="167"/>
      <c r="C132" s="168"/>
      <c r="D132" s="169" t="s">
        <v>2055</v>
      </c>
      <c r="E132" s="170"/>
      <c r="F132" s="170"/>
      <c r="G132" s="170"/>
      <c r="H132" s="170"/>
      <c r="I132" s="171"/>
      <c r="J132" s="172">
        <f>J302</f>
        <v>0</v>
      </c>
      <c r="K132" s="173"/>
    </row>
    <row r="133" spans="2:11" s="9" customFormat="1" ht="19.9" customHeight="1">
      <c r="B133" s="167"/>
      <c r="C133" s="168"/>
      <c r="D133" s="169" t="s">
        <v>2056</v>
      </c>
      <c r="E133" s="170"/>
      <c r="F133" s="170"/>
      <c r="G133" s="170"/>
      <c r="H133" s="170"/>
      <c r="I133" s="171"/>
      <c r="J133" s="172">
        <f>J303</f>
        <v>0</v>
      </c>
      <c r="K133" s="173"/>
    </row>
    <row r="134" spans="2:11" s="9" customFormat="1" ht="19.9" customHeight="1">
      <c r="B134" s="167"/>
      <c r="C134" s="168"/>
      <c r="D134" s="169" t="s">
        <v>2057</v>
      </c>
      <c r="E134" s="170"/>
      <c r="F134" s="170"/>
      <c r="G134" s="170"/>
      <c r="H134" s="170"/>
      <c r="I134" s="171"/>
      <c r="J134" s="172">
        <f>J306</f>
        <v>0</v>
      </c>
      <c r="K134" s="173"/>
    </row>
    <row r="135" spans="2:11" s="9" customFormat="1" ht="19.9" customHeight="1">
      <c r="B135" s="167"/>
      <c r="C135" s="168"/>
      <c r="D135" s="169" t="s">
        <v>2058</v>
      </c>
      <c r="E135" s="170"/>
      <c r="F135" s="170"/>
      <c r="G135" s="170"/>
      <c r="H135" s="170"/>
      <c r="I135" s="171"/>
      <c r="J135" s="172">
        <f>J309</f>
        <v>0</v>
      </c>
      <c r="K135" s="173"/>
    </row>
    <row r="136" spans="2:11" s="9" customFormat="1" ht="19.9" customHeight="1">
      <c r="B136" s="167"/>
      <c r="C136" s="168"/>
      <c r="D136" s="169" t="s">
        <v>2059</v>
      </c>
      <c r="E136" s="170"/>
      <c r="F136" s="170"/>
      <c r="G136" s="170"/>
      <c r="H136" s="170"/>
      <c r="I136" s="171"/>
      <c r="J136" s="172">
        <f>J312</f>
        <v>0</v>
      </c>
      <c r="K136" s="173"/>
    </row>
    <row r="137" spans="2:11" s="9" customFormat="1" ht="19.9" customHeight="1">
      <c r="B137" s="167"/>
      <c r="C137" s="168"/>
      <c r="D137" s="169" t="s">
        <v>2060</v>
      </c>
      <c r="E137" s="170"/>
      <c r="F137" s="170"/>
      <c r="G137" s="170"/>
      <c r="H137" s="170"/>
      <c r="I137" s="171"/>
      <c r="J137" s="172">
        <f>J315</f>
        <v>0</v>
      </c>
      <c r="K137" s="173"/>
    </row>
    <row r="138" spans="2:11" s="9" customFormat="1" ht="19.9" customHeight="1">
      <c r="B138" s="167"/>
      <c r="C138" s="168"/>
      <c r="D138" s="169" t="s">
        <v>2061</v>
      </c>
      <c r="E138" s="170"/>
      <c r="F138" s="170"/>
      <c r="G138" s="170"/>
      <c r="H138" s="170"/>
      <c r="I138" s="171"/>
      <c r="J138" s="172">
        <f>J318</f>
        <v>0</v>
      </c>
      <c r="K138" s="173"/>
    </row>
    <row r="139" spans="2:11" s="9" customFormat="1" ht="19.9" customHeight="1">
      <c r="B139" s="167"/>
      <c r="C139" s="168"/>
      <c r="D139" s="169" t="s">
        <v>2062</v>
      </c>
      <c r="E139" s="170"/>
      <c r="F139" s="170"/>
      <c r="G139" s="170"/>
      <c r="H139" s="170"/>
      <c r="I139" s="171"/>
      <c r="J139" s="172">
        <f>J319</f>
        <v>0</v>
      </c>
      <c r="K139" s="173"/>
    </row>
    <row r="140" spans="2:11" s="9" customFormat="1" ht="19.9" customHeight="1">
      <c r="B140" s="167"/>
      <c r="C140" s="168"/>
      <c r="D140" s="169" t="s">
        <v>2063</v>
      </c>
      <c r="E140" s="170"/>
      <c r="F140" s="170"/>
      <c r="G140" s="170"/>
      <c r="H140" s="170"/>
      <c r="I140" s="171"/>
      <c r="J140" s="172">
        <f>J322</f>
        <v>0</v>
      </c>
      <c r="K140" s="173"/>
    </row>
    <row r="141" spans="2:11" s="9" customFormat="1" ht="19.9" customHeight="1">
      <c r="B141" s="167"/>
      <c r="C141" s="168"/>
      <c r="D141" s="169" t="s">
        <v>2064</v>
      </c>
      <c r="E141" s="170"/>
      <c r="F141" s="170"/>
      <c r="G141" s="170"/>
      <c r="H141" s="170"/>
      <c r="I141" s="171"/>
      <c r="J141" s="172">
        <f>J323</f>
        <v>0</v>
      </c>
      <c r="K141" s="173"/>
    </row>
    <row r="142" spans="2:11" s="9" customFormat="1" ht="19.9" customHeight="1">
      <c r="B142" s="167"/>
      <c r="C142" s="168"/>
      <c r="D142" s="169" t="s">
        <v>2065</v>
      </c>
      <c r="E142" s="170"/>
      <c r="F142" s="170"/>
      <c r="G142" s="170"/>
      <c r="H142" s="170"/>
      <c r="I142" s="171"/>
      <c r="J142" s="172">
        <f>J326</f>
        <v>0</v>
      </c>
      <c r="K142" s="173"/>
    </row>
    <row r="143" spans="2:11" s="9" customFormat="1" ht="19.9" customHeight="1">
      <c r="B143" s="167"/>
      <c r="C143" s="168"/>
      <c r="D143" s="169" t="s">
        <v>2066</v>
      </c>
      <c r="E143" s="170"/>
      <c r="F143" s="170"/>
      <c r="G143" s="170"/>
      <c r="H143" s="170"/>
      <c r="I143" s="171"/>
      <c r="J143" s="172">
        <f>J329</f>
        <v>0</v>
      </c>
      <c r="K143" s="173"/>
    </row>
    <row r="144" spans="2:11" s="9" customFormat="1" ht="19.9" customHeight="1">
      <c r="B144" s="167"/>
      <c r="C144" s="168"/>
      <c r="D144" s="169" t="s">
        <v>2067</v>
      </c>
      <c r="E144" s="170"/>
      <c r="F144" s="170"/>
      <c r="G144" s="170"/>
      <c r="H144" s="170"/>
      <c r="I144" s="171"/>
      <c r="J144" s="172">
        <f>J332</f>
        <v>0</v>
      </c>
      <c r="K144" s="173"/>
    </row>
    <row r="145" spans="2:11" s="9" customFormat="1" ht="19.9" customHeight="1">
      <c r="B145" s="167"/>
      <c r="C145" s="168"/>
      <c r="D145" s="169" t="s">
        <v>2068</v>
      </c>
      <c r="E145" s="170"/>
      <c r="F145" s="170"/>
      <c r="G145" s="170"/>
      <c r="H145" s="170"/>
      <c r="I145" s="171"/>
      <c r="J145" s="172">
        <f>J335</f>
        <v>0</v>
      </c>
      <c r="K145" s="173"/>
    </row>
    <row r="146" spans="2:11" s="9" customFormat="1" ht="19.9" customHeight="1">
      <c r="B146" s="167"/>
      <c r="C146" s="168"/>
      <c r="D146" s="169" t="s">
        <v>2069</v>
      </c>
      <c r="E146" s="170"/>
      <c r="F146" s="170"/>
      <c r="G146" s="170"/>
      <c r="H146" s="170"/>
      <c r="I146" s="171"/>
      <c r="J146" s="172">
        <f>J336</f>
        <v>0</v>
      </c>
      <c r="K146" s="173"/>
    </row>
    <row r="147" spans="2:11" s="9" customFormat="1" ht="19.9" customHeight="1">
      <c r="B147" s="167"/>
      <c r="C147" s="168"/>
      <c r="D147" s="169" t="s">
        <v>2070</v>
      </c>
      <c r="E147" s="170"/>
      <c r="F147" s="170"/>
      <c r="G147" s="170"/>
      <c r="H147" s="170"/>
      <c r="I147" s="171"/>
      <c r="J147" s="172">
        <f>J339</f>
        <v>0</v>
      </c>
      <c r="K147" s="173"/>
    </row>
    <row r="148" spans="2:11" s="9" customFormat="1" ht="19.9" customHeight="1">
      <c r="B148" s="167"/>
      <c r="C148" s="168"/>
      <c r="D148" s="169" t="s">
        <v>2071</v>
      </c>
      <c r="E148" s="170"/>
      <c r="F148" s="170"/>
      <c r="G148" s="170"/>
      <c r="H148" s="170"/>
      <c r="I148" s="171"/>
      <c r="J148" s="172">
        <f>J342</f>
        <v>0</v>
      </c>
      <c r="K148" s="173"/>
    </row>
    <row r="149" spans="2:11" s="9" customFormat="1" ht="19.9" customHeight="1">
      <c r="B149" s="167"/>
      <c r="C149" s="168"/>
      <c r="D149" s="169" t="s">
        <v>2072</v>
      </c>
      <c r="E149" s="170"/>
      <c r="F149" s="170"/>
      <c r="G149" s="170"/>
      <c r="H149" s="170"/>
      <c r="I149" s="171"/>
      <c r="J149" s="172">
        <f>J343</f>
        <v>0</v>
      </c>
      <c r="K149" s="173"/>
    </row>
    <row r="150" spans="2:11" s="9" customFormat="1" ht="19.9" customHeight="1">
      <c r="B150" s="167"/>
      <c r="C150" s="168"/>
      <c r="D150" s="169" t="s">
        <v>2073</v>
      </c>
      <c r="E150" s="170"/>
      <c r="F150" s="170"/>
      <c r="G150" s="170"/>
      <c r="H150" s="170"/>
      <c r="I150" s="171"/>
      <c r="J150" s="172">
        <f>J346</f>
        <v>0</v>
      </c>
      <c r="K150" s="173"/>
    </row>
    <row r="151" spans="2:11" s="9" customFormat="1" ht="19.9" customHeight="1">
      <c r="B151" s="167"/>
      <c r="C151" s="168"/>
      <c r="D151" s="169" t="s">
        <v>2074</v>
      </c>
      <c r="E151" s="170"/>
      <c r="F151" s="170"/>
      <c r="G151" s="170"/>
      <c r="H151" s="170"/>
      <c r="I151" s="171"/>
      <c r="J151" s="172">
        <f>J349</f>
        <v>0</v>
      </c>
      <c r="K151" s="173"/>
    </row>
    <row r="152" spans="2:11" s="9" customFormat="1" ht="19.9" customHeight="1">
      <c r="B152" s="167"/>
      <c r="C152" s="168"/>
      <c r="D152" s="169" t="s">
        <v>2075</v>
      </c>
      <c r="E152" s="170"/>
      <c r="F152" s="170"/>
      <c r="G152" s="170"/>
      <c r="H152" s="170"/>
      <c r="I152" s="171"/>
      <c r="J152" s="172">
        <f>J350</f>
        <v>0</v>
      </c>
      <c r="K152" s="173"/>
    </row>
    <row r="153" spans="2:11" s="9" customFormat="1" ht="19.9" customHeight="1">
      <c r="B153" s="167"/>
      <c r="C153" s="168"/>
      <c r="D153" s="169" t="s">
        <v>2076</v>
      </c>
      <c r="E153" s="170"/>
      <c r="F153" s="170"/>
      <c r="G153" s="170"/>
      <c r="H153" s="170"/>
      <c r="I153" s="171"/>
      <c r="J153" s="172">
        <f>J352</f>
        <v>0</v>
      </c>
      <c r="K153" s="173"/>
    </row>
    <row r="154" spans="2:11" s="9" customFormat="1" ht="19.9" customHeight="1">
      <c r="B154" s="167"/>
      <c r="C154" s="168"/>
      <c r="D154" s="169" t="s">
        <v>2077</v>
      </c>
      <c r="E154" s="170"/>
      <c r="F154" s="170"/>
      <c r="G154" s="170"/>
      <c r="H154" s="170"/>
      <c r="I154" s="171"/>
      <c r="J154" s="172">
        <f>J353</f>
        <v>0</v>
      </c>
      <c r="K154" s="173"/>
    </row>
    <row r="155" spans="2:11" s="9" customFormat="1" ht="19.9" customHeight="1">
      <c r="B155" s="167"/>
      <c r="C155" s="168"/>
      <c r="D155" s="169" t="s">
        <v>2078</v>
      </c>
      <c r="E155" s="170"/>
      <c r="F155" s="170"/>
      <c r="G155" s="170"/>
      <c r="H155" s="170"/>
      <c r="I155" s="171"/>
      <c r="J155" s="172">
        <f>J355</f>
        <v>0</v>
      </c>
      <c r="K155" s="173"/>
    </row>
    <row r="156" spans="2:11" s="8" customFormat="1" ht="24.95" customHeight="1">
      <c r="B156" s="160"/>
      <c r="C156" s="161"/>
      <c r="D156" s="162" t="s">
        <v>2079</v>
      </c>
      <c r="E156" s="163"/>
      <c r="F156" s="163"/>
      <c r="G156" s="163"/>
      <c r="H156" s="163"/>
      <c r="I156" s="164"/>
      <c r="J156" s="165">
        <f>J357</f>
        <v>0</v>
      </c>
      <c r="K156" s="166"/>
    </row>
    <row r="157" spans="2:11" s="8" customFormat="1" ht="24.95" customHeight="1">
      <c r="B157" s="160"/>
      <c r="C157" s="161"/>
      <c r="D157" s="162" t="s">
        <v>2079</v>
      </c>
      <c r="E157" s="163"/>
      <c r="F157" s="163"/>
      <c r="G157" s="163"/>
      <c r="H157" s="163"/>
      <c r="I157" s="164"/>
      <c r="J157" s="165">
        <f>J359</f>
        <v>0</v>
      </c>
      <c r="K157" s="166"/>
    </row>
    <row r="158" spans="2:11" s="8" customFormat="1" ht="24.95" customHeight="1">
      <c r="B158" s="160"/>
      <c r="C158" s="161"/>
      <c r="D158" s="162" t="s">
        <v>2080</v>
      </c>
      <c r="E158" s="163"/>
      <c r="F158" s="163"/>
      <c r="G158" s="163"/>
      <c r="H158" s="163"/>
      <c r="I158" s="164"/>
      <c r="J158" s="165">
        <f>J361</f>
        <v>0</v>
      </c>
      <c r="K158" s="166"/>
    </row>
    <row r="159" spans="2:11" s="9" customFormat="1" ht="19.9" customHeight="1">
      <c r="B159" s="167"/>
      <c r="C159" s="168"/>
      <c r="D159" s="169" t="s">
        <v>2081</v>
      </c>
      <c r="E159" s="170"/>
      <c r="F159" s="170"/>
      <c r="G159" s="170"/>
      <c r="H159" s="170"/>
      <c r="I159" s="171"/>
      <c r="J159" s="172">
        <f>J362</f>
        <v>0</v>
      </c>
      <c r="K159" s="173"/>
    </row>
    <row r="160" spans="2:11" s="9" customFormat="1" ht="19.9" customHeight="1">
      <c r="B160" s="167"/>
      <c r="C160" s="168"/>
      <c r="D160" s="169" t="s">
        <v>2082</v>
      </c>
      <c r="E160" s="170"/>
      <c r="F160" s="170"/>
      <c r="G160" s="170"/>
      <c r="H160" s="170"/>
      <c r="I160" s="171"/>
      <c r="J160" s="172">
        <f>J363</f>
        <v>0</v>
      </c>
      <c r="K160" s="173"/>
    </row>
    <row r="161" spans="2:11" s="8" customFormat="1" ht="24.95" customHeight="1">
      <c r="B161" s="160"/>
      <c r="C161" s="161"/>
      <c r="D161" s="162" t="s">
        <v>2083</v>
      </c>
      <c r="E161" s="163"/>
      <c r="F161" s="163"/>
      <c r="G161" s="163"/>
      <c r="H161" s="163"/>
      <c r="I161" s="164"/>
      <c r="J161" s="165">
        <f>J366</f>
        <v>0</v>
      </c>
      <c r="K161" s="166"/>
    </row>
    <row r="162" spans="2:11" s="9" customFormat="1" ht="19.9" customHeight="1">
      <c r="B162" s="167"/>
      <c r="C162" s="168"/>
      <c r="D162" s="169" t="s">
        <v>2084</v>
      </c>
      <c r="E162" s="170"/>
      <c r="F162" s="170"/>
      <c r="G162" s="170"/>
      <c r="H162" s="170"/>
      <c r="I162" s="171"/>
      <c r="J162" s="172">
        <f>J367</f>
        <v>0</v>
      </c>
      <c r="K162" s="173"/>
    </row>
    <row r="163" spans="2:11" s="9" customFormat="1" ht="19.9" customHeight="1">
      <c r="B163" s="167"/>
      <c r="C163" s="168"/>
      <c r="D163" s="169" t="s">
        <v>2085</v>
      </c>
      <c r="E163" s="170"/>
      <c r="F163" s="170"/>
      <c r="G163" s="170"/>
      <c r="H163" s="170"/>
      <c r="I163" s="171"/>
      <c r="J163" s="172">
        <f>J368</f>
        <v>0</v>
      </c>
      <c r="K163" s="173"/>
    </row>
    <row r="164" spans="2:11" s="8" customFormat="1" ht="24.95" customHeight="1">
      <c r="B164" s="160"/>
      <c r="C164" s="161"/>
      <c r="D164" s="162" t="s">
        <v>2086</v>
      </c>
      <c r="E164" s="163"/>
      <c r="F164" s="163"/>
      <c r="G164" s="163"/>
      <c r="H164" s="163"/>
      <c r="I164" s="164"/>
      <c r="J164" s="165">
        <f>J371</f>
        <v>0</v>
      </c>
      <c r="K164" s="166"/>
    </row>
    <row r="165" spans="2:11" s="9" customFormat="1" ht="19.9" customHeight="1">
      <c r="B165" s="167"/>
      <c r="C165" s="168"/>
      <c r="D165" s="169" t="s">
        <v>2087</v>
      </c>
      <c r="E165" s="170"/>
      <c r="F165" s="170"/>
      <c r="G165" s="170"/>
      <c r="H165" s="170"/>
      <c r="I165" s="171"/>
      <c r="J165" s="172">
        <f>J372</f>
        <v>0</v>
      </c>
      <c r="K165" s="173"/>
    </row>
    <row r="166" spans="2:11" s="9" customFormat="1" ht="19.9" customHeight="1">
      <c r="B166" s="167"/>
      <c r="C166" s="168"/>
      <c r="D166" s="169" t="s">
        <v>2088</v>
      </c>
      <c r="E166" s="170"/>
      <c r="F166" s="170"/>
      <c r="G166" s="170"/>
      <c r="H166" s="170"/>
      <c r="I166" s="171"/>
      <c r="J166" s="172">
        <f>J373</f>
        <v>0</v>
      </c>
      <c r="K166" s="173"/>
    </row>
    <row r="167" spans="2:11" s="1" customFormat="1" ht="21.75" customHeight="1">
      <c r="B167" s="43"/>
      <c r="C167" s="44"/>
      <c r="D167" s="44"/>
      <c r="E167" s="44"/>
      <c r="F167" s="44"/>
      <c r="G167" s="44"/>
      <c r="H167" s="44"/>
      <c r="I167" s="129"/>
      <c r="J167" s="44"/>
      <c r="K167" s="47"/>
    </row>
    <row r="168" spans="2:11" s="1" customFormat="1" ht="6.95" customHeight="1">
      <c r="B168" s="58"/>
      <c r="C168" s="59"/>
      <c r="D168" s="59"/>
      <c r="E168" s="59"/>
      <c r="F168" s="59"/>
      <c r="G168" s="59"/>
      <c r="H168" s="59"/>
      <c r="I168" s="150"/>
      <c r="J168" s="59"/>
      <c r="K168" s="60"/>
    </row>
    <row r="172" spans="2:12" s="1" customFormat="1" ht="6.95" customHeight="1">
      <c r="B172" s="61"/>
      <c r="C172" s="62"/>
      <c r="D172" s="62"/>
      <c r="E172" s="62"/>
      <c r="F172" s="62"/>
      <c r="G172" s="62"/>
      <c r="H172" s="62"/>
      <c r="I172" s="153"/>
      <c r="J172" s="62"/>
      <c r="K172" s="62"/>
      <c r="L172" s="63"/>
    </row>
    <row r="173" spans="2:12" s="1" customFormat="1" ht="36.95" customHeight="1">
      <c r="B173" s="43"/>
      <c r="C173" s="64" t="s">
        <v>167</v>
      </c>
      <c r="D173" s="65"/>
      <c r="E173" s="65"/>
      <c r="F173" s="65"/>
      <c r="G173" s="65"/>
      <c r="H173" s="65"/>
      <c r="I173" s="174"/>
      <c r="J173" s="65"/>
      <c r="K173" s="65"/>
      <c r="L173" s="63"/>
    </row>
    <row r="174" spans="2:12" s="1" customFormat="1" ht="6.95" customHeight="1">
      <c r="B174" s="43"/>
      <c r="C174" s="65"/>
      <c r="D174" s="65"/>
      <c r="E174" s="65"/>
      <c r="F174" s="65"/>
      <c r="G174" s="65"/>
      <c r="H174" s="65"/>
      <c r="I174" s="174"/>
      <c r="J174" s="65"/>
      <c r="K174" s="65"/>
      <c r="L174" s="63"/>
    </row>
    <row r="175" spans="2:12" s="1" customFormat="1" ht="14.45" customHeight="1">
      <c r="B175" s="43"/>
      <c r="C175" s="67" t="s">
        <v>18</v>
      </c>
      <c r="D175" s="65"/>
      <c r="E175" s="65"/>
      <c r="F175" s="65"/>
      <c r="G175" s="65"/>
      <c r="H175" s="65"/>
      <c r="I175" s="174"/>
      <c r="J175" s="65"/>
      <c r="K175" s="65"/>
      <c r="L175" s="63"/>
    </row>
    <row r="176" spans="2:12" s="1" customFormat="1" ht="16.5" customHeight="1">
      <c r="B176" s="43"/>
      <c r="C176" s="65"/>
      <c r="D176" s="65"/>
      <c r="E176" s="414" t="str">
        <f>E7</f>
        <v>Areál TJ Lokomotiva Cheb-I.etapa-Fáze I.B-Rekonstrukce haly s přístavbou šaten-Neuznatelné výdaje</v>
      </c>
      <c r="F176" s="415"/>
      <c r="G176" s="415"/>
      <c r="H176" s="415"/>
      <c r="I176" s="174"/>
      <c r="J176" s="65"/>
      <c r="K176" s="65"/>
      <c r="L176" s="63"/>
    </row>
    <row r="177" spans="2:12" ht="13.5">
      <c r="B177" s="29"/>
      <c r="C177" s="67" t="s">
        <v>137</v>
      </c>
      <c r="D177" s="175"/>
      <c r="E177" s="175"/>
      <c r="F177" s="175"/>
      <c r="G177" s="175"/>
      <c r="H177" s="175"/>
      <c r="J177" s="175"/>
      <c r="K177" s="175"/>
      <c r="L177" s="176"/>
    </row>
    <row r="178" spans="2:12" ht="16.5" customHeight="1">
      <c r="B178" s="29"/>
      <c r="C178" s="175"/>
      <c r="D178" s="175"/>
      <c r="E178" s="414" t="s">
        <v>138</v>
      </c>
      <c r="F178" s="419"/>
      <c r="G178" s="419"/>
      <c r="H178" s="419"/>
      <c r="J178" s="175"/>
      <c r="K178" s="175"/>
      <c r="L178" s="176"/>
    </row>
    <row r="179" spans="2:12" ht="13.5">
      <c r="B179" s="29"/>
      <c r="C179" s="67" t="s">
        <v>139</v>
      </c>
      <c r="D179" s="175"/>
      <c r="E179" s="175"/>
      <c r="F179" s="175"/>
      <c r="G179" s="175"/>
      <c r="H179" s="175"/>
      <c r="J179" s="175"/>
      <c r="K179" s="175"/>
      <c r="L179" s="176"/>
    </row>
    <row r="180" spans="2:12" s="1" customFormat="1" ht="16.5" customHeight="1">
      <c r="B180" s="43"/>
      <c r="C180" s="65"/>
      <c r="D180" s="65"/>
      <c r="E180" s="418" t="s">
        <v>1649</v>
      </c>
      <c r="F180" s="416"/>
      <c r="G180" s="416"/>
      <c r="H180" s="416"/>
      <c r="I180" s="174"/>
      <c r="J180" s="65"/>
      <c r="K180" s="65"/>
      <c r="L180" s="63"/>
    </row>
    <row r="181" spans="2:12" s="1" customFormat="1" ht="14.45" customHeight="1">
      <c r="B181" s="43"/>
      <c r="C181" s="67" t="s">
        <v>1650</v>
      </c>
      <c r="D181" s="65"/>
      <c r="E181" s="65"/>
      <c r="F181" s="65"/>
      <c r="G181" s="65"/>
      <c r="H181" s="65"/>
      <c r="I181" s="174"/>
      <c r="J181" s="65"/>
      <c r="K181" s="65"/>
      <c r="L181" s="63"/>
    </row>
    <row r="182" spans="2:12" s="1" customFormat="1" ht="17.25" customHeight="1">
      <c r="B182" s="43"/>
      <c r="C182" s="65"/>
      <c r="D182" s="65"/>
      <c r="E182" s="384" t="str">
        <f>E13</f>
        <v>D.4.2.2.1 - Soupis prací VZT-hala-NEUZNATELNÉ VÝDAJE</v>
      </c>
      <c r="F182" s="416"/>
      <c r="G182" s="416"/>
      <c r="H182" s="416"/>
      <c r="I182" s="174"/>
      <c r="J182" s="65"/>
      <c r="K182" s="65"/>
      <c r="L182" s="63"/>
    </row>
    <row r="183" spans="2:12" s="1" customFormat="1" ht="6.95" customHeight="1">
      <c r="B183" s="43"/>
      <c r="C183" s="65"/>
      <c r="D183" s="65"/>
      <c r="E183" s="65"/>
      <c r="F183" s="65"/>
      <c r="G183" s="65"/>
      <c r="H183" s="65"/>
      <c r="I183" s="174"/>
      <c r="J183" s="65"/>
      <c r="K183" s="65"/>
      <c r="L183" s="63"/>
    </row>
    <row r="184" spans="2:12" s="1" customFormat="1" ht="18" customHeight="1">
      <c r="B184" s="43"/>
      <c r="C184" s="67" t="s">
        <v>26</v>
      </c>
      <c r="D184" s="65"/>
      <c r="E184" s="65"/>
      <c r="F184" s="177" t="str">
        <f>F16</f>
        <v>Cheb</v>
      </c>
      <c r="G184" s="65"/>
      <c r="H184" s="65"/>
      <c r="I184" s="178" t="s">
        <v>28</v>
      </c>
      <c r="J184" s="75" t="str">
        <f>IF(J16="","",J16)</f>
        <v>25. 1. 2018</v>
      </c>
      <c r="K184" s="65"/>
      <c r="L184" s="63"/>
    </row>
    <row r="185" spans="2:12" s="1" customFormat="1" ht="6.95" customHeight="1">
      <c r="B185" s="43"/>
      <c r="C185" s="65"/>
      <c r="D185" s="65"/>
      <c r="E185" s="65"/>
      <c r="F185" s="65"/>
      <c r="G185" s="65"/>
      <c r="H185" s="65"/>
      <c r="I185" s="174"/>
      <c r="J185" s="65"/>
      <c r="K185" s="65"/>
      <c r="L185" s="63"/>
    </row>
    <row r="186" spans="2:12" s="1" customFormat="1" ht="13.5">
      <c r="B186" s="43"/>
      <c r="C186" s="67" t="s">
        <v>36</v>
      </c>
      <c r="D186" s="65"/>
      <c r="E186" s="65"/>
      <c r="F186" s="177" t="str">
        <f>E19</f>
        <v>Město Cheb, Nám. Krále Jiřího z Poděbrad 1/14 Cheb</v>
      </c>
      <c r="G186" s="65"/>
      <c r="H186" s="65"/>
      <c r="I186" s="178" t="s">
        <v>43</v>
      </c>
      <c r="J186" s="177" t="str">
        <f>E25</f>
        <v>Ing. J. Šedivec-Staving Ateliér, Školní 27, Plzeň</v>
      </c>
      <c r="K186" s="65"/>
      <c r="L186" s="63"/>
    </row>
    <row r="187" spans="2:12" s="1" customFormat="1" ht="14.45" customHeight="1">
      <c r="B187" s="43"/>
      <c r="C187" s="67" t="s">
        <v>41</v>
      </c>
      <c r="D187" s="65"/>
      <c r="E187" s="65"/>
      <c r="F187" s="177" t="str">
        <f>IF(E22="","",E22)</f>
        <v/>
      </c>
      <c r="G187" s="65"/>
      <c r="H187" s="65"/>
      <c r="I187" s="174"/>
      <c r="J187" s="65"/>
      <c r="K187" s="65"/>
      <c r="L187" s="63"/>
    </row>
    <row r="188" spans="2:12" s="1" customFormat="1" ht="10.35" customHeight="1">
      <c r="B188" s="43"/>
      <c r="C188" s="65"/>
      <c r="D188" s="65"/>
      <c r="E188" s="65"/>
      <c r="F188" s="65"/>
      <c r="G188" s="65"/>
      <c r="H188" s="65"/>
      <c r="I188" s="174"/>
      <c r="J188" s="65"/>
      <c r="K188" s="65"/>
      <c r="L188" s="63"/>
    </row>
    <row r="189" spans="2:20" s="10" customFormat="1" ht="29.25" customHeight="1">
      <c r="B189" s="179"/>
      <c r="C189" s="180" t="s">
        <v>168</v>
      </c>
      <c r="D189" s="181" t="s">
        <v>67</v>
      </c>
      <c r="E189" s="181" t="s">
        <v>63</v>
      </c>
      <c r="F189" s="181" t="s">
        <v>169</v>
      </c>
      <c r="G189" s="181" t="s">
        <v>170</v>
      </c>
      <c r="H189" s="181" t="s">
        <v>171</v>
      </c>
      <c r="I189" s="182" t="s">
        <v>172</v>
      </c>
      <c r="J189" s="181" t="s">
        <v>144</v>
      </c>
      <c r="K189" s="183" t="s">
        <v>173</v>
      </c>
      <c r="L189" s="184"/>
      <c r="M189" s="83" t="s">
        <v>174</v>
      </c>
      <c r="N189" s="84" t="s">
        <v>52</v>
      </c>
      <c r="O189" s="84" t="s">
        <v>175</v>
      </c>
      <c r="P189" s="84" t="s">
        <v>176</v>
      </c>
      <c r="Q189" s="84" t="s">
        <v>177</v>
      </c>
      <c r="R189" s="84" t="s">
        <v>178</v>
      </c>
      <c r="S189" s="84" t="s">
        <v>179</v>
      </c>
      <c r="T189" s="85" t="s">
        <v>180</v>
      </c>
    </row>
    <row r="190" spans="2:63" s="1" customFormat="1" ht="29.25" customHeight="1">
      <c r="B190" s="43"/>
      <c r="C190" s="89" t="s">
        <v>145</v>
      </c>
      <c r="D190" s="65"/>
      <c r="E190" s="65"/>
      <c r="F190" s="65"/>
      <c r="G190" s="65"/>
      <c r="H190" s="65"/>
      <c r="I190" s="174"/>
      <c r="J190" s="185">
        <f aca="true" t="shared" si="2" ref="J190:J208">BK190</f>
        <v>0</v>
      </c>
      <c r="K190" s="65"/>
      <c r="L190" s="63"/>
      <c r="M190" s="86"/>
      <c r="N190" s="87"/>
      <c r="O190" s="87"/>
      <c r="P190" s="186">
        <f>P191+P357+P359+P361+P366+P371</f>
        <v>0</v>
      </c>
      <c r="Q190" s="87"/>
      <c r="R190" s="186">
        <f>R191+R357+R359+R361+R366+R371</f>
        <v>2188.19</v>
      </c>
      <c r="S190" s="87"/>
      <c r="T190" s="187">
        <f>T191+T357+T359+T361+T366+T371</f>
        <v>0</v>
      </c>
      <c r="AT190" s="25" t="s">
        <v>81</v>
      </c>
      <c r="AU190" s="25" t="s">
        <v>146</v>
      </c>
      <c r="BK190" s="188">
        <f>BK191+BK357+BK359+BK361+BK366+BK371</f>
        <v>0</v>
      </c>
    </row>
    <row r="191" spans="2:63" s="11" customFormat="1" ht="37.35" customHeight="1">
      <c r="B191" s="189"/>
      <c r="C191" s="190"/>
      <c r="D191" s="191" t="s">
        <v>81</v>
      </c>
      <c r="E191" s="192" t="s">
        <v>2089</v>
      </c>
      <c r="F191" s="192" t="s">
        <v>2090</v>
      </c>
      <c r="G191" s="190"/>
      <c r="H191" s="190"/>
      <c r="I191" s="193"/>
      <c r="J191" s="194">
        <f t="shared" si="2"/>
        <v>0</v>
      </c>
      <c r="K191" s="190"/>
      <c r="L191" s="195"/>
      <c r="M191" s="196"/>
      <c r="N191" s="197"/>
      <c r="O191" s="197"/>
      <c r="P191" s="198">
        <f>P192+SUM(P193:P208)+SUM(P211:P227)+P230+P231+P234+P237+P238+P241+P242+P245+P246+P249+P250+P253+P254+P257+P258+P261+P262+P265+P268+P269+P272+P273+P276+P277+P280+P283+P286+P289+P292+P295+P298+P299+P302+P303+P306+P309+P312+P315+P318+P319+P322+P323+P326+P329+P332+P335+P336+P339+P342+P343+P346+P349+P350+P352+P353+P355</f>
        <v>0</v>
      </c>
      <c r="Q191" s="197"/>
      <c r="R191" s="198">
        <f>R192+SUM(R193:R208)+SUM(R211:R227)+R230+R231+R234+R237+R238+R241+R242+R245+R246+R249+R250+R253+R254+R257+R258+R261+R262+R265+R268+R269+R272+R273+R276+R277+R280+R283+R286+R289+R292+R295+R298+R299+R302+R303+R306+R309+R312+R315+R318+R319+R322+R323+R326+R329+R332+R335+R336+R339+R342+R343+R346+R349+R350+R352+R353+R355</f>
        <v>1532.19</v>
      </c>
      <c r="S191" s="197"/>
      <c r="T191" s="199">
        <f>T192+SUM(T193:T208)+SUM(T211:T227)+T230+T231+T234+T237+T238+T241+T242+T245+T246+T249+T250+T253+T254+T257+T258+T261+T262+T265+T268+T269+T272+T273+T276+T277+T280+T283+T286+T289+T292+T295+T298+T299+T302+T303+T306+T309+T312+T315+T318+T319+T322+T323+T326+T329+T332+T335+T336+T339+T342+T343+T346+T349+T350+T352+T353+T355</f>
        <v>0</v>
      </c>
      <c r="AR191" s="200" t="s">
        <v>25</v>
      </c>
      <c r="AT191" s="201" t="s">
        <v>81</v>
      </c>
      <c r="AU191" s="201" t="s">
        <v>82</v>
      </c>
      <c r="AY191" s="200" t="s">
        <v>183</v>
      </c>
      <c r="BK191" s="202">
        <f>BK192+SUM(BK193:BK208)+SUM(BK211:BK227)+BK230+BK231+BK234+BK237+BK238+BK241+BK242+BK245+BK246+BK249+BK250+BK253+BK254+BK257+BK258+BK261+BK262+BK265+BK268+BK269+BK272+BK273+BK276+BK277+BK280+BK283+BK286+BK289+BK292+BK295+BK298+BK299+BK302+BK303+BK306+BK309+BK312+BK315+BK318+BK319+BK322+BK323+BK326+BK329+BK332+BK335+BK336+BK339+BK342+BK343+BK346+BK349+BK350+BK352+BK353+BK355</f>
        <v>0</v>
      </c>
    </row>
    <row r="192" spans="2:63" s="11" customFormat="1" ht="19.9" customHeight="1">
      <c r="B192" s="189"/>
      <c r="C192" s="190"/>
      <c r="D192" s="191" t="s">
        <v>81</v>
      </c>
      <c r="E192" s="203" t="s">
        <v>2091</v>
      </c>
      <c r="F192" s="203" t="s">
        <v>2092</v>
      </c>
      <c r="G192" s="190"/>
      <c r="H192" s="190"/>
      <c r="I192" s="193"/>
      <c r="J192" s="204">
        <f t="shared" si="2"/>
        <v>0</v>
      </c>
      <c r="K192" s="190"/>
      <c r="L192" s="195"/>
      <c r="M192" s="196"/>
      <c r="N192" s="197"/>
      <c r="O192" s="197"/>
      <c r="P192" s="198">
        <v>0</v>
      </c>
      <c r="Q192" s="197"/>
      <c r="R192" s="198">
        <v>0</v>
      </c>
      <c r="S192" s="197"/>
      <c r="T192" s="199">
        <v>0</v>
      </c>
      <c r="AR192" s="200" t="s">
        <v>25</v>
      </c>
      <c r="AT192" s="201" t="s">
        <v>81</v>
      </c>
      <c r="AU192" s="201" t="s">
        <v>25</v>
      </c>
      <c r="AY192" s="200" t="s">
        <v>183</v>
      </c>
      <c r="BK192" s="202">
        <v>0</v>
      </c>
    </row>
    <row r="193" spans="2:63" s="11" customFormat="1" ht="19.9" customHeight="1">
      <c r="B193" s="189"/>
      <c r="C193" s="190"/>
      <c r="D193" s="191" t="s">
        <v>81</v>
      </c>
      <c r="E193" s="203" t="s">
        <v>2093</v>
      </c>
      <c r="F193" s="203" t="s">
        <v>2094</v>
      </c>
      <c r="G193" s="190"/>
      <c r="H193" s="190"/>
      <c r="I193" s="193"/>
      <c r="J193" s="204">
        <f t="shared" si="2"/>
        <v>0</v>
      </c>
      <c r="K193" s="190"/>
      <c r="L193" s="195"/>
      <c r="M193" s="196"/>
      <c r="N193" s="197"/>
      <c r="O193" s="197"/>
      <c r="P193" s="198">
        <v>0</v>
      </c>
      <c r="Q193" s="197"/>
      <c r="R193" s="198">
        <v>0</v>
      </c>
      <c r="S193" s="197"/>
      <c r="T193" s="199">
        <v>0</v>
      </c>
      <c r="AR193" s="200" t="s">
        <v>25</v>
      </c>
      <c r="AT193" s="201" t="s">
        <v>81</v>
      </c>
      <c r="AU193" s="201" t="s">
        <v>25</v>
      </c>
      <c r="AY193" s="200" t="s">
        <v>183</v>
      </c>
      <c r="BK193" s="202">
        <v>0</v>
      </c>
    </row>
    <row r="194" spans="2:63" s="11" customFormat="1" ht="19.9" customHeight="1">
      <c r="B194" s="189"/>
      <c r="C194" s="190"/>
      <c r="D194" s="191" t="s">
        <v>81</v>
      </c>
      <c r="E194" s="203" t="s">
        <v>2095</v>
      </c>
      <c r="F194" s="203" t="s">
        <v>2096</v>
      </c>
      <c r="G194" s="190"/>
      <c r="H194" s="190"/>
      <c r="I194" s="193"/>
      <c r="J194" s="204">
        <f t="shared" si="2"/>
        <v>0</v>
      </c>
      <c r="K194" s="190"/>
      <c r="L194" s="195"/>
      <c r="M194" s="196"/>
      <c r="N194" s="197"/>
      <c r="O194" s="197"/>
      <c r="P194" s="198">
        <v>0</v>
      </c>
      <c r="Q194" s="197"/>
      <c r="R194" s="198">
        <v>0</v>
      </c>
      <c r="S194" s="197"/>
      <c r="T194" s="199">
        <v>0</v>
      </c>
      <c r="AR194" s="200" t="s">
        <v>25</v>
      </c>
      <c r="AT194" s="201" t="s">
        <v>81</v>
      </c>
      <c r="AU194" s="201" t="s">
        <v>25</v>
      </c>
      <c r="AY194" s="200" t="s">
        <v>183</v>
      </c>
      <c r="BK194" s="202">
        <v>0</v>
      </c>
    </row>
    <row r="195" spans="2:63" s="11" customFormat="1" ht="19.9" customHeight="1">
      <c r="B195" s="189"/>
      <c r="C195" s="190"/>
      <c r="D195" s="191" t="s">
        <v>81</v>
      </c>
      <c r="E195" s="203" t="s">
        <v>2097</v>
      </c>
      <c r="F195" s="203" t="s">
        <v>2098</v>
      </c>
      <c r="G195" s="190"/>
      <c r="H195" s="190"/>
      <c r="I195" s="193"/>
      <c r="J195" s="204">
        <f t="shared" si="2"/>
        <v>0</v>
      </c>
      <c r="K195" s="190"/>
      <c r="L195" s="195"/>
      <c r="M195" s="196"/>
      <c r="N195" s="197"/>
      <c r="O195" s="197"/>
      <c r="P195" s="198">
        <v>0</v>
      </c>
      <c r="Q195" s="197"/>
      <c r="R195" s="198">
        <v>0</v>
      </c>
      <c r="S195" s="197"/>
      <c r="T195" s="199">
        <v>0</v>
      </c>
      <c r="AR195" s="200" t="s">
        <v>25</v>
      </c>
      <c r="AT195" s="201" t="s">
        <v>81</v>
      </c>
      <c r="AU195" s="201" t="s">
        <v>25</v>
      </c>
      <c r="AY195" s="200" t="s">
        <v>183</v>
      </c>
      <c r="BK195" s="202">
        <v>0</v>
      </c>
    </row>
    <row r="196" spans="2:63" s="11" customFormat="1" ht="19.9" customHeight="1">
      <c r="B196" s="189"/>
      <c r="C196" s="190"/>
      <c r="D196" s="191" t="s">
        <v>81</v>
      </c>
      <c r="E196" s="203" t="s">
        <v>2099</v>
      </c>
      <c r="F196" s="203" t="s">
        <v>2100</v>
      </c>
      <c r="G196" s="190"/>
      <c r="H196" s="190"/>
      <c r="I196" s="193"/>
      <c r="J196" s="204">
        <f t="shared" si="2"/>
        <v>0</v>
      </c>
      <c r="K196" s="190"/>
      <c r="L196" s="195"/>
      <c r="M196" s="196"/>
      <c r="N196" s="197"/>
      <c r="O196" s="197"/>
      <c r="P196" s="198">
        <v>0</v>
      </c>
      <c r="Q196" s="197"/>
      <c r="R196" s="198">
        <v>0</v>
      </c>
      <c r="S196" s="197"/>
      <c r="T196" s="199">
        <v>0</v>
      </c>
      <c r="AR196" s="200" t="s">
        <v>25</v>
      </c>
      <c r="AT196" s="201" t="s">
        <v>81</v>
      </c>
      <c r="AU196" s="201" t="s">
        <v>25</v>
      </c>
      <c r="AY196" s="200" t="s">
        <v>183</v>
      </c>
      <c r="BK196" s="202">
        <v>0</v>
      </c>
    </row>
    <row r="197" spans="2:63" s="11" customFormat="1" ht="19.9" customHeight="1">
      <c r="B197" s="189"/>
      <c r="C197" s="190"/>
      <c r="D197" s="191" t="s">
        <v>81</v>
      </c>
      <c r="E197" s="203" t="s">
        <v>2101</v>
      </c>
      <c r="F197" s="203" t="s">
        <v>2102</v>
      </c>
      <c r="G197" s="190"/>
      <c r="H197" s="190"/>
      <c r="I197" s="193"/>
      <c r="J197" s="204">
        <f t="shared" si="2"/>
        <v>0</v>
      </c>
      <c r="K197" s="190"/>
      <c r="L197" s="195"/>
      <c r="M197" s="196"/>
      <c r="N197" s="197"/>
      <c r="O197" s="197"/>
      <c r="P197" s="198">
        <v>0</v>
      </c>
      <c r="Q197" s="197"/>
      <c r="R197" s="198">
        <v>0</v>
      </c>
      <c r="S197" s="197"/>
      <c r="T197" s="199">
        <v>0</v>
      </c>
      <c r="AR197" s="200" t="s">
        <v>25</v>
      </c>
      <c r="AT197" s="201" t="s">
        <v>81</v>
      </c>
      <c r="AU197" s="201" t="s">
        <v>25</v>
      </c>
      <c r="AY197" s="200" t="s">
        <v>183</v>
      </c>
      <c r="BK197" s="202">
        <v>0</v>
      </c>
    </row>
    <row r="198" spans="2:63" s="11" customFormat="1" ht="19.9" customHeight="1">
      <c r="B198" s="189"/>
      <c r="C198" s="190"/>
      <c r="D198" s="191" t="s">
        <v>81</v>
      </c>
      <c r="E198" s="203" t="s">
        <v>2103</v>
      </c>
      <c r="F198" s="203" t="s">
        <v>2104</v>
      </c>
      <c r="G198" s="190"/>
      <c r="H198" s="190"/>
      <c r="I198" s="193"/>
      <c r="J198" s="204">
        <f t="shared" si="2"/>
        <v>0</v>
      </c>
      <c r="K198" s="190"/>
      <c r="L198" s="195"/>
      <c r="M198" s="196"/>
      <c r="N198" s="197"/>
      <c r="O198" s="197"/>
      <c r="P198" s="198">
        <v>0</v>
      </c>
      <c r="Q198" s="197"/>
      <c r="R198" s="198">
        <v>0</v>
      </c>
      <c r="S198" s="197"/>
      <c r="T198" s="199">
        <v>0</v>
      </c>
      <c r="AR198" s="200" t="s">
        <v>25</v>
      </c>
      <c r="AT198" s="201" t="s">
        <v>81</v>
      </c>
      <c r="AU198" s="201" t="s">
        <v>25</v>
      </c>
      <c r="AY198" s="200" t="s">
        <v>183</v>
      </c>
      <c r="BK198" s="202">
        <v>0</v>
      </c>
    </row>
    <row r="199" spans="2:63" s="11" customFormat="1" ht="19.9" customHeight="1">
      <c r="B199" s="189"/>
      <c r="C199" s="190"/>
      <c r="D199" s="191" t="s">
        <v>81</v>
      </c>
      <c r="E199" s="203" t="s">
        <v>2105</v>
      </c>
      <c r="F199" s="203" t="s">
        <v>2106</v>
      </c>
      <c r="G199" s="190"/>
      <c r="H199" s="190"/>
      <c r="I199" s="193"/>
      <c r="J199" s="204">
        <f t="shared" si="2"/>
        <v>0</v>
      </c>
      <c r="K199" s="190"/>
      <c r="L199" s="195"/>
      <c r="M199" s="196"/>
      <c r="N199" s="197"/>
      <c r="O199" s="197"/>
      <c r="P199" s="198">
        <v>0</v>
      </c>
      <c r="Q199" s="197"/>
      <c r="R199" s="198">
        <v>0</v>
      </c>
      <c r="S199" s="197"/>
      <c r="T199" s="199">
        <v>0</v>
      </c>
      <c r="AR199" s="200" t="s">
        <v>25</v>
      </c>
      <c r="AT199" s="201" t="s">
        <v>81</v>
      </c>
      <c r="AU199" s="201" t="s">
        <v>25</v>
      </c>
      <c r="AY199" s="200" t="s">
        <v>183</v>
      </c>
      <c r="BK199" s="202">
        <v>0</v>
      </c>
    </row>
    <row r="200" spans="2:63" s="11" customFormat="1" ht="19.9" customHeight="1">
      <c r="B200" s="189"/>
      <c r="C200" s="190"/>
      <c r="D200" s="191" t="s">
        <v>81</v>
      </c>
      <c r="E200" s="203" t="s">
        <v>2107</v>
      </c>
      <c r="F200" s="203" t="s">
        <v>2108</v>
      </c>
      <c r="G200" s="190"/>
      <c r="H200" s="190"/>
      <c r="I200" s="193"/>
      <c r="J200" s="204">
        <f t="shared" si="2"/>
        <v>0</v>
      </c>
      <c r="K200" s="190"/>
      <c r="L200" s="195"/>
      <c r="M200" s="196"/>
      <c r="N200" s="197"/>
      <c r="O200" s="197"/>
      <c r="P200" s="198">
        <v>0</v>
      </c>
      <c r="Q200" s="197"/>
      <c r="R200" s="198">
        <v>0</v>
      </c>
      <c r="S200" s="197"/>
      <c r="T200" s="199">
        <v>0</v>
      </c>
      <c r="AR200" s="200" t="s">
        <v>25</v>
      </c>
      <c r="AT200" s="201" t="s">
        <v>81</v>
      </c>
      <c r="AU200" s="201" t="s">
        <v>25</v>
      </c>
      <c r="AY200" s="200" t="s">
        <v>183</v>
      </c>
      <c r="BK200" s="202">
        <v>0</v>
      </c>
    </row>
    <row r="201" spans="2:63" s="11" customFormat="1" ht="19.9" customHeight="1">
      <c r="B201" s="189"/>
      <c r="C201" s="190"/>
      <c r="D201" s="191" t="s">
        <v>81</v>
      </c>
      <c r="E201" s="203" t="s">
        <v>2109</v>
      </c>
      <c r="F201" s="203" t="s">
        <v>2110</v>
      </c>
      <c r="G201" s="190"/>
      <c r="H201" s="190"/>
      <c r="I201" s="193"/>
      <c r="J201" s="204">
        <f t="shared" si="2"/>
        <v>0</v>
      </c>
      <c r="K201" s="190"/>
      <c r="L201" s="195"/>
      <c r="M201" s="196"/>
      <c r="N201" s="197"/>
      <c r="O201" s="197"/>
      <c r="P201" s="198">
        <v>0</v>
      </c>
      <c r="Q201" s="197"/>
      <c r="R201" s="198">
        <v>0</v>
      </c>
      <c r="S201" s="197"/>
      <c r="T201" s="199">
        <v>0</v>
      </c>
      <c r="AR201" s="200" t="s">
        <v>25</v>
      </c>
      <c r="AT201" s="201" t="s">
        <v>81</v>
      </c>
      <c r="AU201" s="201" t="s">
        <v>25</v>
      </c>
      <c r="AY201" s="200" t="s">
        <v>183</v>
      </c>
      <c r="BK201" s="202">
        <v>0</v>
      </c>
    </row>
    <row r="202" spans="2:63" s="11" customFormat="1" ht="19.9" customHeight="1">
      <c r="B202" s="189"/>
      <c r="C202" s="190"/>
      <c r="D202" s="191" t="s">
        <v>81</v>
      </c>
      <c r="E202" s="203" t="s">
        <v>2111</v>
      </c>
      <c r="F202" s="203" t="s">
        <v>2112</v>
      </c>
      <c r="G202" s="190"/>
      <c r="H202" s="190"/>
      <c r="I202" s="193"/>
      <c r="J202" s="204">
        <f t="shared" si="2"/>
        <v>0</v>
      </c>
      <c r="K202" s="190"/>
      <c r="L202" s="195"/>
      <c r="M202" s="196"/>
      <c r="N202" s="197"/>
      <c r="O202" s="197"/>
      <c r="P202" s="198">
        <v>0</v>
      </c>
      <c r="Q202" s="197"/>
      <c r="R202" s="198">
        <v>0</v>
      </c>
      <c r="S202" s="197"/>
      <c r="T202" s="199">
        <v>0</v>
      </c>
      <c r="AR202" s="200" t="s">
        <v>25</v>
      </c>
      <c r="AT202" s="201" t="s">
        <v>81</v>
      </c>
      <c r="AU202" s="201" t="s">
        <v>25</v>
      </c>
      <c r="AY202" s="200" t="s">
        <v>183</v>
      </c>
      <c r="BK202" s="202">
        <v>0</v>
      </c>
    </row>
    <row r="203" spans="2:63" s="11" customFormat="1" ht="19.9" customHeight="1">
      <c r="B203" s="189"/>
      <c r="C203" s="190"/>
      <c r="D203" s="191" t="s">
        <v>81</v>
      </c>
      <c r="E203" s="203" t="s">
        <v>2113</v>
      </c>
      <c r="F203" s="203" t="s">
        <v>2114</v>
      </c>
      <c r="G203" s="190"/>
      <c r="H203" s="190"/>
      <c r="I203" s="193"/>
      <c r="J203" s="204">
        <f t="shared" si="2"/>
        <v>0</v>
      </c>
      <c r="K203" s="190"/>
      <c r="L203" s="195"/>
      <c r="M203" s="196"/>
      <c r="N203" s="197"/>
      <c r="O203" s="197"/>
      <c r="P203" s="198">
        <v>0</v>
      </c>
      <c r="Q203" s="197"/>
      <c r="R203" s="198">
        <v>0</v>
      </c>
      <c r="S203" s="197"/>
      <c r="T203" s="199">
        <v>0</v>
      </c>
      <c r="AR203" s="200" t="s">
        <v>25</v>
      </c>
      <c r="AT203" s="201" t="s">
        <v>81</v>
      </c>
      <c r="AU203" s="201" t="s">
        <v>25</v>
      </c>
      <c r="AY203" s="200" t="s">
        <v>183</v>
      </c>
      <c r="BK203" s="202">
        <v>0</v>
      </c>
    </row>
    <row r="204" spans="2:63" s="11" customFormat="1" ht="19.9" customHeight="1">
      <c r="B204" s="189"/>
      <c r="C204" s="190"/>
      <c r="D204" s="191" t="s">
        <v>81</v>
      </c>
      <c r="E204" s="203" t="s">
        <v>2115</v>
      </c>
      <c r="F204" s="203" t="s">
        <v>2116</v>
      </c>
      <c r="G204" s="190"/>
      <c r="H204" s="190"/>
      <c r="I204" s="193"/>
      <c r="J204" s="204">
        <f t="shared" si="2"/>
        <v>0</v>
      </c>
      <c r="K204" s="190"/>
      <c r="L204" s="195"/>
      <c r="M204" s="196"/>
      <c r="N204" s="197"/>
      <c r="O204" s="197"/>
      <c r="P204" s="198">
        <v>0</v>
      </c>
      <c r="Q204" s="197"/>
      <c r="R204" s="198">
        <v>0</v>
      </c>
      <c r="S204" s="197"/>
      <c r="T204" s="199">
        <v>0</v>
      </c>
      <c r="AR204" s="200" t="s">
        <v>25</v>
      </c>
      <c r="AT204" s="201" t="s">
        <v>81</v>
      </c>
      <c r="AU204" s="201" t="s">
        <v>25</v>
      </c>
      <c r="AY204" s="200" t="s">
        <v>183</v>
      </c>
      <c r="BK204" s="202">
        <v>0</v>
      </c>
    </row>
    <row r="205" spans="2:63" s="11" customFormat="1" ht="19.9" customHeight="1">
      <c r="B205" s="189"/>
      <c r="C205" s="190"/>
      <c r="D205" s="191" t="s">
        <v>81</v>
      </c>
      <c r="E205" s="203" t="s">
        <v>2117</v>
      </c>
      <c r="F205" s="203" t="s">
        <v>2118</v>
      </c>
      <c r="G205" s="190"/>
      <c r="H205" s="190"/>
      <c r="I205" s="193"/>
      <c r="J205" s="204">
        <f t="shared" si="2"/>
        <v>0</v>
      </c>
      <c r="K205" s="190"/>
      <c r="L205" s="195"/>
      <c r="M205" s="196"/>
      <c r="N205" s="197"/>
      <c r="O205" s="197"/>
      <c r="P205" s="198">
        <v>0</v>
      </c>
      <c r="Q205" s="197"/>
      <c r="R205" s="198">
        <v>0</v>
      </c>
      <c r="S205" s="197"/>
      <c r="T205" s="199">
        <v>0</v>
      </c>
      <c r="AR205" s="200" t="s">
        <v>25</v>
      </c>
      <c r="AT205" s="201" t="s">
        <v>81</v>
      </c>
      <c r="AU205" s="201" t="s">
        <v>25</v>
      </c>
      <c r="AY205" s="200" t="s">
        <v>183</v>
      </c>
      <c r="BK205" s="202">
        <v>0</v>
      </c>
    </row>
    <row r="206" spans="2:63" s="11" customFormat="1" ht="19.9" customHeight="1">
      <c r="B206" s="189"/>
      <c r="C206" s="190"/>
      <c r="D206" s="191" t="s">
        <v>81</v>
      </c>
      <c r="E206" s="203" t="s">
        <v>2119</v>
      </c>
      <c r="F206" s="203" t="s">
        <v>2120</v>
      </c>
      <c r="G206" s="190"/>
      <c r="H206" s="190"/>
      <c r="I206" s="193"/>
      <c r="J206" s="204">
        <f t="shared" si="2"/>
        <v>0</v>
      </c>
      <c r="K206" s="190"/>
      <c r="L206" s="195"/>
      <c r="M206" s="196"/>
      <c r="N206" s="197"/>
      <c r="O206" s="197"/>
      <c r="P206" s="198">
        <v>0</v>
      </c>
      <c r="Q206" s="197"/>
      <c r="R206" s="198">
        <v>0</v>
      </c>
      <c r="S206" s="197"/>
      <c r="T206" s="199">
        <v>0</v>
      </c>
      <c r="AR206" s="200" t="s">
        <v>25</v>
      </c>
      <c r="AT206" s="201" t="s">
        <v>81</v>
      </c>
      <c r="AU206" s="201" t="s">
        <v>25</v>
      </c>
      <c r="AY206" s="200" t="s">
        <v>183</v>
      </c>
      <c r="BK206" s="202">
        <v>0</v>
      </c>
    </row>
    <row r="207" spans="2:63" s="11" customFormat="1" ht="19.9" customHeight="1">
      <c r="B207" s="189"/>
      <c r="C207" s="190"/>
      <c r="D207" s="191" t="s">
        <v>81</v>
      </c>
      <c r="E207" s="203" t="s">
        <v>2121</v>
      </c>
      <c r="F207" s="203" t="s">
        <v>2122</v>
      </c>
      <c r="G207" s="190"/>
      <c r="H207" s="190"/>
      <c r="I207" s="193"/>
      <c r="J207" s="204">
        <f t="shared" si="2"/>
        <v>0</v>
      </c>
      <c r="K207" s="190"/>
      <c r="L207" s="195"/>
      <c r="M207" s="196"/>
      <c r="N207" s="197"/>
      <c r="O207" s="197"/>
      <c r="P207" s="198">
        <v>0</v>
      </c>
      <c r="Q207" s="197"/>
      <c r="R207" s="198">
        <v>0</v>
      </c>
      <c r="S207" s="197"/>
      <c r="T207" s="199">
        <v>0</v>
      </c>
      <c r="AR207" s="200" t="s">
        <v>25</v>
      </c>
      <c r="AT207" s="201" t="s">
        <v>81</v>
      </c>
      <c r="AU207" s="201" t="s">
        <v>25</v>
      </c>
      <c r="AY207" s="200" t="s">
        <v>183</v>
      </c>
      <c r="BK207" s="202">
        <v>0</v>
      </c>
    </row>
    <row r="208" spans="2:63" s="11" customFormat="1" ht="19.9" customHeight="1">
      <c r="B208" s="189"/>
      <c r="C208" s="190"/>
      <c r="D208" s="191" t="s">
        <v>81</v>
      </c>
      <c r="E208" s="203" t="s">
        <v>2123</v>
      </c>
      <c r="F208" s="203" t="s">
        <v>2124</v>
      </c>
      <c r="G208" s="190"/>
      <c r="H208" s="190"/>
      <c r="I208" s="193"/>
      <c r="J208" s="204">
        <f t="shared" si="2"/>
        <v>0</v>
      </c>
      <c r="K208" s="190"/>
      <c r="L208" s="195"/>
      <c r="M208" s="196"/>
      <c r="N208" s="197"/>
      <c r="O208" s="197"/>
      <c r="P208" s="198">
        <f>SUM(P209:P210)</f>
        <v>0</v>
      </c>
      <c r="Q208" s="197"/>
      <c r="R208" s="198">
        <f>SUM(R209:R210)</f>
        <v>292</v>
      </c>
      <c r="S208" s="197"/>
      <c r="T208" s="199">
        <f>SUM(T209:T210)</f>
        <v>0</v>
      </c>
      <c r="AR208" s="200" t="s">
        <v>25</v>
      </c>
      <c r="AT208" s="201" t="s">
        <v>81</v>
      </c>
      <c r="AU208" s="201" t="s">
        <v>25</v>
      </c>
      <c r="AY208" s="200" t="s">
        <v>183</v>
      </c>
      <c r="BK208" s="202">
        <f>SUM(BK209:BK210)</f>
        <v>0</v>
      </c>
    </row>
    <row r="209" spans="2:65" s="1" customFormat="1" ht="16.5" customHeight="1">
      <c r="B209" s="43"/>
      <c r="C209" s="252" t="s">
        <v>82</v>
      </c>
      <c r="D209" s="252" t="s">
        <v>272</v>
      </c>
      <c r="E209" s="253" t="s">
        <v>2125</v>
      </c>
      <c r="F209" s="254" t="s">
        <v>2126</v>
      </c>
      <c r="G209" s="255" t="s">
        <v>2127</v>
      </c>
      <c r="H209" s="256">
        <v>1</v>
      </c>
      <c r="I209" s="257"/>
      <c r="J209" s="258">
        <f>ROUND(I209*H209,2)</f>
        <v>0</v>
      </c>
      <c r="K209" s="254" t="s">
        <v>38</v>
      </c>
      <c r="L209" s="259"/>
      <c r="M209" s="260" t="s">
        <v>38</v>
      </c>
      <c r="N209" s="261" t="s">
        <v>53</v>
      </c>
      <c r="O209" s="44"/>
      <c r="P209" s="214">
        <f>O209*H209</f>
        <v>0</v>
      </c>
      <c r="Q209" s="214">
        <v>292</v>
      </c>
      <c r="R209" s="214">
        <f>Q209*H209</f>
        <v>292</v>
      </c>
      <c r="S209" s="214">
        <v>0</v>
      </c>
      <c r="T209" s="215">
        <f>S209*H209</f>
        <v>0</v>
      </c>
      <c r="AR209" s="25" t="s">
        <v>231</v>
      </c>
      <c r="AT209" s="25" t="s">
        <v>272</v>
      </c>
      <c r="AU209" s="25" t="s">
        <v>90</v>
      </c>
      <c r="AY209" s="25" t="s">
        <v>183</v>
      </c>
      <c r="BE209" s="216">
        <f>IF(N209="základní",J209,0)</f>
        <v>0</v>
      </c>
      <c r="BF209" s="216">
        <f>IF(N209="snížená",J209,0)</f>
        <v>0</v>
      </c>
      <c r="BG209" s="216">
        <f>IF(N209="zákl. přenesená",J209,0)</f>
        <v>0</v>
      </c>
      <c r="BH209" s="216">
        <f>IF(N209="sníž. přenesená",J209,0)</f>
        <v>0</v>
      </c>
      <c r="BI209" s="216">
        <f>IF(N209="nulová",J209,0)</f>
        <v>0</v>
      </c>
      <c r="BJ209" s="25" t="s">
        <v>25</v>
      </c>
      <c r="BK209" s="216">
        <f>ROUND(I209*H209,2)</f>
        <v>0</v>
      </c>
      <c r="BL209" s="25" t="s">
        <v>190</v>
      </c>
      <c r="BM209" s="25" t="s">
        <v>2128</v>
      </c>
    </row>
    <row r="210" spans="2:65" s="1" customFormat="1" ht="16.5" customHeight="1">
      <c r="B210" s="43"/>
      <c r="C210" s="205" t="s">
        <v>82</v>
      </c>
      <c r="D210" s="205" t="s">
        <v>185</v>
      </c>
      <c r="E210" s="206" t="s">
        <v>2129</v>
      </c>
      <c r="F210" s="207" t="s">
        <v>2130</v>
      </c>
      <c r="G210" s="208" t="s">
        <v>2127</v>
      </c>
      <c r="H210" s="209">
        <v>1</v>
      </c>
      <c r="I210" s="210"/>
      <c r="J210" s="211">
        <f>ROUND(I210*H210,2)</f>
        <v>0</v>
      </c>
      <c r="K210" s="207" t="s">
        <v>38</v>
      </c>
      <c r="L210" s="63"/>
      <c r="M210" s="212" t="s">
        <v>38</v>
      </c>
      <c r="N210" s="213" t="s">
        <v>53</v>
      </c>
      <c r="O210" s="44"/>
      <c r="P210" s="214">
        <f>O210*H210</f>
        <v>0</v>
      </c>
      <c r="Q210" s="214">
        <v>0</v>
      </c>
      <c r="R210" s="214">
        <f>Q210*H210</f>
        <v>0</v>
      </c>
      <c r="S210" s="214">
        <v>0</v>
      </c>
      <c r="T210" s="215">
        <f>S210*H210</f>
        <v>0</v>
      </c>
      <c r="AR210" s="25" t="s">
        <v>190</v>
      </c>
      <c r="AT210" s="25" t="s">
        <v>185</v>
      </c>
      <c r="AU210" s="25" t="s">
        <v>90</v>
      </c>
      <c r="AY210" s="25" t="s">
        <v>183</v>
      </c>
      <c r="BE210" s="216">
        <f>IF(N210="základní",J210,0)</f>
        <v>0</v>
      </c>
      <c r="BF210" s="216">
        <f>IF(N210="snížená",J210,0)</f>
        <v>0</v>
      </c>
      <c r="BG210" s="216">
        <f>IF(N210="zákl. přenesená",J210,0)</f>
        <v>0</v>
      </c>
      <c r="BH210" s="216">
        <f>IF(N210="sníž. přenesená",J210,0)</f>
        <v>0</v>
      </c>
      <c r="BI210" s="216">
        <f>IF(N210="nulová",J210,0)</f>
        <v>0</v>
      </c>
      <c r="BJ210" s="25" t="s">
        <v>25</v>
      </c>
      <c r="BK210" s="216">
        <f>ROUND(I210*H210,2)</f>
        <v>0</v>
      </c>
      <c r="BL210" s="25" t="s">
        <v>190</v>
      </c>
      <c r="BM210" s="25" t="s">
        <v>2131</v>
      </c>
    </row>
    <row r="211" spans="2:63" s="11" customFormat="1" ht="29.85" customHeight="1">
      <c r="B211" s="189"/>
      <c r="C211" s="190"/>
      <c r="D211" s="191" t="s">
        <v>81</v>
      </c>
      <c r="E211" s="203" t="s">
        <v>2091</v>
      </c>
      <c r="F211" s="203" t="s">
        <v>2092</v>
      </c>
      <c r="G211" s="190"/>
      <c r="H211" s="190"/>
      <c r="I211" s="193"/>
      <c r="J211" s="204">
        <f aca="true" t="shared" si="3" ref="J211:J227">BK211</f>
        <v>0</v>
      </c>
      <c r="K211" s="190"/>
      <c r="L211" s="195"/>
      <c r="M211" s="196"/>
      <c r="N211" s="197"/>
      <c r="O211" s="197"/>
      <c r="P211" s="198">
        <v>0</v>
      </c>
      <c r="Q211" s="197"/>
      <c r="R211" s="198">
        <v>0</v>
      </c>
      <c r="S211" s="197"/>
      <c r="T211" s="199">
        <v>0</v>
      </c>
      <c r="AR211" s="200" t="s">
        <v>25</v>
      </c>
      <c r="AT211" s="201" t="s">
        <v>81</v>
      </c>
      <c r="AU211" s="201" t="s">
        <v>25</v>
      </c>
      <c r="AY211" s="200" t="s">
        <v>183</v>
      </c>
      <c r="BK211" s="202">
        <v>0</v>
      </c>
    </row>
    <row r="212" spans="2:63" s="11" customFormat="1" ht="19.9" customHeight="1">
      <c r="B212" s="189"/>
      <c r="C212" s="190"/>
      <c r="D212" s="191" t="s">
        <v>81</v>
      </c>
      <c r="E212" s="203" t="s">
        <v>2093</v>
      </c>
      <c r="F212" s="203" t="s">
        <v>2094</v>
      </c>
      <c r="G212" s="190"/>
      <c r="H212" s="190"/>
      <c r="I212" s="193"/>
      <c r="J212" s="204">
        <f t="shared" si="3"/>
        <v>0</v>
      </c>
      <c r="K212" s="190"/>
      <c r="L212" s="195"/>
      <c r="M212" s="196"/>
      <c r="N212" s="197"/>
      <c r="O212" s="197"/>
      <c r="P212" s="198">
        <v>0</v>
      </c>
      <c r="Q212" s="197"/>
      <c r="R212" s="198">
        <v>0</v>
      </c>
      <c r="S212" s="197"/>
      <c r="T212" s="199">
        <v>0</v>
      </c>
      <c r="AR212" s="200" t="s">
        <v>25</v>
      </c>
      <c r="AT212" s="201" t="s">
        <v>81</v>
      </c>
      <c r="AU212" s="201" t="s">
        <v>25</v>
      </c>
      <c r="AY212" s="200" t="s">
        <v>183</v>
      </c>
      <c r="BK212" s="202">
        <v>0</v>
      </c>
    </row>
    <row r="213" spans="2:63" s="11" customFormat="1" ht="19.9" customHeight="1">
      <c r="B213" s="189"/>
      <c r="C213" s="190"/>
      <c r="D213" s="191" t="s">
        <v>81</v>
      </c>
      <c r="E213" s="203" t="s">
        <v>2095</v>
      </c>
      <c r="F213" s="203" t="s">
        <v>2096</v>
      </c>
      <c r="G213" s="190"/>
      <c r="H213" s="190"/>
      <c r="I213" s="193"/>
      <c r="J213" s="204">
        <f t="shared" si="3"/>
        <v>0</v>
      </c>
      <c r="K213" s="190"/>
      <c r="L213" s="195"/>
      <c r="M213" s="196"/>
      <c r="N213" s="197"/>
      <c r="O213" s="197"/>
      <c r="P213" s="198">
        <v>0</v>
      </c>
      <c r="Q213" s="197"/>
      <c r="R213" s="198">
        <v>0</v>
      </c>
      <c r="S213" s="197"/>
      <c r="T213" s="199">
        <v>0</v>
      </c>
      <c r="AR213" s="200" t="s">
        <v>25</v>
      </c>
      <c r="AT213" s="201" t="s">
        <v>81</v>
      </c>
      <c r="AU213" s="201" t="s">
        <v>25</v>
      </c>
      <c r="AY213" s="200" t="s">
        <v>183</v>
      </c>
      <c r="BK213" s="202">
        <v>0</v>
      </c>
    </row>
    <row r="214" spans="2:63" s="11" customFormat="1" ht="19.9" customHeight="1">
      <c r="B214" s="189"/>
      <c r="C214" s="190"/>
      <c r="D214" s="191" t="s">
        <v>81</v>
      </c>
      <c r="E214" s="203" t="s">
        <v>2132</v>
      </c>
      <c r="F214" s="203" t="s">
        <v>2133</v>
      </c>
      <c r="G214" s="190"/>
      <c r="H214" s="190"/>
      <c r="I214" s="193"/>
      <c r="J214" s="204">
        <f t="shared" si="3"/>
        <v>0</v>
      </c>
      <c r="K214" s="190"/>
      <c r="L214" s="195"/>
      <c r="M214" s="196"/>
      <c r="N214" s="197"/>
      <c r="O214" s="197"/>
      <c r="P214" s="198">
        <v>0</v>
      </c>
      <c r="Q214" s="197"/>
      <c r="R214" s="198">
        <v>0</v>
      </c>
      <c r="S214" s="197"/>
      <c r="T214" s="199">
        <v>0</v>
      </c>
      <c r="AR214" s="200" t="s">
        <v>25</v>
      </c>
      <c r="AT214" s="201" t="s">
        <v>81</v>
      </c>
      <c r="AU214" s="201" t="s">
        <v>25</v>
      </c>
      <c r="AY214" s="200" t="s">
        <v>183</v>
      </c>
      <c r="BK214" s="202">
        <v>0</v>
      </c>
    </row>
    <row r="215" spans="2:63" s="11" customFormat="1" ht="19.9" customHeight="1">
      <c r="B215" s="189"/>
      <c r="C215" s="190"/>
      <c r="D215" s="191" t="s">
        <v>81</v>
      </c>
      <c r="E215" s="203" t="s">
        <v>2134</v>
      </c>
      <c r="F215" s="203" t="s">
        <v>2135</v>
      </c>
      <c r="G215" s="190"/>
      <c r="H215" s="190"/>
      <c r="I215" s="193"/>
      <c r="J215" s="204">
        <f t="shared" si="3"/>
        <v>0</v>
      </c>
      <c r="K215" s="190"/>
      <c r="L215" s="195"/>
      <c r="M215" s="196"/>
      <c r="N215" s="197"/>
      <c r="O215" s="197"/>
      <c r="P215" s="198">
        <v>0</v>
      </c>
      <c r="Q215" s="197"/>
      <c r="R215" s="198">
        <v>0</v>
      </c>
      <c r="S215" s="197"/>
      <c r="T215" s="199">
        <v>0</v>
      </c>
      <c r="AR215" s="200" t="s">
        <v>25</v>
      </c>
      <c r="AT215" s="201" t="s">
        <v>81</v>
      </c>
      <c r="AU215" s="201" t="s">
        <v>25</v>
      </c>
      <c r="AY215" s="200" t="s">
        <v>183</v>
      </c>
      <c r="BK215" s="202">
        <v>0</v>
      </c>
    </row>
    <row r="216" spans="2:63" s="11" customFormat="1" ht="19.9" customHeight="1">
      <c r="B216" s="189"/>
      <c r="C216" s="190"/>
      <c r="D216" s="191" t="s">
        <v>81</v>
      </c>
      <c r="E216" s="203" t="s">
        <v>2136</v>
      </c>
      <c r="F216" s="203" t="s">
        <v>2137</v>
      </c>
      <c r="G216" s="190"/>
      <c r="H216" s="190"/>
      <c r="I216" s="193"/>
      <c r="J216" s="204">
        <f t="shared" si="3"/>
        <v>0</v>
      </c>
      <c r="K216" s="190"/>
      <c r="L216" s="195"/>
      <c r="M216" s="196"/>
      <c r="N216" s="197"/>
      <c r="O216" s="197"/>
      <c r="P216" s="198">
        <v>0</v>
      </c>
      <c r="Q216" s="197"/>
      <c r="R216" s="198">
        <v>0</v>
      </c>
      <c r="S216" s="197"/>
      <c r="T216" s="199">
        <v>0</v>
      </c>
      <c r="AR216" s="200" t="s">
        <v>25</v>
      </c>
      <c r="AT216" s="201" t="s">
        <v>81</v>
      </c>
      <c r="AU216" s="201" t="s">
        <v>25</v>
      </c>
      <c r="AY216" s="200" t="s">
        <v>183</v>
      </c>
      <c r="BK216" s="202">
        <v>0</v>
      </c>
    </row>
    <row r="217" spans="2:63" s="11" customFormat="1" ht="19.9" customHeight="1">
      <c r="B217" s="189"/>
      <c r="C217" s="190"/>
      <c r="D217" s="191" t="s">
        <v>81</v>
      </c>
      <c r="E217" s="203" t="s">
        <v>2103</v>
      </c>
      <c r="F217" s="203" t="s">
        <v>2104</v>
      </c>
      <c r="G217" s="190"/>
      <c r="H217" s="190"/>
      <c r="I217" s="193"/>
      <c r="J217" s="204">
        <f t="shared" si="3"/>
        <v>0</v>
      </c>
      <c r="K217" s="190"/>
      <c r="L217" s="195"/>
      <c r="M217" s="196"/>
      <c r="N217" s="197"/>
      <c r="O217" s="197"/>
      <c r="P217" s="198">
        <v>0</v>
      </c>
      <c r="Q217" s="197"/>
      <c r="R217" s="198">
        <v>0</v>
      </c>
      <c r="S217" s="197"/>
      <c r="T217" s="199">
        <v>0</v>
      </c>
      <c r="AR217" s="200" t="s">
        <v>25</v>
      </c>
      <c r="AT217" s="201" t="s">
        <v>81</v>
      </c>
      <c r="AU217" s="201" t="s">
        <v>25</v>
      </c>
      <c r="AY217" s="200" t="s">
        <v>183</v>
      </c>
      <c r="BK217" s="202">
        <v>0</v>
      </c>
    </row>
    <row r="218" spans="2:63" s="11" customFormat="1" ht="19.9" customHeight="1">
      <c r="B218" s="189"/>
      <c r="C218" s="190"/>
      <c r="D218" s="191" t="s">
        <v>81</v>
      </c>
      <c r="E218" s="203" t="s">
        <v>2105</v>
      </c>
      <c r="F218" s="203" t="s">
        <v>2106</v>
      </c>
      <c r="G218" s="190"/>
      <c r="H218" s="190"/>
      <c r="I218" s="193"/>
      <c r="J218" s="204">
        <f t="shared" si="3"/>
        <v>0</v>
      </c>
      <c r="K218" s="190"/>
      <c r="L218" s="195"/>
      <c r="M218" s="196"/>
      <c r="N218" s="197"/>
      <c r="O218" s="197"/>
      <c r="P218" s="198">
        <v>0</v>
      </c>
      <c r="Q218" s="197"/>
      <c r="R218" s="198">
        <v>0</v>
      </c>
      <c r="S218" s="197"/>
      <c r="T218" s="199">
        <v>0</v>
      </c>
      <c r="AR218" s="200" t="s">
        <v>25</v>
      </c>
      <c r="AT218" s="201" t="s">
        <v>81</v>
      </c>
      <c r="AU218" s="201" t="s">
        <v>25</v>
      </c>
      <c r="AY218" s="200" t="s">
        <v>183</v>
      </c>
      <c r="BK218" s="202">
        <v>0</v>
      </c>
    </row>
    <row r="219" spans="2:63" s="11" customFormat="1" ht="19.9" customHeight="1">
      <c r="B219" s="189"/>
      <c r="C219" s="190"/>
      <c r="D219" s="191" t="s">
        <v>81</v>
      </c>
      <c r="E219" s="203" t="s">
        <v>2138</v>
      </c>
      <c r="F219" s="203" t="s">
        <v>2139</v>
      </c>
      <c r="G219" s="190"/>
      <c r="H219" s="190"/>
      <c r="I219" s="193"/>
      <c r="J219" s="204">
        <f t="shared" si="3"/>
        <v>0</v>
      </c>
      <c r="K219" s="190"/>
      <c r="L219" s="195"/>
      <c r="M219" s="196"/>
      <c r="N219" s="197"/>
      <c r="O219" s="197"/>
      <c r="P219" s="198">
        <v>0</v>
      </c>
      <c r="Q219" s="197"/>
      <c r="R219" s="198">
        <v>0</v>
      </c>
      <c r="S219" s="197"/>
      <c r="T219" s="199">
        <v>0</v>
      </c>
      <c r="AR219" s="200" t="s">
        <v>25</v>
      </c>
      <c r="AT219" s="201" t="s">
        <v>81</v>
      </c>
      <c r="AU219" s="201" t="s">
        <v>25</v>
      </c>
      <c r="AY219" s="200" t="s">
        <v>183</v>
      </c>
      <c r="BK219" s="202">
        <v>0</v>
      </c>
    </row>
    <row r="220" spans="2:63" s="11" customFormat="1" ht="19.9" customHeight="1">
      <c r="B220" s="189"/>
      <c r="C220" s="190"/>
      <c r="D220" s="191" t="s">
        <v>81</v>
      </c>
      <c r="E220" s="203" t="s">
        <v>2140</v>
      </c>
      <c r="F220" s="203" t="s">
        <v>2141</v>
      </c>
      <c r="G220" s="190"/>
      <c r="H220" s="190"/>
      <c r="I220" s="193"/>
      <c r="J220" s="204">
        <f t="shared" si="3"/>
        <v>0</v>
      </c>
      <c r="K220" s="190"/>
      <c r="L220" s="195"/>
      <c r="M220" s="196"/>
      <c r="N220" s="197"/>
      <c r="O220" s="197"/>
      <c r="P220" s="198">
        <v>0</v>
      </c>
      <c r="Q220" s="197"/>
      <c r="R220" s="198">
        <v>0</v>
      </c>
      <c r="S220" s="197"/>
      <c r="T220" s="199">
        <v>0</v>
      </c>
      <c r="AR220" s="200" t="s">
        <v>25</v>
      </c>
      <c r="AT220" s="201" t="s">
        <v>81</v>
      </c>
      <c r="AU220" s="201" t="s">
        <v>25</v>
      </c>
      <c r="AY220" s="200" t="s">
        <v>183</v>
      </c>
      <c r="BK220" s="202">
        <v>0</v>
      </c>
    </row>
    <row r="221" spans="2:63" s="11" customFormat="1" ht="19.9" customHeight="1">
      <c r="B221" s="189"/>
      <c r="C221" s="190"/>
      <c r="D221" s="191" t="s">
        <v>81</v>
      </c>
      <c r="E221" s="203" t="s">
        <v>2111</v>
      </c>
      <c r="F221" s="203" t="s">
        <v>2112</v>
      </c>
      <c r="G221" s="190"/>
      <c r="H221" s="190"/>
      <c r="I221" s="193"/>
      <c r="J221" s="204">
        <f t="shared" si="3"/>
        <v>0</v>
      </c>
      <c r="K221" s="190"/>
      <c r="L221" s="195"/>
      <c r="M221" s="196"/>
      <c r="N221" s="197"/>
      <c r="O221" s="197"/>
      <c r="P221" s="198">
        <v>0</v>
      </c>
      <c r="Q221" s="197"/>
      <c r="R221" s="198">
        <v>0</v>
      </c>
      <c r="S221" s="197"/>
      <c r="T221" s="199">
        <v>0</v>
      </c>
      <c r="AR221" s="200" t="s">
        <v>25</v>
      </c>
      <c r="AT221" s="201" t="s">
        <v>81</v>
      </c>
      <c r="AU221" s="201" t="s">
        <v>25</v>
      </c>
      <c r="AY221" s="200" t="s">
        <v>183</v>
      </c>
      <c r="BK221" s="202">
        <v>0</v>
      </c>
    </row>
    <row r="222" spans="2:63" s="11" customFormat="1" ht="19.9" customHeight="1">
      <c r="B222" s="189"/>
      <c r="C222" s="190"/>
      <c r="D222" s="191" t="s">
        <v>81</v>
      </c>
      <c r="E222" s="203" t="s">
        <v>2113</v>
      </c>
      <c r="F222" s="203" t="s">
        <v>2114</v>
      </c>
      <c r="G222" s="190"/>
      <c r="H222" s="190"/>
      <c r="I222" s="193"/>
      <c r="J222" s="204">
        <f t="shared" si="3"/>
        <v>0</v>
      </c>
      <c r="K222" s="190"/>
      <c r="L222" s="195"/>
      <c r="M222" s="196"/>
      <c r="N222" s="197"/>
      <c r="O222" s="197"/>
      <c r="P222" s="198">
        <v>0</v>
      </c>
      <c r="Q222" s="197"/>
      <c r="R222" s="198">
        <v>0</v>
      </c>
      <c r="S222" s="197"/>
      <c r="T222" s="199">
        <v>0</v>
      </c>
      <c r="AR222" s="200" t="s">
        <v>25</v>
      </c>
      <c r="AT222" s="201" t="s">
        <v>81</v>
      </c>
      <c r="AU222" s="201" t="s">
        <v>25</v>
      </c>
      <c r="AY222" s="200" t="s">
        <v>183</v>
      </c>
      <c r="BK222" s="202">
        <v>0</v>
      </c>
    </row>
    <row r="223" spans="2:63" s="11" customFormat="1" ht="19.9" customHeight="1">
      <c r="B223" s="189"/>
      <c r="C223" s="190"/>
      <c r="D223" s="191" t="s">
        <v>81</v>
      </c>
      <c r="E223" s="203" t="s">
        <v>2115</v>
      </c>
      <c r="F223" s="203" t="s">
        <v>2116</v>
      </c>
      <c r="G223" s="190"/>
      <c r="H223" s="190"/>
      <c r="I223" s="193"/>
      <c r="J223" s="204">
        <f t="shared" si="3"/>
        <v>0</v>
      </c>
      <c r="K223" s="190"/>
      <c r="L223" s="195"/>
      <c r="M223" s="196"/>
      <c r="N223" s="197"/>
      <c r="O223" s="197"/>
      <c r="P223" s="198">
        <v>0</v>
      </c>
      <c r="Q223" s="197"/>
      <c r="R223" s="198">
        <v>0</v>
      </c>
      <c r="S223" s="197"/>
      <c r="T223" s="199">
        <v>0</v>
      </c>
      <c r="AR223" s="200" t="s">
        <v>25</v>
      </c>
      <c r="AT223" s="201" t="s">
        <v>81</v>
      </c>
      <c r="AU223" s="201" t="s">
        <v>25</v>
      </c>
      <c r="AY223" s="200" t="s">
        <v>183</v>
      </c>
      <c r="BK223" s="202">
        <v>0</v>
      </c>
    </row>
    <row r="224" spans="2:63" s="11" customFormat="1" ht="19.9" customHeight="1">
      <c r="B224" s="189"/>
      <c r="C224" s="190"/>
      <c r="D224" s="191" t="s">
        <v>81</v>
      </c>
      <c r="E224" s="203" t="s">
        <v>2117</v>
      </c>
      <c r="F224" s="203" t="s">
        <v>2118</v>
      </c>
      <c r="G224" s="190"/>
      <c r="H224" s="190"/>
      <c r="I224" s="193"/>
      <c r="J224" s="204">
        <f t="shared" si="3"/>
        <v>0</v>
      </c>
      <c r="K224" s="190"/>
      <c r="L224" s="195"/>
      <c r="M224" s="196"/>
      <c r="N224" s="197"/>
      <c r="O224" s="197"/>
      <c r="P224" s="198">
        <v>0</v>
      </c>
      <c r="Q224" s="197"/>
      <c r="R224" s="198">
        <v>0</v>
      </c>
      <c r="S224" s="197"/>
      <c r="T224" s="199">
        <v>0</v>
      </c>
      <c r="AR224" s="200" t="s">
        <v>25</v>
      </c>
      <c r="AT224" s="201" t="s">
        <v>81</v>
      </c>
      <c r="AU224" s="201" t="s">
        <v>25</v>
      </c>
      <c r="AY224" s="200" t="s">
        <v>183</v>
      </c>
      <c r="BK224" s="202">
        <v>0</v>
      </c>
    </row>
    <row r="225" spans="2:63" s="11" customFormat="1" ht="19.9" customHeight="1">
      <c r="B225" s="189"/>
      <c r="C225" s="190"/>
      <c r="D225" s="191" t="s">
        <v>81</v>
      </c>
      <c r="E225" s="203" t="s">
        <v>2119</v>
      </c>
      <c r="F225" s="203" t="s">
        <v>2120</v>
      </c>
      <c r="G225" s="190"/>
      <c r="H225" s="190"/>
      <c r="I225" s="193"/>
      <c r="J225" s="204">
        <f t="shared" si="3"/>
        <v>0</v>
      </c>
      <c r="K225" s="190"/>
      <c r="L225" s="195"/>
      <c r="M225" s="196"/>
      <c r="N225" s="197"/>
      <c r="O225" s="197"/>
      <c r="P225" s="198">
        <v>0</v>
      </c>
      <c r="Q225" s="197"/>
      <c r="R225" s="198">
        <v>0</v>
      </c>
      <c r="S225" s="197"/>
      <c r="T225" s="199">
        <v>0</v>
      </c>
      <c r="AR225" s="200" t="s">
        <v>25</v>
      </c>
      <c r="AT225" s="201" t="s">
        <v>81</v>
      </c>
      <c r="AU225" s="201" t="s">
        <v>25</v>
      </c>
      <c r="AY225" s="200" t="s">
        <v>183</v>
      </c>
      <c r="BK225" s="202">
        <v>0</v>
      </c>
    </row>
    <row r="226" spans="2:63" s="11" customFormat="1" ht="19.9" customHeight="1">
      <c r="B226" s="189"/>
      <c r="C226" s="190"/>
      <c r="D226" s="191" t="s">
        <v>81</v>
      </c>
      <c r="E226" s="203" t="s">
        <v>2121</v>
      </c>
      <c r="F226" s="203" t="s">
        <v>2122</v>
      </c>
      <c r="G226" s="190"/>
      <c r="H226" s="190"/>
      <c r="I226" s="193"/>
      <c r="J226" s="204">
        <f t="shared" si="3"/>
        <v>0</v>
      </c>
      <c r="K226" s="190"/>
      <c r="L226" s="195"/>
      <c r="M226" s="196"/>
      <c r="N226" s="197"/>
      <c r="O226" s="197"/>
      <c r="P226" s="198">
        <v>0</v>
      </c>
      <c r="Q226" s="197"/>
      <c r="R226" s="198">
        <v>0</v>
      </c>
      <c r="S226" s="197"/>
      <c r="T226" s="199">
        <v>0</v>
      </c>
      <c r="AR226" s="200" t="s">
        <v>25</v>
      </c>
      <c r="AT226" s="201" t="s">
        <v>81</v>
      </c>
      <c r="AU226" s="201" t="s">
        <v>25</v>
      </c>
      <c r="AY226" s="200" t="s">
        <v>183</v>
      </c>
      <c r="BK226" s="202">
        <v>0</v>
      </c>
    </row>
    <row r="227" spans="2:63" s="11" customFormat="1" ht="19.9" customHeight="1">
      <c r="B227" s="189"/>
      <c r="C227" s="190"/>
      <c r="D227" s="191" t="s">
        <v>81</v>
      </c>
      <c r="E227" s="203" t="s">
        <v>2142</v>
      </c>
      <c r="F227" s="203" t="s">
        <v>2143</v>
      </c>
      <c r="G227" s="190"/>
      <c r="H227" s="190"/>
      <c r="I227" s="193"/>
      <c r="J227" s="204">
        <f t="shared" si="3"/>
        <v>0</v>
      </c>
      <c r="K227" s="190"/>
      <c r="L227" s="195"/>
      <c r="M227" s="196"/>
      <c r="N227" s="197"/>
      <c r="O227" s="197"/>
      <c r="P227" s="198">
        <f>SUM(P228:P229)</f>
        <v>0</v>
      </c>
      <c r="Q227" s="197"/>
      <c r="R227" s="198">
        <f>SUM(R228:R229)</f>
        <v>292</v>
      </c>
      <c r="S227" s="197"/>
      <c r="T227" s="199">
        <f>SUM(T228:T229)</f>
        <v>0</v>
      </c>
      <c r="AR227" s="200" t="s">
        <v>25</v>
      </c>
      <c r="AT227" s="201" t="s">
        <v>81</v>
      </c>
      <c r="AU227" s="201" t="s">
        <v>25</v>
      </c>
      <c r="AY227" s="200" t="s">
        <v>183</v>
      </c>
      <c r="BK227" s="202">
        <f>SUM(BK228:BK229)</f>
        <v>0</v>
      </c>
    </row>
    <row r="228" spans="2:65" s="1" customFormat="1" ht="16.5" customHeight="1">
      <c r="B228" s="43"/>
      <c r="C228" s="252" t="s">
        <v>82</v>
      </c>
      <c r="D228" s="252" t="s">
        <v>272</v>
      </c>
      <c r="E228" s="253" t="s">
        <v>2125</v>
      </c>
      <c r="F228" s="254" t="s">
        <v>2126</v>
      </c>
      <c r="G228" s="255" t="s">
        <v>2127</v>
      </c>
      <c r="H228" s="256">
        <v>1</v>
      </c>
      <c r="I228" s="257"/>
      <c r="J228" s="258">
        <f>ROUND(I228*H228,2)</f>
        <v>0</v>
      </c>
      <c r="K228" s="254" t="s">
        <v>38</v>
      </c>
      <c r="L228" s="259"/>
      <c r="M228" s="260" t="s">
        <v>38</v>
      </c>
      <c r="N228" s="261" t="s">
        <v>53</v>
      </c>
      <c r="O228" s="44"/>
      <c r="P228" s="214">
        <f>O228*H228</f>
        <v>0</v>
      </c>
      <c r="Q228" s="214">
        <v>292</v>
      </c>
      <c r="R228" s="214">
        <f>Q228*H228</f>
        <v>292</v>
      </c>
      <c r="S228" s="214">
        <v>0</v>
      </c>
      <c r="T228" s="215">
        <f>S228*H228</f>
        <v>0</v>
      </c>
      <c r="AR228" s="25" t="s">
        <v>231</v>
      </c>
      <c r="AT228" s="25" t="s">
        <v>272</v>
      </c>
      <c r="AU228" s="25" t="s">
        <v>90</v>
      </c>
      <c r="AY228" s="25" t="s">
        <v>183</v>
      </c>
      <c r="BE228" s="216">
        <f>IF(N228="základní",J228,0)</f>
        <v>0</v>
      </c>
      <c r="BF228" s="216">
        <f>IF(N228="snížená",J228,0)</f>
        <v>0</v>
      </c>
      <c r="BG228" s="216">
        <f>IF(N228="zákl. přenesená",J228,0)</f>
        <v>0</v>
      </c>
      <c r="BH228" s="216">
        <f>IF(N228="sníž. přenesená",J228,0)</f>
        <v>0</v>
      </c>
      <c r="BI228" s="216">
        <f>IF(N228="nulová",J228,0)</f>
        <v>0</v>
      </c>
      <c r="BJ228" s="25" t="s">
        <v>25</v>
      </c>
      <c r="BK228" s="216">
        <f>ROUND(I228*H228,2)</f>
        <v>0</v>
      </c>
      <c r="BL228" s="25" t="s">
        <v>190</v>
      </c>
      <c r="BM228" s="25" t="s">
        <v>2144</v>
      </c>
    </row>
    <row r="229" spans="2:65" s="1" customFormat="1" ht="16.5" customHeight="1">
      <c r="B229" s="43"/>
      <c r="C229" s="205" t="s">
        <v>82</v>
      </c>
      <c r="D229" s="205" t="s">
        <v>185</v>
      </c>
      <c r="E229" s="206" t="s">
        <v>2145</v>
      </c>
      <c r="F229" s="207" t="s">
        <v>2130</v>
      </c>
      <c r="G229" s="208" t="s">
        <v>2127</v>
      </c>
      <c r="H229" s="209">
        <v>1</v>
      </c>
      <c r="I229" s="210"/>
      <c r="J229" s="211">
        <f>ROUND(I229*H229,2)</f>
        <v>0</v>
      </c>
      <c r="K229" s="207" t="s">
        <v>38</v>
      </c>
      <c r="L229" s="63"/>
      <c r="M229" s="212" t="s">
        <v>38</v>
      </c>
      <c r="N229" s="213" t="s">
        <v>53</v>
      </c>
      <c r="O229" s="44"/>
      <c r="P229" s="214">
        <f>O229*H229</f>
        <v>0</v>
      </c>
      <c r="Q229" s="214">
        <v>0</v>
      </c>
      <c r="R229" s="214">
        <f>Q229*H229</f>
        <v>0</v>
      </c>
      <c r="S229" s="214">
        <v>0</v>
      </c>
      <c r="T229" s="215">
        <f>S229*H229</f>
        <v>0</v>
      </c>
      <c r="AR229" s="25" t="s">
        <v>190</v>
      </c>
      <c r="AT229" s="25" t="s">
        <v>185</v>
      </c>
      <c r="AU229" s="25" t="s">
        <v>90</v>
      </c>
      <c r="AY229" s="25" t="s">
        <v>183</v>
      </c>
      <c r="BE229" s="216">
        <f>IF(N229="základní",J229,0)</f>
        <v>0</v>
      </c>
      <c r="BF229" s="216">
        <f>IF(N229="snížená",J229,0)</f>
        <v>0</v>
      </c>
      <c r="BG229" s="216">
        <f>IF(N229="zákl. přenesená",J229,0)</f>
        <v>0</v>
      </c>
      <c r="BH229" s="216">
        <f>IF(N229="sníž. přenesená",J229,0)</f>
        <v>0</v>
      </c>
      <c r="BI229" s="216">
        <f>IF(N229="nulová",J229,0)</f>
        <v>0</v>
      </c>
      <c r="BJ229" s="25" t="s">
        <v>25</v>
      </c>
      <c r="BK229" s="216">
        <f>ROUND(I229*H229,2)</f>
        <v>0</v>
      </c>
      <c r="BL229" s="25" t="s">
        <v>190</v>
      </c>
      <c r="BM229" s="25" t="s">
        <v>2146</v>
      </c>
    </row>
    <row r="230" spans="2:63" s="11" customFormat="1" ht="29.85" customHeight="1">
      <c r="B230" s="189"/>
      <c r="C230" s="190"/>
      <c r="D230" s="191" t="s">
        <v>81</v>
      </c>
      <c r="E230" s="203" t="s">
        <v>2147</v>
      </c>
      <c r="F230" s="203" t="s">
        <v>2148</v>
      </c>
      <c r="G230" s="190"/>
      <c r="H230" s="190"/>
      <c r="I230" s="193"/>
      <c r="J230" s="204">
        <f>BK230</f>
        <v>0</v>
      </c>
      <c r="K230" s="190"/>
      <c r="L230" s="195"/>
      <c r="M230" s="196"/>
      <c r="N230" s="197"/>
      <c r="O230" s="197"/>
      <c r="P230" s="198">
        <v>0</v>
      </c>
      <c r="Q230" s="197"/>
      <c r="R230" s="198">
        <v>0</v>
      </c>
      <c r="S230" s="197"/>
      <c r="T230" s="199">
        <v>0</v>
      </c>
      <c r="AR230" s="200" t="s">
        <v>25</v>
      </c>
      <c r="AT230" s="201" t="s">
        <v>81</v>
      </c>
      <c r="AU230" s="201" t="s">
        <v>25</v>
      </c>
      <c r="AY230" s="200" t="s">
        <v>183</v>
      </c>
      <c r="BK230" s="202">
        <v>0</v>
      </c>
    </row>
    <row r="231" spans="2:63" s="11" customFormat="1" ht="19.9" customHeight="1">
      <c r="B231" s="189"/>
      <c r="C231" s="190"/>
      <c r="D231" s="191" t="s">
        <v>81</v>
      </c>
      <c r="E231" s="203" t="s">
        <v>2149</v>
      </c>
      <c r="F231" s="203" t="s">
        <v>2150</v>
      </c>
      <c r="G231" s="190"/>
      <c r="H231" s="190"/>
      <c r="I231" s="193"/>
      <c r="J231" s="204">
        <f>BK231</f>
        <v>0</v>
      </c>
      <c r="K231" s="190"/>
      <c r="L231" s="195"/>
      <c r="M231" s="196"/>
      <c r="N231" s="197"/>
      <c r="O231" s="197"/>
      <c r="P231" s="198">
        <f>SUM(P232:P233)</f>
        <v>0</v>
      </c>
      <c r="Q231" s="197"/>
      <c r="R231" s="198">
        <f>SUM(R232:R233)</f>
        <v>55.199999999999996</v>
      </c>
      <c r="S231" s="197"/>
      <c r="T231" s="199">
        <f>SUM(T232:T233)</f>
        <v>0</v>
      </c>
      <c r="AR231" s="200" t="s">
        <v>25</v>
      </c>
      <c r="AT231" s="201" t="s">
        <v>81</v>
      </c>
      <c r="AU231" s="201" t="s">
        <v>25</v>
      </c>
      <c r="AY231" s="200" t="s">
        <v>183</v>
      </c>
      <c r="BK231" s="202">
        <f>SUM(BK232:BK233)</f>
        <v>0</v>
      </c>
    </row>
    <row r="232" spans="2:65" s="1" customFormat="1" ht="16.5" customHeight="1">
      <c r="B232" s="43"/>
      <c r="C232" s="252" t="s">
        <v>82</v>
      </c>
      <c r="D232" s="252" t="s">
        <v>272</v>
      </c>
      <c r="E232" s="253" t="s">
        <v>2151</v>
      </c>
      <c r="F232" s="254" t="s">
        <v>2126</v>
      </c>
      <c r="G232" s="255" t="s">
        <v>490</v>
      </c>
      <c r="H232" s="256">
        <v>12</v>
      </c>
      <c r="I232" s="257"/>
      <c r="J232" s="258">
        <f>ROUND(I232*H232,2)</f>
        <v>0</v>
      </c>
      <c r="K232" s="254" t="s">
        <v>38</v>
      </c>
      <c r="L232" s="259"/>
      <c r="M232" s="260" t="s">
        <v>38</v>
      </c>
      <c r="N232" s="261" t="s">
        <v>53</v>
      </c>
      <c r="O232" s="44"/>
      <c r="P232" s="214">
        <f>O232*H232</f>
        <v>0</v>
      </c>
      <c r="Q232" s="214">
        <v>4.6</v>
      </c>
      <c r="R232" s="214">
        <f>Q232*H232</f>
        <v>55.199999999999996</v>
      </c>
      <c r="S232" s="214">
        <v>0</v>
      </c>
      <c r="T232" s="215">
        <f>S232*H232</f>
        <v>0</v>
      </c>
      <c r="AR232" s="25" t="s">
        <v>231</v>
      </c>
      <c r="AT232" s="25" t="s">
        <v>272</v>
      </c>
      <c r="AU232" s="25" t="s">
        <v>90</v>
      </c>
      <c r="AY232" s="25" t="s">
        <v>183</v>
      </c>
      <c r="BE232" s="216">
        <f>IF(N232="základní",J232,0)</f>
        <v>0</v>
      </c>
      <c r="BF232" s="216">
        <f>IF(N232="snížená",J232,0)</f>
        <v>0</v>
      </c>
      <c r="BG232" s="216">
        <f>IF(N232="zákl. přenesená",J232,0)</f>
        <v>0</v>
      </c>
      <c r="BH232" s="216">
        <f>IF(N232="sníž. přenesená",J232,0)</f>
        <v>0</v>
      </c>
      <c r="BI232" s="216">
        <f>IF(N232="nulová",J232,0)</f>
        <v>0</v>
      </c>
      <c r="BJ232" s="25" t="s">
        <v>25</v>
      </c>
      <c r="BK232" s="216">
        <f>ROUND(I232*H232,2)</f>
        <v>0</v>
      </c>
      <c r="BL232" s="25" t="s">
        <v>190</v>
      </c>
      <c r="BM232" s="25" t="s">
        <v>2152</v>
      </c>
    </row>
    <row r="233" spans="2:65" s="1" customFormat="1" ht="16.5" customHeight="1">
      <c r="B233" s="43"/>
      <c r="C233" s="205" t="s">
        <v>82</v>
      </c>
      <c r="D233" s="205" t="s">
        <v>185</v>
      </c>
      <c r="E233" s="206" t="s">
        <v>2153</v>
      </c>
      <c r="F233" s="207" t="s">
        <v>2130</v>
      </c>
      <c r="G233" s="208" t="s">
        <v>490</v>
      </c>
      <c r="H233" s="209">
        <v>12</v>
      </c>
      <c r="I233" s="210"/>
      <c r="J233" s="211">
        <f>ROUND(I233*H233,2)</f>
        <v>0</v>
      </c>
      <c r="K233" s="207" t="s">
        <v>38</v>
      </c>
      <c r="L233" s="63"/>
      <c r="M233" s="212" t="s">
        <v>38</v>
      </c>
      <c r="N233" s="213" t="s">
        <v>53</v>
      </c>
      <c r="O233" s="44"/>
      <c r="P233" s="214">
        <f>O233*H233</f>
        <v>0</v>
      </c>
      <c r="Q233" s="214">
        <v>0</v>
      </c>
      <c r="R233" s="214">
        <f>Q233*H233</f>
        <v>0</v>
      </c>
      <c r="S233" s="214">
        <v>0</v>
      </c>
      <c r="T233" s="215">
        <f>S233*H233</f>
        <v>0</v>
      </c>
      <c r="AR233" s="25" t="s">
        <v>190</v>
      </c>
      <c r="AT233" s="25" t="s">
        <v>185</v>
      </c>
      <c r="AU233" s="25" t="s">
        <v>90</v>
      </c>
      <c r="AY233" s="25" t="s">
        <v>183</v>
      </c>
      <c r="BE233" s="216">
        <f>IF(N233="základní",J233,0)</f>
        <v>0</v>
      </c>
      <c r="BF233" s="216">
        <f>IF(N233="snížená",J233,0)</f>
        <v>0</v>
      </c>
      <c r="BG233" s="216">
        <f>IF(N233="zákl. přenesená",J233,0)</f>
        <v>0</v>
      </c>
      <c r="BH233" s="216">
        <f>IF(N233="sníž. přenesená",J233,0)</f>
        <v>0</v>
      </c>
      <c r="BI233" s="216">
        <f>IF(N233="nulová",J233,0)</f>
        <v>0</v>
      </c>
      <c r="BJ233" s="25" t="s">
        <v>25</v>
      </c>
      <c r="BK233" s="216">
        <f>ROUND(I233*H233,2)</f>
        <v>0</v>
      </c>
      <c r="BL233" s="25" t="s">
        <v>190</v>
      </c>
      <c r="BM233" s="25" t="s">
        <v>2154</v>
      </c>
    </row>
    <row r="234" spans="2:63" s="11" customFormat="1" ht="29.85" customHeight="1">
      <c r="B234" s="189"/>
      <c r="C234" s="190"/>
      <c r="D234" s="191" t="s">
        <v>81</v>
      </c>
      <c r="E234" s="203" t="s">
        <v>2155</v>
      </c>
      <c r="F234" s="203" t="s">
        <v>2156</v>
      </c>
      <c r="G234" s="190"/>
      <c r="H234" s="190"/>
      <c r="I234" s="193"/>
      <c r="J234" s="204">
        <f>BK234</f>
        <v>0</v>
      </c>
      <c r="K234" s="190"/>
      <c r="L234" s="195"/>
      <c r="M234" s="196"/>
      <c r="N234" s="197"/>
      <c r="O234" s="197"/>
      <c r="P234" s="198">
        <f>SUM(P235:P236)</f>
        <v>0</v>
      </c>
      <c r="Q234" s="197"/>
      <c r="R234" s="198">
        <f>SUM(R235:R236)</f>
        <v>73.6</v>
      </c>
      <c r="S234" s="197"/>
      <c r="T234" s="199">
        <f>SUM(T235:T236)</f>
        <v>0</v>
      </c>
      <c r="AR234" s="200" t="s">
        <v>25</v>
      </c>
      <c r="AT234" s="201" t="s">
        <v>81</v>
      </c>
      <c r="AU234" s="201" t="s">
        <v>25</v>
      </c>
      <c r="AY234" s="200" t="s">
        <v>183</v>
      </c>
      <c r="BK234" s="202">
        <f>SUM(BK235:BK236)</f>
        <v>0</v>
      </c>
    </row>
    <row r="235" spans="2:65" s="1" customFormat="1" ht="16.5" customHeight="1">
      <c r="B235" s="43"/>
      <c r="C235" s="252" t="s">
        <v>82</v>
      </c>
      <c r="D235" s="252" t="s">
        <v>272</v>
      </c>
      <c r="E235" s="253" t="s">
        <v>2151</v>
      </c>
      <c r="F235" s="254" t="s">
        <v>2126</v>
      </c>
      <c r="G235" s="255" t="s">
        <v>490</v>
      </c>
      <c r="H235" s="256">
        <v>8</v>
      </c>
      <c r="I235" s="257"/>
      <c r="J235" s="258">
        <f>ROUND(I235*H235,2)</f>
        <v>0</v>
      </c>
      <c r="K235" s="254" t="s">
        <v>38</v>
      </c>
      <c r="L235" s="259"/>
      <c r="M235" s="260" t="s">
        <v>38</v>
      </c>
      <c r="N235" s="261" t="s">
        <v>53</v>
      </c>
      <c r="O235" s="44"/>
      <c r="P235" s="214">
        <f>O235*H235</f>
        <v>0</v>
      </c>
      <c r="Q235" s="214">
        <v>4.6</v>
      </c>
      <c r="R235" s="214">
        <f>Q235*H235</f>
        <v>36.8</v>
      </c>
      <c r="S235" s="214">
        <v>0</v>
      </c>
      <c r="T235" s="215">
        <f>S235*H235</f>
        <v>0</v>
      </c>
      <c r="AR235" s="25" t="s">
        <v>231</v>
      </c>
      <c r="AT235" s="25" t="s">
        <v>272</v>
      </c>
      <c r="AU235" s="25" t="s">
        <v>90</v>
      </c>
      <c r="AY235" s="25" t="s">
        <v>183</v>
      </c>
      <c r="BE235" s="216">
        <f>IF(N235="základní",J235,0)</f>
        <v>0</v>
      </c>
      <c r="BF235" s="216">
        <f>IF(N235="snížená",J235,0)</f>
        <v>0</v>
      </c>
      <c r="BG235" s="216">
        <f>IF(N235="zákl. přenesená",J235,0)</f>
        <v>0</v>
      </c>
      <c r="BH235" s="216">
        <f>IF(N235="sníž. přenesená",J235,0)</f>
        <v>0</v>
      </c>
      <c r="BI235" s="216">
        <f>IF(N235="nulová",J235,0)</f>
        <v>0</v>
      </c>
      <c r="BJ235" s="25" t="s">
        <v>25</v>
      </c>
      <c r="BK235" s="216">
        <f>ROUND(I235*H235,2)</f>
        <v>0</v>
      </c>
      <c r="BL235" s="25" t="s">
        <v>190</v>
      </c>
      <c r="BM235" s="25" t="s">
        <v>2157</v>
      </c>
    </row>
    <row r="236" spans="2:65" s="1" customFormat="1" ht="16.5" customHeight="1">
      <c r="B236" s="43"/>
      <c r="C236" s="252" t="s">
        <v>25</v>
      </c>
      <c r="D236" s="252" t="s">
        <v>272</v>
      </c>
      <c r="E236" s="253" t="s">
        <v>2153</v>
      </c>
      <c r="F236" s="254" t="s">
        <v>2126</v>
      </c>
      <c r="G236" s="255" t="s">
        <v>490</v>
      </c>
      <c r="H236" s="256">
        <v>8</v>
      </c>
      <c r="I236" s="257"/>
      <c r="J236" s="258">
        <f>ROUND(I236*H236,2)</f>
        <v>0</v>
      </c>
      <c r="K236" s="254" t="s">
        <v>38</v>
      </c>
      <c r="L236" s="259"/>
      <c r="M236" s="260" t="s">
        <v>38</v>
      </c>
      <c r="N236" s="261" t="s">
        <v>53</v>
      </c>
      <c r="O236" s="44"/>
      <c r="P236" s="214">
        <f>O236*H236</f>
        <v>0</v>
      </c>
      <c r="Q236" s="214">
        <v>4.6</v>
      </c>
      <c r="R236" s="214">
        <f>Q236*H236</f>
        <v>36.8</v>
      </c>
      <c r="S236" s="214">
        <v>0</v>
      </c>
      <c r="T236" s="215">
        <f>S236*H236</f>
        <v>0</v>
      </c>
      <c r="AR236" s="25" t="s">
        <v>231</v>
      </c>
      <c r="AT236" s="25" t="s">
        <v>272</v>
      </c>
      <c r="AU236" s="25" t="s">
        <v>90</v>
      </c>
      <c r="AY236" s="25" t="s">
        <v>183</v>
      </c>
      <c r="BE236" s="216">
        <f>IF(N236="základní",J236,0)</f>
        <v>0</v>
      </c>
      <c r="BF236" s="216">
        <f>IF(N236="snížená",J236,0)</f>
        <v>0</v>
      </c>
      <c r="BG236" s="216">
        <f>IF(N236="zákl. přenesená",J236,0)</f>
        <v>0</v>
      </c>
      <c r="BH236" s="216">
        <f>IF(N236="sníž. přenesená",J236,0)</f>
        <v>0</v>
      </c>
      <c r="BI236" s="216">
        <f>IF(N236="nulová",J236,0)</f>
        <v>0</v>
      </c>
      <c r="BJ236" s="25" t="s">
        <v>25</v>
      </c>
      <c r="BK236" s="216">
        <f>ROUND(I236*H236,2)</f>
        <v>0</v>
      </c>
      <c r="BL236" s="25" t="s">
        <v>190</v>
      </c>
      <c r="BM236" s="25" t="s">
        <v>2158</v>
      </c>
    </row>
    <row r="237" spans="2:63" s="11" customFormat="1" ht="29.85" customHeight="1">
      <c r="B237" s="189"/>
      <c r="C237" s="190"/>
      <c r="D237" s="191" t="s">
        <v>81</v>
      </c>
      <c r="E237" s="203" t="s">
        <v>2159</v>
      </c>
      <c r="F237" s="203" t="s">
        <v>2160</v>
      </c>
      <c r="G237" s="190"/>
      <c r="H237" s="190"/>
      <c r="I237" s="193"/>
      <c r="J237" s="204">
        <f>BK237</f>
        <v>0</v>
      </c>
      <c r="K237" s="190"/>
      <c r="L237" s="195"/>
      <c r="M237" s="196"/>
      <c r="N237" s="197"/>
      <c r="O237" s="197"/>
      <c r="P237" s="198">
        <v>0</v>
      </c>
      <c r="Q237" s="197"/>
      <c r="R237" s="198">
        <v>0</v>
      </c>
      <c r="S237" s="197"/>
      <c r="T237" s="199">
        <v>0</v>
      </c>
      <c r="AR237" s="200" t="s">
        <v>25</v>
      </c>
      <c r="AT237" s="201" t="s">
        <v>81</v>
      </c>
      <c r="AU237" s="201" t="s">
        <v>25</v>
      </c>
      <c r="AY237" s="200" t="s">
        <v>183</v>
      </c>
      <c r="BK237" s="202">
        <v>0</v>
      </c>
    </row>
    <row r="238" spans="2:63" s="11" customFormat="1" ht="19.9" customHeight="1">
      <c r="B238" s="189"/>
      <c r="C238" s="190"/>
      <c r="D238" s="191" t="s">
        <v>81</v>
      </c>
      <c r="E238" s="203" t="s">
        <v>2161</v>
      </c>
      <c r="F238" s="203" t="s">
        <v>2162</v>
      </c>
      <c r="G238" s="190"/>
      <c r="H238" s="190"/>
      <c r="I238" s="193"/>
      <c r="J238" s="204">
        <f>BK238</f>
        <v>0</v>
      </c>
      <c r="K238" s="190"/>
      <c r="L238" s="195"/>
      <c r="M238" s="196"/>
      <c r="N238" s="197"/>
      <c r="O238" s="197"/>
      <c r="P238" s="198">
        <f>SUM(P239:P240)</f>
        <v>0</v>
      </c>
      <c r="Q238" s="197"/>
      <c r="R238" s="198">
        <f>SUM(R239:R240)</f>
        <v>4.6</v>
      </c>
      <c r="S238" s="197"/>
      <c r="T238" s="199">
        <f>SUM(T239:T240)</f>
        <v>0</v>
      </c>
      <c r="AR238" s="200" t="s">
        <v>25</v>
      </c>
      <c r="AT238" s="201" t="s">
        <v>81</v>
      </c>
      <c r="AU238" s="201" t="s">
        <v>25</v>
      </c>
      <c r="AY238" s="200" t="s">
        <v>183</v>
      </c>
      <c r="BK238" s="202">
        <f>SUM(BK239:BK240)</f>
        <v>0</v>
      </c>
    </row>
    <row r="239" spans="2:65" s="1" customFormat="1" ht="16.5" customHeight="1">
      <c r="B239" s="43"/>
      <c r="C239" s="252" t="s">
        <v>82</v>
      </c>
      <c r="D239" s="252" t="s">
        <v>272</v>
      </c>
      <c r="E239" s="253" t="s">
        <v>2151</v>
      </c>
      <c r="F239" s="254" t="s">
        <v>2126</v>
      </c>
      <c r="G239" s="255" t="s">
        <v>490</v>
      </c>
      <c r="H239" s="256">
        <v>1</v>
      </c>
      <c r="I239" s="257"/>
      <c r="J239" s="258">
        <f>ROUND(I239*H239,2)</f>
        <v>0</v>
      </c>
      <c r="K239" s="254" t="s">
        <v>38</v>
      </c>
      <c r="L239" s="259"/>
      <c r="M239" s="260" t="s">
        <v>38</v>
      </c>
      <c r="N239" s="261" t="s">
        <v>53</v>
      </c>
      <c r="O239" s="44"/>
      <c r="P239" s="214">
        <f>O239*H239</f>
        <v>0</v>
      </c>
      <c r="Q239" s="214">
        <v>4.6</v>
      </c>
      <c r="R239" s="214">
        <f>Q239*H239</f>
        <v>4.6</v>
      </c>
      <c r="S239" s="214">
        <v>0</v>
      </c>
      <c r="T239" s="215">
        <f>S239*H239</f>
        <v>0</v>
      </c>
      <c r="AR239" s="25" t="s">
        <v>231</v>
      </c>
      <c r="AT239" s="25" t="s">
        <v>272</v>
      </c>
      <c r="AU239" s="25" t="s">
        <v>90</v>
      </c>
      <c r="AY239" s="25" t="s">
        <v>183</v>
      </c>
      <c r="BE239" s="216">
        <f>IF(N239="základní",J239,0)</f>
        <v>0</v>
      </c>
      <c r="BF239" s="216">
        <f>IF(N239="snížená",J239,0)</f>
        <v>0</v>
      </c>
      <c r="BG239" s="216">
        <f>IF(N239="zákl. přenesená",J239,0)</f>
        <v>0</v>
      </c>
      <c r="BH239" s="216">
        <f>IF(N239="sníž. přenesená",J239,0)</f>
        <v>0</v>
      </c>
      <c r="BI239" s="216">
        <f>IF(N239="nulová",J239,0)</f>
        <v>0</v>
      </c>
      <c r="BJ239" s="25" t="s">
        <v>25</v>
      </c>
      <c r="BK239" s="216">
        <f>ROUND(I239*H239,2)</f>
        <v>0</v>
      </c>
      <c r="BL239" s="25" t="s">
        <v>190</v>
      </c>
      <c r="BM239" s="25" t="s">
        <v>2163</v>
      </c>
    </row>
    <row r="240" spans="2:65" s="1" customFormat="1" ht="16.5" customHeight="1">
      <c r="B240" s="43"/>
      <c r="C240" s="205" t="s">
        <v>82</v>
      </c>
      <c r="D240" s="205" t="s">
        <v>185</v>
      </c>
      <c r="E240" s="206" t="s">
        <v>2164</v>
      </c>
      <c r="F240" s="207" t="s">
        <v>2130</v>
      </c>
      <c r="G240" s="208" t="s">
        <v>490</v>
      </c>
      <c r="H240" s="209">
        <v>1</v>
      </c>
      <c r="I240" s="210"/>
      <c r="J240" s="211">
        <f>ROUND(I240*H240,2)</f>
        <v>0</v>
      </c>
      <c r="K240" s="207" t="s">
        <v>38</v>
      </c>
      <c r="L240" s="63"/>
      <c r="M240" s="212" t="s">
        <v>38</v>
      </c>
      <c r="N240" s="213" t="s">
        <v>53</v>
      </c>
      <c r="O240" s="44"/>
      <c r="P240" s="214">
        <f>O240*H240</f>
        <v>0</v>
      </c>
      <c r="Q240" s="214">
        <v>0</v>
      </c>
      <c r="R240" s="214">
        <f>Q240*H240</f>
        <v>0</v>
      </c>
      <c r="S240" s="214">
        <v>0</v>
      </c>
      <c r="T240" s="215">
        <f>S240*H240</f>
        <v>0</v>
      </c>
      <c r="AR240" s="25" t="s">
        <v>190</v>
      </c>
      <c r="AT240" s="25" t="s">
        <v>185</v>
      </c>
      <c r="AU240" s="25" t="s">
        <v>90</v>
      </c>
      <c r="AY240" s="25" t="s">
        <v>183</v>
      </c>
      <c r="BE240" s="216">
        <f>IF(N240="základní",J240,0)</f>
        <v>0</v>
      </c>
      <c r="BF240" s="216">
        <f>IF(N240="snížená",J240,0)</f>
        <v>0</v>
      </c>
      <c r="BG240" s="216">
        <f>IF(N240="zákl. přenesená",J240,0)</f>
        <v>0</v>
      </c>
      <c r="BH240" s="216">
        <f>IF(N240="sníž. přenesená",J240,0)</f>
        <v>0</v>
      </c>
      <c r="BI240" s="216">
        <f>IF(N240="nulová",J240,0)</f>
        <v>0</v>
      </c>
      <c r="BJ240" s="25" t="s">
        <v>25</v>
      </c>
      <c r="BK240" s="216">
        <f>ROUND(I240*H240,2)</f>
        <v>0</v>
      </c>
      <c r="BL240" s="25" t="s">
        <v>190</v>
      </c>
      <c r="BM240" s="25" t="s">
        <v>2165</v>
      </c>
    </row>
    <row r="241" spans="2:63" s="11" customFormat="1" ht="29.85" customHeight="1">
      <c r="B241" s="189"/>
      <c r="C241" s="190"/>
      <c r="D241" s="191" t="s">
        <v>81</v>
      </c>
      <c r="E241" s="203" t="s">
        <v>2166</v>
      </c>
      <c r="F241" s="203" t="s">
        <v>2167</v>
      </c>
      <c r="G241" s="190"/>
      <c r="H241" s="190"/>
      <c r="I241" s="193"/>
      <c r="J241" s="204">
        <f>BK241</f>
        <v>0</v>
      </c>
      <c r="K241" s="190"/>
      <c r="L241" s="195"/>
      <c r="M241" s="196"/>
      <c r="N241" s="197"/>
      <c r="O241" s="197"/>
      <c r="P241" s="198">
        <v>0</v>
      </c>
      <c r="Q241" s="197"/>
      <c r="R241" s="198">
        <v>0</v>
      </c>
      <c r="S241" s="197"/>
      <c r="T241" s="199">
        <v>0</v>
      </c>
      <c r="AR241" s="200" t="s">
        <v>25</v>
      </c>
      <c r="AT241" s="201" t="s">
        <v>81</v>
      </c>
      <c r="AU241" s="201" t="s">
        <v>25</v>
      </c>
      <c r="AY241" s="200" t="s">
        <v>183</v>
      </c>
      <c r="BK241" s="202">
        <v>0</v>
      </c>
    </row>
    <row r="242" spans="2:63" s="11" customFormat="1" ht="19.9" customHeight="1">
      <c r="B242" s="189"/>
      <c r="C242" s="190"/>
      <c r="D242" s="191" t="s">
        <v>81</v>
      </c>
      <c r="E242" s="203" t="s">
        <v>2168</v>
      </c>
      <c r="F242" s="203" t="s">
        <v>2169</v>
      </c>
      <c r="G242" s="190"/>
      <c r="H242" s="190"/>
      <c r="I242" s="193"/>
      <c r="J242" s="204">
        <f>BK242</f>
        <v>0</v>
      </c>
      <c r="K242" s="190"/>
      <c r="L242" s="195"/>
      <c r="M242" s="196"/>
      <c r="N242" s="197"/>
      <c r="O242" s="197"/>
      <c r="P242" s="198">
        <f>SUM(P243:P244)</f>
        <v>0</v>
      </c>
      <c r="Q242" s="197"/>
      <c r="R242" s="198">
        <f>SUM(R243:R244)</f>
        <v>4.6</v>
      </c>
      <c r="S242" s="197"/>
      <c r="T242" s="199">
        <f>SUM(T243:T244)</f>
        <v>0</v>
      </c>
      <c r="AR242" s="200" t="s">
        <v>25</v>
      </c>
      <c r="AT242" s="201" t="s">
        <v>81</v>
      </c>
      <c r="AU242" s="201" t="s">
        <v>25</v>
      </c>
      <c r="AY242" s="200" t="s">
        <v>183</v>
      </c>
      <c r="BK242" s="202">
        <f>SUM(BK243:BK244)</f>
        <v>0</v>
      </c>
    </row>
    <row r="243" spans="2:65" s="1" customFormat="1" ht="16.5" customHeight="1">
      <c r="B243" s="43"/>
      <c r="C243" s="252" t="s">
        <v>82</v>
      </c>
      <c r="D243" s="252" t="s">
        <v>272</v>
      </c>
      <c r="E243" s="253" t="s">
        <v>2151</v>
      </c>
      <c r="F243" s="254" t="s">
        <v>2126</v>
      </c>
      <c r="G243" s="255" t="s">
        <v>490</v>
      </c>
      <c r="H243" s="256">
        <v>1</v>
      </c>
      <c r="I243" s="257"/>
      <c r="J243" s="258">
        <f>ROUND(I243*H243,2)</f>
        <v>0</v>
      </c>
      <c r="K243" s="254" t="s">
        <v>38</v>
      </c>
      <c r="L243" s="259"/>
      <c r="M243" s="260" t="s">
        <v>38</v>
      </c>
      <c r="N243" s="261" t="s">
        <v>53</v>
      </c>
      <c r="O243" s="44"/>
      <c r="P243" s="214">
        <f>O243*H243</f>
        <v>0</v>
      </c>
      <c r="Q243" s="214">
        <v>4.6</v>
      </c>
      <c r="R243" s="214">
        <f>Q243*H243</f>
        <v>4.6</v>
      </c>
      <c r="S243" s="214">
        <v>0</v>
      </c>
      <c r="T243" s="215">
        <f>S243*H243</f>
        <v>0</v>
      </c>
      <c r="AR243" s="25" t="s">
        <v>231</v>
      </c>
      <c r="AT243" s="25" t="s">
        <v>272</v>
      </c>
      <c r="AU243" s="25" t="s">
        <v>90</v>
      </c>
      <c r="AY243" s="25" t="s">
        <v>183</v>
      </c>
      <c r="BE243" s="216">
        <f>IF(N243="základní",J243,0)</f>
        <v>0</v>
      </c>
      <c r="BF243" s="216">
        <f>IF(N243="snížená",J243,0)</f>
        <v>0</v>
      </c>
      <c r="BG243" s="216">
        <f>IF(N243="zákl. přenesená",J243,0)</f>
        <v>0</v>
      </c>
      <c r="BH243" s="216">
        <f>IF(N243="sníž. přenesená",J243,0)</f>
        <v>0</v>
      </c>
      <c r="BI243" s="216">
        <f>IF(N243="nulová",J243,0)</f>
        <v>0</v>
      </c>
      <c r="BJ243" s="25" t="s">
        <v>25</v>
      </c>
      <c r="BK243" s="216">
        <f>ROUND(I243*H243,2)</f>
        <v>0</v>
      </c>
      <c r="BL243" s="25" t="s">
        <v>190</v>
      </c>
      <c r="BM243" s="25" t="s">
        <v>2170</v>
      </c>
    </row>
    <row r="244" spans="2:65" s="1" customFormat="1" ht="16.5" customHeight="1">
      <c r="B244" s="43"/>
      <c r="C244" s="205" t="s">
        <v>82</v>
      </c>
      <c r="D244" s="205" t="s">
        <v>185</v>
      </c>
      <c r="E244" s="206" t="s">
        <v>2153</v>
      </c>
      <c r="F244" s="207" t="s">
        <v>2130</v>
      </c>
      <c r="G244" s="208" t="s">
        <v>490</v>
      </c>
      <c r="H244" s="209">
        <v>1</v>
      </c>
      <c r="I244" s="210"/>
      <c r="J244" s="211">
        <f>ROUND(I244*H244,2)</f>
        <v>0</v>
      </c>
      <c r="K244" s="207" t="s">
        <v>38</v>
      </c>
      <c r="L244" s="63"/>
      <c r="M244" s="212" t="s">
        <v>38</v>
      </c>
      <c r="N244" s="213" t="s">
        <v>53</v>
      </c>
      <c r="O244" s="44"/>
      <c r="P244" s="214">
        <f>O244*H244</f>
        <v>0</v>
      </c>
      <c r="Q244" s="214">
        <v>0</v>
      </c>
      <c r="R244" s="214">
        <f>Q244*H244</f>
        <v>0</v>
      </c>
      <c r="S244" s="214">
        <v>0</v>
      </c>
      <c r="T244" s="215">
        <f>S244*H244</f>
        <v>0</v>
      </c>
      <c r="AR244" s="25" t="s">
        <v>190</v>
      </c>
      <c r="AT244" s="25" t="s">
        <v>185</v>
      </c>
      <c r="AU244" s="25" t="s">
        <v>90</v>
      </c>
      <c r="AY244" s="25" t="s">
        <v>183</v>
      </c>
      <c r="BE244" s="216">
        <f>IF(N244="základní",J244,0)</f>
        <v>0</v>
      </c>
      <c r="BF244" s="216">
        <f>IF(N244="snížená",J244,0)</f>
        <v>0</v>
      </c>
      <c r="BG244" s="216">
        <f>IF(N244="zákl. přenesená",J244,0)</f>
        <v>0</v>
      </c>
      <c r="BH244" s="216">
        <f>IF(N244="sníž. přenesená",J244,0)</f>
        <v>0</v>
      </c>
      <c r="BI244" s="216">
        <f>IF(N244="nulová",J244,0)</f>
        <v>0</v>
      </c>
      <c r="BJ244" s="25" t="s">
        <v>25</v>
      </c>
      <c r="BK244" s="216">
        <f>ROUND(I244*H244,2)</f>
        <v>0</v>
      </c>
      <c r="BL244" s="25" t="s">
        <v>190</v>
      </c>
      <c r="BM244" s="25" t="s">
        <v>2171</v>
      </c>
    </row>
    <row r="245" spans="2:63" s="11" customFormat="1" ht="29.85" customHeight="1">
      <c r="B245" s="189"/>
      <c r="C245" s="190"/>
      <c r="D245" s="191" t="s">
        <v>81</v>
      </c>
      <c r="E245" s="203" t="s">
        <v>2172</v>
      </c>
      <c r="F245" s="203" t="s">
        <v>2173</v>
      </c>
      <c r="G245" s="190"/>
      <c r="H245" s="190"/>
      <c r="I245" s="193"/>
      <c r="J245" s="204">
        <f>BK245</f>
        <v>0</v>
      </c>
      <c r="K245" s="190"/>
      <c r="L245" s="195"/>
      <c r="M245" s="196"/>
      <c r="N245" s="197"/>
      <c r="O245" s="197"/>
      <c r="P245" s="198">
        <v>0</v>
      </c>
      <c r="Q245" s="197"/>
      <c r="R245" s="198">
        <v>0</v>
      </c>
      <c r="S245" s="197"/>
      <c r="T245" s="199">
        <v>0</v>
      </c>
      <c r="AR245" s="200" t="s">
        <v>25</v>
      </c>
      <c r="AT245" s="201" t="s">
        <v>81</v>
      </c>
      <c r="AU245" s="201" t="s">
        <v>25</v>
      </c>
      <c r="AY245" s="200" t="s">
        <v>183</v>
      </c>
      <c r="BK245" s="202">
        <v>0</v>
      </c>
    </row>
    <row r="246" spans="2:63" s="11" customFormat="1" ht="19.9" customHeight="1">
      <c r="B246" s="189"/>
      <c r="C246" s="190"/>
      <c r="D246" s="191" t="s">
        <v>81</v>
      </c>
      <c r="E246" s="203" t="s">
        <v>2174</v>
      </c>
      <c r="F246" s="203" t="s">
        <v>2175</v>
      </c>
      <c r="G246" s="190"/>
      <c r="H246" s="190"/>
      <c r="I246" s="193"/>
      <c r="J246" s="204">
        <f>BK246</f>
        <v>0</v>
      </c>
      <c r="K246" s="190"/>
      <c r="L246" s="195"/>
      <c r="M246" s="196"/>
      <c r="N246" s="197"/>
      <c r="O246" s="197"/>
      <c r="P246" s="198">
        <f>SUM(P247:P248)</f>
        <v>0</v>
      </c>
      <c r="Q246" s="197"/>
      <c r="R246" s="198">
        <f>SUM(R247:R248)</f>
        <v>4.6</v>
      </c>
      <c r="S246" s="197"/>
      <c r="T246" s="199">
        <f>SUM(T247:T248)</f>
        <v>0</v>
      </c>
      <c r="AR246" s="200" t="s">
        <v>25</v>
      </c>
      <c r="AT246" s="201" t="s">
        <v>81</v>
      </c>
      <c r="AU246" s="201" t="s">
        <v>25</v>
      </c>
      <c r="AY246" s="200" t="s">
        <v>183</v>
      </c>
      <c r="BK246" s="202">
        <f>SUM(BK247:BK248)</f>
        <v>0</v>
      </c>
    </row>
    <row r="247" spans="2:65" s="1" customFormat="1" ht="16.5" customHeight="1">
      <c r="B247" s="43"/>
      <c r="C247" s="252" t="s">
        <v>82</v>
      </c>
      <c r="D247" s="252" t="s">
        <v>272</v>
      </c>
      <c r="E247" s="253" t="s">
        <v>2151</v>
      </c>
      <c r="F247" s="254" t="s">
        <v>2126</v>
      </c>
      <c r="G247" s="255" t="s">
        <v>490</v>
      </c>
      <c r="H247" s="256">
        <v>1</v>
      </c>
      <c r="I247" s="257"/>
      <c r="J247" s="258">
        <f>ROUND(I247*H247,2)</f>
        <v>0</v>
      </c>
      <c r="K247" s="254" t="s">
        <v>38</v>
      </c>
      <c r="L247" s="259"/>
      <c r="M247" s="260" t="s">
        <v>38</v>
      </c>
      <c r="N247" s="261" t="s">
        <v>53</v>
      </c>
      <c r="O247" s="44"/>
      <c r="P247" s="214">
        <f>O247*H247</f>
        <v>0</v>
      </c>
      <c r="Q247" s="214">
        <v>4.6</v>
      </c>
      <c r="R247" s="214">
        <f>Q247*H247</f>
        <v>4.6</v>
      </c>
      <c r="S247" s="214">
        <v>0</v>
      </c>
      <c r="T247" s="215">
        <f>S247*H247</f>
        <v>0</v>
      </c>
      <c r="AR247" s="25" t="s">
        <v>231</v>
      </c>
      <c r="AT247" s="25" t="s">
        <v>272</v>
      </c>
      <c r="AU247" s="25" t="s">
        <v>90</v>
      </c>
      <c r="AY247" s="25" t="s">
        <v>183</v>
      </c>
      <c r="BE247" s="216">
        <f>IF(N247="základní",J247,0)</f>
        <v>0</v>
      </c>
      <c r="BF247" s="216">
        <f>IF(N247="snížená",J247,0)</f>
        <v>0</v>
      </c>
      <c r="BG247" s="216">
        <f>IF(N247="zákl. přenesená",J247,0)</f>
        <v>0</v>
      </c>
      <c r="BH247" s="216">
        <f>IF(N247="sníž. přenesená",J247,0)</f>
        <v>0</v>
      </c>
      <c r="BI247" s="216">
        <f>IF(N247="nulová",J247,0)</f>
        <v>0</v>
      </c>
      <c r="BJ247" s="25" t="s">
        <v>25</v>
      </c>
      <c r="BK247" s="216">
        <f>ROUND(I247*H247,2)</f>
        <v>0</v>
      </c>
      <c r="BL247" s="25" t="s">
        <v>190</v>
      </c>
      <c r="BM247" s="25" t="s">
        <v>2176</v>
      </c>
    </row>
    <row r="248" spans="2:65" s="1" customFormat="1" ht="16.5" customHeight="1">
      <c r="B248" s="43"/>
      <c r="C248" s="205" t="s">
        <v>82</v>
      </c>
      <c r="D248" s="205" t="s">
        <v>185</v>
      </c>
      <c r="E248" s="206" t="s">
        <v>2177</v>
      </c>
      <c r="F248" s="207" t="s">
        <v>2130</v>
      </c>
      <c r="G248" s="208" t="s">
        <v>490</v>
      </c>
      <c r="H248" s="209">
        <v>1</v>
      </c>
      <c r="I248" s="210"/>
      <c r="J248" s="211">
        <f>ROUND(I248*H248,2)</f>
        <v>0</v>
      </c>
      <c r="K248" s="207" t="s">
        <v>38</v>
      </c>
      <c r="L248" s="63"/>
      <c r="M248" s="212" t="s">
        <v>38</v>
      </c>
      <c r="N248" s="213" t="s">
        <v>53</v>
      </c>
      <c r="O248" s="44"/>
      <c r="P248" s="214">
        <f>O248*H248</f>
        <v>0</v>
      </c>
      <c r="Q248" s="214">
        <v>0</v>
      </c>
      <c r="R248" s="214">
        <f>Q248*H248</f>
        <v>0</v>
      </c>
      <c r="S248" s="214">
        <v>0</v>
      </c>
      <c r="T248" s="215">
        <f>S248*H248</f>
        <v>0</v>
      </c>
      <c r="AR248" s="25" t="s">
        <v>190</v>
      </c>
      <c r="AT248" s="25" t="s">
        <v>185</v>
      </c>
      <c r="AU248" s="25" t="s">
        <v>90</v>
      </c>
      <c r="AY248" s="25" t="s">
        <v>183</v>
      </c>
      <c r="BE248" s="216">
        <f>IF(N248="základní",J248,0)</f>
        <v>0</v>
      </c>
      <c r="BF248" s="216">
        <f>IF(N248="snížená",J248,0)</f>
        <v>0</v>
      </c>
      <c r="BG248" s="216">
        <f>IF(N248="zákl. přenesená",J248,0)</f>
        <v>0</v>
      </c>
      <c r="BH248" s="216">
        <f>IF(N248="sníž. přenesená",J248,0)</f>
        <v>0</v>
      </c>
      <c r="BI248" s="216">
        <f>IF(N248="nulová",J248,0)</f>
        <v>0</v>
      </c>
      <c r="BJ248" s="25" t="s">
        <v>25</v>
      </c>
      <c r="BK248" s="216">
        <f>ROUND(I248*H248,2)</f>
        <v>0</v>
      </c>
      <c r="BL248" s="25" t="s">
        <v>190</v>
      </c>
      <c r="BM248" s="25" t="s">
        <v>2178</v>
      </c>
    </row>
    <row r="249" spans="2:63" s="11" customFormat="1" ht="29.85" customHeight="1">
      <c r="B249" s="189"/>
      <c r="C249" s="190"/>
      <c r="D249" s="191" t="s">
        <v>81</v>
      </c>
      <c r="E249" s="203" t="s">
        <v>2179</v>
      </c>
      <c r="F249" s="203" t="s">
        <v>2180</v>
      </c>
      <c r="G249" s="190"/>
      <c r="H249" s="190"/>
      <c r="I249" s="193"/>
      <c r="J249" s="204">
        <f>BK249</f>
        <v>0</v>
      </c>
      <c r="K249" s="190"/>
      <c r="L249" s="195"/>
      <c r="M249" s="196"/>
      <c r="N249" s="197"/>
      <c r="O249" s="197"/>
      <c r="P249" s="198">
        <v>0</v>
      </c>
      <c r="Q249" s="197"/>
      <c r="R249" s="198">
        <v>0</v>
      </c>
      <c r="S249" s="197"/>
      <c r="T249" s="199">
        <v>0</v>
      </c>
      <c r="AR249" s="200" t="s">
        <v>25</v>
      </c>
      <c r="AT249" s="201" t="s">
        <v>81</v>
      </c>
      <c r="AU249" s="201" t="s">
        <v>25</v>
      </c>
      <c r="AY249" s="200" t="s">
        <v>183</v>
      </c>
      <c r="BK249" s="202">
        <v>0</v>
      </c>
    </row>
    <row r="250" spans="2:63" s="11" customFormat="1" ht="19.9" customHeight="1">
      <c r="B250" s="189"/>
      <c r="C250" s="190"/>
      <c r="D250" s="191" t="s">
        <v>81</v>
      </c>
      <c r="E250" s="203" t="s">
        <v>2181</v>
      </c>
      <c r="F250" s="203" t="s">
        <v>2182</v>
      </c>
      <c r="G250" s="190"/>
      <c r="H250" s="190"/>
      <c r="I250" s="193"/>
      <c r="J250" s="204">
        <f>BK250</f>
        <v>0</v>
      </c>
      <c r="K250" s="190"/>
      <c r="L250" s="195"/>
      <c r="M250" s="196"/>
      <c r="N250" s="197"/>
      <c r="O250" s="197"/>
      <c r="P250" s="198">
        <f>SUM(P251:P252)</f>
        <v>0</v>
      </c>
      <c r="Q250" s="197"/>
      <c r="R250" s="198">
        <f>SUM(R251:R252)</f>
        <v>9.2</v>
      </c>
      <c r="S250" s="197"/>
      <c r="T250" s="199">
        <f>SUM(T251:T252)</f>
        <v>0</v>
      </c>
      <c r="AR250" s="200" t="s">
        <v>25</v>
      </c>
      <c r="AT250" s="201" t="s">
        <v>81</v>
      </c>
      <c r="AU250" s="201" t="s">
        <v>25</v>
      </c>
      <c r="AY250" s="200" t="s">
        <v>183</v>
      </c>
      <c r="BK250" s="202">
        <f>SUM(BK251:BK252)</f>
        <v>0</v>
      </c>
    </row>
    <row r="251" spans="2:65" s="1" customFormat="1" ht="16.5" customHeight="1">
      <c r="B251" s="43"/>
      <c r="C251" s="252" t="s">
        <v>82</v>
      </c>
      <c r="D251" s="252" t="s">
        <v>272</v>
      </c>
      <c r="E251" s="253" t="s">
        <v>2151</v>
      </c>
      <c r="F251" s="254" t="s">
        <v>2126</v>
      </c>
      <c r="G251" s="255" t="s">
        <v>490</v>
      </c>
      <c r="H251" s="256">
        <v>2</v>
      </c>
      <c r="I251" s="257"/>
      <c r="J251" s="258">
        <f>ROUND(I251*H251,2)</f>
        <v>0</v>
      </c>
      <c r="K251" s="254" t="s">
        <v>38</v>
      </c>
      <c r="L251" s="259"/>
      <c r="M251" s="260" t="s">
        <v>38</v>
      </c>
      <c r="N251" s="261" t="s">
        <v>53</v>
      </c>
      <c r="O251" s="44"/>
      <c r="P251" s="214">
        <f>O251*H251</f>
        <v>0</v>
      </c>
      <c r="Q251" s="214">
        <v>4.6</v>
      </c>
      <c r="R251" s="214">
        <f>Q251*H251</f>
        <v>9.2</v>
      </c>
      <c r="S251" s="214">
        <v>0</v>
      </c>
      <c r="T251" s="215">
        <f>S251*H251</f>
        <v>0</v>
      </c>
      <c r="AR251" s="25" t="s">
        <v>231</v>
      </c>
      <c r="AT251" s="25" t="s">
        <v>272</v>
      </c>
      <c r="AU251" s="25" t="s">
        <v>90</v>
      </c>
      <c r="AY251" s="25" t="s">
        <v>183</v>
      </c>
      <c r="BE251" s="216">
        <f>IF(N251="základní",J251,0)</f>
        <v>0</v>
      </c>
      <c r="BF251" s="216">
        <f>IF(N251="snížená",J251,0)</f>
        <v>0</v>
      </c>
      <c r="BG251" s="216">
        <f>IF(N251="zákl. přenesená",J251,0)</f>
        <v>0</v>
      </c>
      <c r="BH251" s="216">
        <f>IF(N251="sníž. přenesená",J251,0)</f>
        <v>0</v>
      </c>
      <c r="BI251" s="216">
        <f>IF(N251="nulová",J251,0)</f>
        <v>0</v>
      </c>
      <c r="BJ251" s="25" t="s">
        <v>25</v>
      </c>
      <c r="BK251" s="216">
        <f>ROUND(I251*H251,2)</f>
        <v>0</v>
      </c>
      <c r="BL251" s="25" t="s">
        <v>190</v>
      </c>
      <c r="BM251" s="25" t="s">
        <v>2183</v>
      </c>
    </row>
    <row r="252" spans="2:65" s="1" customFormat="1" ht="16.5" customHeight="1">
      <c r="B252" s="43"/>
      <c r="C252" s="205" t="s">
        <v>82</v>
      </c>
      <c r="D252" s="205" t="s">
        <v>185</v>
      </c>
      <c r="E252" s="206" t="s">
        <v>2184</v>
      </c>
      <c r="F252" s="207" t="s">
        <v>2130</v>
      </c>
      <c r="G252" s="208" t="s">
        <v>490</v>
      </c>
      <c r="H252" s="209">
        <v>2</v>
      </c>
      <c r="I252" s="210"/>
      <c r="J252" s="211">
        <f>ROUND(I252*H252,2)</f>
        <v>0</v>
      </c>
      <c r="K252" s="207" t="s">
        <v>38</v>
      </c>
      <c r="L252" s="63"/>
      <c r="M252" s="212" t="s">
        <v>38</v>
      </c>
      <c r="N252" s="213" t="s">
        <v>53</v>
      </c>
      <c r="O252" s="44"/>
      <c r="P252" s="214">
        <f>O252*H252</f>
        <v>0</v>
      </c>
      <c r="Q252" s="214">
        <v>0</v>
      </c>
      <c r="R252" s="214">
        <f>Q252*H252</f>
        <v>0</v>
      </c>
      <c r="S252" s="214">
        <v>0</v>
      </c>
      <c r="T252" s="215">
        <f>S252*H252</f>
        <v>0</v>
      </c>
      <c r="AR252" s="25" t="s">
        <v>190</v>
      </c>
      <c r="AT252" s="25" t="s">
        <v>185</v>
      </c>
      <c r="AU252" s="25" t="s">
        <v>90</v>
      </c>
      <c r="AY252" s="25" t="s">
        <v>183</v>
      </c>
      <c r="BE252" s="216">
        <f>IF(N252="základní",J252,0)</f>
        <v>0</v>
      </c>
      <c r="BF252" s="216">
        <f>IF(N252="snížená",J252,0)</f>
        <v>0</v>
      </c>
      <c r="BG252" s="216">
        <f>IF(N252="zákl. přenesená",J252,0)</f>
        <v>0</v>
      </c>
      <c r="BH252" s="216">
        <f>IF(N252="sníž. přenesená",J252,0)</f>
        <v>0</v>
      </c>
      <c r="BI252" s="216">
        <f>IF(N252="nulová",J252,0)</f>
        <v>0</v>
      </c>
      <c r="BJ252" s="25" t="s">
        <v>25</v>
      </c>
      <c r="BK252" s="216">
        <f>ROUND(I252*H252,2)</f>
        <v>0</v>
      </c>
      <c r="BL252" s="25" t="s">
        <v>190</v>
      </c>
      <c r="BM252" s="25" t="s">
        <v>2185</v>
      </c>
    </row>
    <row r="253" spans="2:63" s="11" customFormat="1" ht="29.85" customHeight="1">
      <c r="B253" s="189"/>
      <c r="C253" s="190"/>
      <c r="D253" s="191" t="s">
        <v>81</v>
      </c>
      <c r="E253" s="203" t="s">
        <v>2186</v>
      </c>
      <c r="F253" s="203" t="s">
        <v>2187</v>
      </c>
      <c r="G253" s="190"/>
      <c r="H253" s="190"/>
      <c r="I253" s="193"/>
      <c r="J253" s="204">
        <f>BK253</f>
        <v>0</v>
      </c>
      <c r="K253" s="190"/>
      <c r="L253" s="195"/>
      <c r="M253" s="196"/>
      <c r="N253" s="197"/>
      <c r="O253" s="197"/>
      <c r="P253" s="198">
        <v>0</v>
      </c>
      <c r="Q253" s="197"/>
      <c r="R253" s="198">
        <v>0</v>
      </c>
      <c r="S253" s="197"/>
      <c r="T253" s="199">
        <v>0</v>
      </c>
      <c r="AR253" s="200" t="s">
        <v>25</v>
      </c>
      <c r="AT253" s="201" t="s">
        <v>81</v>
      </c>
      <c r="AU253" s="201" t="s">
        <v>25</v>
      </c>
      <c r="AY253" s="200" t="s">
        <v>183</v>
      </c>
      <c r="BK253" s="202">
        <v>0</v>
      </c>
    </row>
    <row r="254" spans="2:63" s="11" customFormat="1" ht="19.9" customHeight="1">
      <c r="B254" s="189"/>
      <c r="C254" s="190"/>
      <c r="D254" s="191" t="s">
        <v>81</v>
      </c>
      <c r="E254" s="203" t="s">
        <v>2188</v>
      </c>
      <c r="F254" s="203" t="s">
        <v>2189</v>
      </c>
      <c r="G254" s="190"/>
      <c r="H254" s="190"/>
      <c r="I254" s="193"/>
      <c r="J254" s="204">
        <f>BK254</f>
        <v>0</v>
      </c>
      <c r="K254" s="190"/>
      <c r="L254" s="195"/>
      <c r="M254" s="196"/>
      <c r="N254" s="197"/>
      <c r="O254" s="197"/>
      <c r="P254" s="198">
        <f>SUM(P255:P256)</f>
        <v>0</v>
      </c>
      <c r="Q254" s="197"/>
      <c r="R254" s="198">
        <f>SUM(R255:R256)</f>
        <v>0.12</v>
      </c>
      <c r="S254" s="197"/>
      <c r="T254" s="199">
        <f>SUM(T255:T256)</f>
        <v>0</v>
      </c>
      <c r="AR254" s="200" t="s">
        <v>25</v>
      </c>
      <c r="AT254" s="201" t="s">
        <v>81</v>
      </c>
      <c r="AU254" s="201" t="s">
        <v>25</v>
      </c>
      <c r="AY254" s="200" t="s">
        <v>183</v>
      </c>
      <c r="BK254" s="202">
        <f>SUM(BK255:BK256)</f>
        <v>0</v>
      </c>
    </row>
    <row r="255" spans="2:65" s="1" customFormat="1" ht="16.5" customHeight="1">
      <c r="B255" s="43"/>
      <c r="C255" s="252" t="s">
        <v>82</v>
      </c>
      <c r="D255" s="252" t="s">
        <v>272</v>
      </c>
      <c r="E255" s="253" t="s">
        <v>2190</v>
      </c>
      <c r="F255" s="254" t="s">
        <v>2126</v>
      </c>
      <c r="G255" s="255" t="s">
        <v>2191</v>
      </c>
      <c r="H255" s="256">
        <v>0.4</v>
      </c>
      <c r="I255" s="257"/>
      <c r="J255" s="258">
        <f>ROUND(I255*H255,2)</f>
        <v>0</v>
      </c>
      <c r="K255" s="254" t="s">
        <v>38</v>
      </c>
      <c r="L255" s="259"/>
      <c r="M255" s="260" t="s">
        <v>38</v>
      </c>
      <c r="N255" s="261" t="s">
        <v>53</v>
      </c>
      <c r="O255" s="44"/>
      <c r="P255" s="214">
        <f>O255*H255</f>
        <v>0</v>
      </c>
      <c r="Q255" s="214">
        <v>0.3</v>
      </c>
      <c r="R255" s="214">
        <f>Q255*H255</f>
        <v>0.12</v>
      </c>
      <c r="S255" s="214">
        <v>0</v>
      </c>
      <c r="T255" s="215">
        <f>S255*H255</f>
        <v>0</v>
      </c>
      <c r="AR255" s="25" t="s">
        <v>231</v>
      </c>
      <c r="AT255" s="25" t="s">
        <v>272</v>
      </c>
      <c r="AU255" s="25" t="s">
        <v>90</v>
      </c>
      <c r="AY255" s="25" t="s">
        <v>183</v>
      </c>
      <c r="BE255" s="216">
        <f>IF(N255="základní",J255,0)</f>
        <v>0</v>
      </c>
      <c r="BF255" s="216">
        <f>IF(N255="snížená",J255,0)</f>
        <v>0</v>
      </c>
      <c r="BG255" s="216">
        <f>IF(N255="zákl. přenesená",J255,0)</f>
        <v>0</v>
      </c>
      <c r="BH255" s="216">
        <f>IF(N255="sníž. přenesená",J255,0)</f>
        <v>0</v>
      </c>
      <c r="BI255" s="216">
        <f>IF(N255="nulová",J255,0)</f>
        <v>0</v>
      </c>
      <c r="BJ255" s="25" t="s">
        <v>25</v>
      </c>
      <c r="BK255" s="216">
        <f>ROUND(I255*H255,2)</f>
        <v>0</v>
      </c>
      <c r="BL255" s="25" t="s">
        <v>190</v>
      </c>
      <c r="BM255" s="25" t="s">
        <v>2192</v>
      </c>
    </row>
    <row r="256" spans="2:65" s="1" customFormat="1" ht="16.5" customHeight="1">
      <c r="B256" s="43"/>
      <c r="C256" s="205" t="s">
        <v>82</v>
      </c>
      <c r="D256" s="205" t="s">
        <v>185</v>
      </c>
      <c r="E256" s="206" t="s">
        <v>2193</v>
      </c>
      <c r="F256" s="207" t="s">
        <v>2130</v>
      </c>
      <c r="G256" s="208" t="s">
        <v>2191</v>
      </c>
      <c r="H256" s="209">
        <v>0.4</v>
      </c>
      <c r="I256" s="210"/>
      <c r="J256" s="211">
        <f>ROUND(I256*H256,2)</f>
        <v>0</v>
      </c>
      <c r="K256" s="207" t="s">
        <v>38</v>
      </c>
      <c r="L256" s="63"/>
      <c r="M256" s="212" t="s">
        <v>38</v>
      </c>
      <c r="N256" s="213" t="s">
        <v>53</v>
      </c>
      <c r="O256" s="44"/>
      <c r="P256" s="214">
        <f>O256*H256</f>
        <v>0</v>
      </c>
      <c r="Q256" s="214">
        <v>0</v>
      </c>
      <c r="R256" s="214">
        <f>Q256*H256</f>
        <v>0</v>
      </c>
      <c r="S256" s="214">
        <v>0</v>
      </c>
      <c r="T256" s="215">
        <f>S256*H256</f>
        <v>0</v>
      </c>
      <c r="AR256" s="25" t="s">
        <v>190</v>
      </c>
      <c r="AT256" s="25" t="s">
        <v>185</v>
      </c>
      <c r="AU256" s="25" t="s">
        <v>90</v>
      </c>
      <c r="AY256" s="25" t="s">
        <v>183</v>
      </c>
      <c r="BE256" s="216">
        <f>IF(N256="základní",J256,0)</f>
        <v>0</v>
      </c>
      <c r="BF256" s="216">
        <f>IF(N256="snížená",J256,0)</f>
        <v>0</v>
      </c>
      <c r="BG256" s="216">
        <f>IF(N256="zákl. přenesená",J256,0)</f>
        <v>0</v>
      </c>
      <c r="BH256" s="216">
        <f>IF(N256="sníž. přenesená",J256,0)</f>
        <v>0</v>
      </c>
      <c r="BI256" s="216">
        <f>IF(N256="nulová",J256,0)</f>
        <v>0</v>
      </c>
      <c r="BJ256" s="25" t="s">
        <v>25</v>
      </c>
      <c r="BK256" s="216">
        <f>ROUND(I256*H256,2)</f>
        <v>0</v>
      </c>
      <c r="BL256" s="25" t="s">
        <v>190</v>
      </c>
      <c r="BM256" s="25" t="s">
        <v>2194</v>
      </c>
    </row>
    <row r="257" spans="2:63" s="11" customFormat="1" ht="29.85" customHeight="1">
      <c r="B257" s="189"/>
      <c r="C257" s="190"/>
      <c r="D257" s="191" t="s">
        <v>81</v>
      </c>
      <c r="E257" s="203" t="s">
        <v>2172</v>
      </c>
      <c r="F257" s="203" t="s">
        <v>2173</v>
      </c>
      <c r="G257" s="190"/>
      <c r="H257" s="190"/>
      <c r="I257" s="193"/>
      <c r="J257" s="204">
        <f>BK257</f>
        <v>0</v>
      </c>
      <c r="K257" s="190"/>
      <c r="L257" s="195"/>
      <c r="M257" s="196"/>
      <c r="N257" s="197"/>
      <c r="O257" s="197"/>
      <c r="P257" s="198">
        <v>0</v>
      </c>
      <c r="Q257" s="197"/>
      <c r="R257" s="198">
        <v>0</v>
      </c>
      <c r="S257" s="197"/>
      <c r="T257" s="199">
        <v>0</v>
      </c>
      <c r="AR257" s="200" t="s">
        <v>25</v>
      </c>
      <c r="AT257" s="201" t="s">
        <v>81</v>
      </c>
      <c r="AU257" s="201" t="s">
        <v>25</v>
      </c>
      <c r="AY257" s="200" t="s">
        <v>183</v>
      </c>
      <c r="BK257" s="202">
        <v>0</v>
      </c>
    </row>
    <row r="258" spans="2:63" s="11" customFormat="1" ht="19.9" customHeight="1">
      <c r="B258" s="189"/>
      <c r="C258" s="190"/>
      <c r="D258" s="191" t="s">
        <v>81</v>
      </c>
      <c r="E258" s="203" t="s">
        <v>2174</v>
      </c>
      <c r="F258" s="203" t="s">
        <v>2175</v>
      </c>
      <c r="G258" s="190"/>
      <c r="H258" s="190"/>
      <c r="I258" s="193"/>
      <c r="J258" s="204">
        <f>BK258</f>
        <v>0</v>
      </c>
      <c r="K258" s="190"/>
      <c r="L258" s="195"/>
      <c r="M258" s="196"/>
      <c r="N258" s="197"/>
      <c r="O258" s="197"/>
      <c r="P258" s="198">
        <f>SUM(P259:P260)</f>
        <v>0</v>
      </c>
      <c r="Q258" s="197"/>
      <c r="R258" s="198">
        <f>SUM(R259:R260)</f>
        <v>13.799999999999999</v>
      </c>
      <c r="S258" s="197"/>
      <c r="T258" s="199">
        <f>SUM(T259:T260)</f>
        <v>0</v>
      </c>
      <c r="AR258" s="200" t="s">
        <v>25</v>
      </c>
      <c r="AT258" s="201" t="s">
        <v>81</v>
      </c>
      <c r="AU258" s="201" t="s">
        <v>25</v>
      </c>
      <c r="AY258" s="200" t="s">
        <v>183</v>
      </c>
      <c r="BK258" s="202">
        <f>SUM(BK259:BK260)</f>
        <v>0</v>
      </c>
    </row>
    <row r="259" spans="2:65" s="1" customFormat="1" ht="16.5" customHeight="1">
      <c r="B259" s="43"/>
      <c r="C259" s="252" t="s">
        <v>82</v>
      </c>
      <c r="D259" s="252" t="s">
        <v>272</v>
      </c>
      <c r="E259" s="253" t="s">
        <v>2151</v>
      </c>
      <c r="F259" s="254" t="s">
        <v>2126</v>
      </c>
      <c r="G259" s="255" t="s">
        <v>490</v>
      </c>
      <c r="H259" s="256">
        <v>3</v>
      </c>
      <c r="I259" s="257"/>
      <c r="J259" s="258">
        <f>ROUND(I259*H259,2)</f>
        <v>0</v>
      </c>
      <c r="K259" s="254" t="s">
        <v>38</v>
      </c>
      <c r="L259" s="259"/>
      <c r="M259" s="260" t="s">
        <v>38</v>
      </c>
      <c r="N259" s="261" t="s">
        <v>53</v>
      </c>
      <c r="O259" s="44"/>
      <c r="P259" s="214">
        <f>O259*H259</f>
        <v>0</v>
      </c>
      <c r="Q259" s="214">
        <v>4.6</v>
      </c>
      <c r="R259" s="214">
        <f>Q259*H259</f>
        <v>13.799999999999999</v>
      </c>
      <c r="S259" s="214">
        <v>0</v>
      </c>
      <c r="T259" s="215">
        <f>S259*H259</f>
        <v>0</v>
      </c>
      <c r="AR259" s="25" t="s">
        <v>231</v>
      </c>
      <c r="AT259" s="25" t="s">
        <v>272</v>
      </c>
      <c r="AU259" s="25" t="s">
        <v>90</v>
      </c>
      <c r="AY259" s="25" t="s">
        <v>183</v>
      </c>
      <c r="BE259" s="216">
        <f>IF(N259="základní",J259,0)</f>
        <v>0</v>
      </c>
      <c r="BF259" s="216">
        <f>IF(N259="snížená",J259,0)</f>
        <v>0</v>
      </c>
      <c r="BG259" s="216">
        <f>IF(N259="zákl. přenesená",J259,0)</f>
        <v>0</v>
      </c>
      <c r="BH259" s="216">
        <f>IF(N259="sníž. přenesená",J259,0)</f>
        <v>0</v>
      </c>
      <c r="BI259" s="216">
        <f>IF(N259="nulová",J259,0)</f>
        <v>0</v>
      </c>
      <c r="BJ259" s="25" t="s">
        <v>25</v>
      </c>
      <c r="BK259" s="216">
        <f>ROUND(I259*H259,2)</f>
        <v>0</v>
      </c>
      <c r="BL259" s="25" t="s">
        <v>190</v>
      </c>
      <c r="BM259" s="25" t="s">
        <v>2195</v>
      </c>
    </row>
    <row r="260" spans="2:65" s="1" customFormat="1" ht="16.5" customHeight="1">
      <c r="B260" s="43"/>
      <c r="C260" s="205" t="s">
        <v>82</v>
      </c>
      <c r="D260" s="205" t="s">
        <v>185</v>
      </c>
      <c r="E260" s="206" t="s">
        <v>2177</v>
      </c>
      <c r="F260" s="207" t="s">
        <v>2130</v>
      </c>
      <c r="G260" s="208" t="s">
        <v>490</v>
      </c>
      <c r="H260" s="209">
        <v>3</v>
      </c>
      <c r="I260" s="210"/>
      <c r="J260" s="211">
        <f>ROUND(I260*H260,2)</f>
        <v>0</v>
      </c>
      <c r="K260" s="207" t="s">
        <v>38</v>
      </c>
      <c r="L260" s="63"/>
      <c r="M260" s="212" t="s">
        <v>38</v>
      </c>
      <c r="N260" s="213" t="s">
        <v>53</v>
      </c>
      <c r="O260" s="44"/>
      <c r="P260" s="214">
        <f>O260*H260</f>
        <v>0</v>
      </c>
      <c r="Q260" s="214">
        <v>0</v>
      </c>
      <c r="R260" s="214">
        <f>Q260*H260</f>
        <v>0</v>
      </c>
      <c r="S260" s="214">
        <v>0</v>
      </c>
      <c r="T260" s="215">
        <f>S260*H260</f>
        <v>0</v>
      </c>
      <c r="AR260" s="25" t="s">
        <v>190</v>
      </c>
      <c r="AT260" s="25" t="s">
        <v>185</v>
      </c>
      <c r="AU260" s="25" t="s">
        <v>90</v>
      </c>
      <c r="AY260" s="25" t="s">
        <v>183</v>
      </c>
      <c r="BE260" s="216">
        <f>IF(N260="základní",J260,0)</f>
        <v>0</v>
      </c>
      <c r="BF260" s="216">
        <f>IF(N260="snížená",J260,0)</f>
        <v>0</v>
      </c>
      <c r="BG260" s="216">
        <f>IF(N260="zákl. přenesená",J260,0)</f>
        <v>0</v>
      </c>
      <c r="BH260" s="216">
        <f>IF(N260="sníž. přenesená",J260,0)</f>
        <v>0</v>
      </c>
      <c r="BI260" s="216">
        <f>IF(N260="nulová",J260,0)</f>
        <v>0</v>
      </c>
      <c r="BJ260" s="25" t="s">
        <v>25</v>
      </c>
      <c r="BK260" s="216">
        <f>ROUND(I260*H260,2)</f>
        <v>0</v>
      </c>
      <c r="BL260" s="25" t="s">
        <v>190</v>
      </c>
      <c r="BM260" s="25" t="s">
        <v>2196</v>
      </c>
    </row>
    <row r="261" spans="2:63" s="11" customFormat="1" ht="29.85" customHeight="1">
      <c r="B261" s="189"/>
      <c r="C261" s="190"/>
      <c r="D261" s="191" t="s">
        <v>81</v>
      </c>
      <c r="E261" s="203" t="s">
        <v>2197</v>
      </c>
      <c r="F261" s="203" t="s">
        <v>2198</v>
      </c>
      <c r="G261" s="190"/>
      <c r="H261" s="190"/>
      <c r="I261" s="193"/>
      <c r="J261" s="204">
        <f>BK261</f>
        <v>0</v>
      </c>
      <c r="K261" s="190"/>
      <c r="L261" s="195"/>
      <c r="M261" s="196"/>
      <c r="N261" s="197"/>
      <c r="O261" s="197"/>
      <c r="P261" s="198">
        <v>0</v>
      </c>
      <c r="Q261" s="197"/>
      <c r="R261" s="198">
        <v>0</v>
      </c>
      <c r="S261" s="197"/>
      <c r="T261" s="199">
        <v>0</v>
      </c>
      <c r="AR261" s="200" t="s">
        <v>25</v>
      </c>
      <c r="AT261" s="201" t="s">
        <v>81</v>
      </c>
      <c r="AU261" s="201" t="s">
        <v>25</v>
      </c>
      <c r="AY261" s="200" t="s">
        <v>183</v>
      </c>
      <c r="BK261" s="202">
        <v>0</v>
      </c>
    </row>
    <row r="262" spans="2:63" s="11" customFormat="1" ht="19.9" customHeight="1">
      <c r="B262" s="189"/>
      <c r="C262" s="190"/>
      <c r="D262" s="191" t="s">
        <v>81</v>
      </c>
      <c r="E262" s="203" t="s">
        <v>2199</v>
      </c>
      <c r="F262" s="203" t="s">
        <v>2200</v>
      </c>
      <c r="G262" s="190"/>
      <c r="H262" s="190"/>
      <c r="I262" s="193"/>
      <c r="J262" s="204">
        <f>BK262</f>
        <v>0</v>
      </c>
      <c r="K262" s="190"/>
      <c r="L262" s="195"/>
      <c r="M262" s="196"/>
      <c r="N262" s="197"/>
      <c r="O262" s="197"/>
      <c r="P262" s="198">
        <f>SUM(P263:P264)</f>
        <v>0</v>
      </c>
      <c r="Q262" s="197"/>
      <c r="R262" s="198">
        <f>SUM(R263:R264)</f>
        <v>13.799999999999999</v>
      </c>
      <c r="S262" s="197"/>
      <c r="T262" s="199">
        <f>SUM(T263:T264)</f>
        <v>0</v>
      </c>
      <c r="AR262" s="200" t="s">
        <v>25</v>
      </c>
      <c r="AT262" s="201" t="s">
        <v>81</v>
      </c>
      <c r="AU262" s="201" t="s">
        <v>25</v>
      </c>
      <c r="AY262" s="200" t="s">
        <v>183</v>
      </c>
      <c r="BK262" s="202">
        <f>SUM(BK263:BK264)</f>
        <v>0</v>
      </c>
    </row>
    <row r="263" spans="2:65" s="1" customFormat="1" ht="16.5" customHeight="1">
      <c r="B263" s="43"/>
      <c r="C263" s="252" t="s">
        <v>82</v>
      </c>
      <c r="D263" s="252" t="s">
        <v>272</v>
      </c>
      <c r="E263" s="253" t="s">
        <v>2151</v>
      </c>
      <c r="F263" s="254" t="s">
        <v>2126</v>
      </c>
      <c r="G263" s="255" t="s">
        <v>490</v>
      </c>
      <c r="H263" s="256">
        <v>3</v>
      </c>
      <c r="I263" s="257"/>
      <c r="J263" s="258">
        <f>ROUND(I263*H263,2)</f>
        <v>0</v>
      </c>
      <c r="K263" s="254" t="s">
        <v>38</v>
      </c>
      <c r="L263" s="259"/>
      <c r="M263" s="260" t="s">
        <v>38</v>
      </c>
      <c r="N263" s="261" t="s">
        <v>53</v>
      </c>
      <c r="O263" s="44"/>
      <c r="P263" s="214">
        <f>O263*H263</f>
        <v>0</v>
      </c>
      <c r="Q263" s="214">
        <v>4.6</v>
      </c>
      <c r="R263" s="214">
        <f>Q263*H263</f>
        <v>13.799999999999999</v>
      </c>
      <c r="S263" s="214">
        <v>0</v>
      </c>
      <c r="T263" s="215">
        <f>S263*H263</f>
        <v>0</v>
      </c>
      <c r="AR263" s="25" t="s">
        <v>231</v>
      </c>
      <c r="AT263" s="25" t="s">
        <v>272</v>
      </c>
      <c r="AU263" s="25" t="s">
        <v>90</v>
      </c>
      <c r="AY263" s="25" t="s">
        <v>183</v>
      </c>
      <c r="BE263" s="216">
        <f>IF(N263="základní",J263,0)</f>
        <v>0</v>
      </c>
      <c r="BF263" s="216">
        <f>IF(N263="snížená",J263,0)</f>
        <v>0</v>
      </c>
      <c r="BG263" s="216">
        <f>IF(N263="zákl. přenesená",J263,0)</f>
        <v>0</v>
      </c>
      <c r="BH263" s="216">
        <f>IF(N263="sníž. přenesená",J263,0)</f>
        <v>0</v>
      </c>
      <c r="BI263" s="216">
        <f>IF(N263="nulová",J263,0)</f>
        <v>0</v>
      </c>
      <c r="BJ263" s="25" t="s">
        <v>25</v>
      </c>
      <c r="BK263" s="216">
        <f>ROUND(I263*H263,2)</f>
        <v>0</v>
      </c>
      <c r="BL263" s="25" t="s">
        <v>190</v>
      </c>
      <c r="BM263" s="25" t="s">
        <v>2201</v>
      </c>
    </row>
    <row r="264" spans="2:65" s="1" customFormat="1" ht="16.5" customHeight="1">
      <c r="B264" s="43"/>
      <c r="C264" s="205" t="s">
        <v>82</v>
      </c>
      <c r="D264" s="205" t="s">
        <v>185</v>
      </c>
      <c r="E264" s="206" t="s">
        <v>2177</v>
      </c>
      <c r="F264" s="207" t="s">
        <v>2130</v>
      </c>
      <c r="G264" s="208" t="s">
        <v>490</v>
      </c>
      <c r="H264" s="209">
        <v>3</v>
      </c>
      <c r="I264" s="210"/>
      <c r="J264" s="211">
        <f>ROUND(I264*H264,2)</f>
        <v>0</v>
      </c>
      <c r="K264" s="207" t="s">
        <v>38</v>
      </c>
      <c r="L264" s="63"/>
      <c r="M264" s="212" t="s">
        <v>38</v>
      </c>
      <c r="N264" s="213" t="s">
        <v>53</v>
      </c>
      <c r="O264" s="44"/>
      <c r="P264" s="214">
        <f>O264*H264</f>
        <v>0</v>
      </c>
      <c r="Q264" s="214">
        <v>0</v>
      </c>
      <c r="R264" s="214">
        <f>Q264*H264</f>
        <v>0</v>
      </c>
      <c r="S264" s="214">
        <v>0</v>
      </c>
      <c r="T264" s="215">
        <f>S264*H264</f>
        <v>0</v>
      </c>
      <c r="AR264" s="25" t="s">
        <v>190</v>
      </c>
      <c r="AT264" s="25" t="s">
        <v>185</v>
      </c>
      <c r="AU264" s="25" t="s">
        <v>90</v>
      </c>
      <c r="AY264" s="25" t="s">
        <v>183</v>
      </c>
      <c r="BE264" s="216">
        <f>IF(N264="základní",J264,0)</f>
        <v>0</v>
      </c>
      <c r="BF264" s="216">
        <f>IF(N264="snížená",J264,0)</f>
        <v>0</v>
      </c>
      <c r="BG264" s="216">
        <f>IF(N264="zákl. přenesená",J264,0)</f>
        <v>0</v>
      </c>
      <c r="BH264" s="216">
        <f>IF(N264="sníž. přenesená",J264,0)</f>
        <v>0</v>
      </c>
      <c r="BI264" s="216">
        <f>IF(N264="nulová",J264,0)</f>
        <v>0</v>
      </c>
      <c r="BJ264" s="25" t="s">
        <v>25</v>
      </c>
      <c r="BK264" s="216">
        <f>ROUND(I264*H264,2)</f>
        <v>0</v>
      </c>
      <c r="BL264" s="25" t="s">
        <v>190</v>
      </c>
      <c r="BM264" s="25" t="s">
        <v>2202</v>
      </c>
    </row>
    <row r="265" spans="2:63" s="11" customFormat="1" ht="29.85" customHeight="1">
      <c r="B265" s="189"/>
      <c r="C265" s="190"/>
      <c r="D265" s="191" t="s">
        <v>81</v>
      </c>
      <c r="E265" s="203" t="s">
        <v>2199</v>
      </c>
      <c r="F265" s="203" t="s">
        <v>2200</v>
      </c>
      <c r="G265" s="190"/>
      <c r="H265" s="190"/>
      <c r="I265" s="193"/>
      <c r="J265" s="204">
        <f>BK265</f>
        <v>0</v>
      </c>
      <c r="K265" s="190"/>
      <c r="L265" s="195"/>
      <c r="M265" s="196"/>
      <c r="N265" s="197"/>
      <c r="O265" s="197"/>
      <c r="P265" s="198">
        <f>SUM(P266:P267)</f>
        <v>0</v>
      </c>
      <c r="Q265" s="197"/>
      <c r="R265" s="198">
        <f>SUM(R266:R267)</f>
        <v>4.6</v>
      </c>
      <c r="S265" s="197"/>
      <c r="T265" s="199">
        <f>SUM(T266:T267)</f>
        <v>0</v>
      </c>
      <c r="AR265" s="200" t="s">
        <v>25</v>
      </c>
      <c r="AT265" s="201" t="s">
        <v>81</v>
      </c>
      <c r="AU265" s="201" t="s">
        <v>25</v>
      </c>
      <c r="AY265" s="200" t="s">
        <v>183</v>
      </c>
      <c r="BK265" s="202">
        <f>SUM(BK266:BK267)</f>
        <v>0</v>
      </c>
    </row>
    <row r="266" spans="2:65" s="1" customFormat="1" ht="16.5" customHeight="1">
      <c r="B266" s="43"/>
      <c r="C266" s="252" t="s">
        <v>82</v>
      </c>
      <c r="D266" s="252" t="s">
        <v>272</v>
      </c>
      <c r="E266" s="253" t="s">
        <v>2151</v>
      </c>
      <c r="F266" s="254" t="s">
        <v>2126</v>
      </c>
      <c r="G266" s="255" t="s">
        <v>490</v>
      </c>
      <c r="H266" s="256">
        <v>1</v>
      </c>
      <c r="I266" s="257"/>
      <c r="J266" s="258">
        <f>ROUND(I266*H266,2)</f>
        <v>0</v>
      </c>
      <c r="K266" s="254" t="s">
        <v>38</v>
      </c>
      <c r="L266" s="259"/>
      <c r="M266" s="260" t="s">
        <v>38</v>
      </c>
      <c r="N266" s="261" t="s">
        <v>53</v>
      </c>
      <c r="O266" s="44"/>
      <c r="P266" s="214">
        <f>O266*H266</f>
        <v>0</v>
      </c>
      <c r="Q266" s="214">
        <v>4.6</v>
      </c>
      <c r="R266" s="214">
        <f>Q266*H266</f>
        <v>4.6</v>
      </c>
      <c r="S266" s="214">
        <v>0</v>
      </c>
      <c r="T266" s="215">
        <f>S266*H266</f>
        <v>0</v>
      </c>
      <c r="AR266" s="25" t="s">
        <v>231</v>
      </c>
      <c r="AT266" s="25" t="s">
        <v>272</v>
      </c>
      <c r="AU266" s="25" t="s">
        <v>90</v>
      </c>
      <c r="AY266" s="25" t="s">
        <v>183</v>
      </c>
      <c r="BE266" s="216">
        <f>IF(N266="základní",J266,0)</f>
        <v>0</v>
      </c>
      <c r="BF266" s="216">
        <f>IF(N266="snížená",J266,0)</f>
        <v>0</v>
      </c>
      <c r="BG266" s="216">
        <f>IF(N266="zákl. přenesená",J266,0)</f>
        <v>0</v>
      </c>
      <c r="BH266" s="216">
        <f>IF(N266="sníž. přenesená",J266,0)</f>
        <v>0</v>
      </c>
      <c r="BI266" s="216">
        <f>IF(N266="nulová",J266,0)</f>
        <v>0</v>
      </c>
      <c r="BJ266" s="25" t="s">
        <v>25</v>
      </c>
      <c r="BK266" s="216">
        <f>ROUND(I266*H266,2)</f>
        <v>0</v>
      </c>
      <c r="BL266" s="25" t="s">
        <v>190</v>
      </c>
      <c r="BM266" s="25" t="s">
        <v>2203</v>
      </c>
    </row>
    <row r="267" spans="2:65" s="1" customFormat="1" ht="16.5" customHeight="1">
      <c r="B267" s="43"/>
      <c r="C267" s="252" t="s">
        <v>82</v>
      </c>
      <c r="D267" s="252" t="s">
        <v>272</v>
      </c>
      <c r="E267" s="253" t="s">
        <v>2204</v>
      </c>
      <c r="F267" s="254" t="s">
        <v>2130</v>
      </c>
      <c r="G267" s="255" t="s">
        <v>490</v>
      </c>
      <c r="H267" s="256">
        <v>1</v>
      </c>
      <c r="I267" s="257"/>
      <c r="J267" s="258">
        <f>ROUND(I267*H267,2)</f>
        <v>0</v>
      </c>
      <c r="K267" s="254" t="s">
        <v>38</v>
      </c>
      <c r="L267" s="259"/>
      <c r="M267" s="260" t="s">
        <v>38</v>
      </c>
      <c r="N267" s="261" t="s">
        <v>53</v>
      </c>
      <c r="O267" s="44"/>
      <c r="P267" s="214">
        <f>O267*H267</f>
        <v>0</v>
      </c>
      <c r="Q267" s="214">
        <v>0</v>
      </c>
      <c r="R267" s="214">
        <f>Q267*H267</f>
        <v>0</v>
      </c>
      <c r="S267" s="214">
        <v>0</v>
      </c>
      <c r="T267" s="215">
        <f>S267*H267</f>
        <v>0</v>
      </c>
      <c r="AR267" s="25" t="s">
        <v>231</v>
      </c>
      <c r="AT267" s="25" t="s">
        <v>272</v>
      </c>
      <c r="AU267" s="25" t="s">
        <v>90</v>
      </c>
      <c r="AY267" s="25" t="s">
        <v>183</v>
      </c>
      <c r="BE267" s="216">
        <f>IF(N267="základní",J267,0)</f>
        <v>0</v>
      </c>
      <c r="BF267" s="216">
        <f>IF(N267="snížená",J267,0)</f>
        <v>0</v>
      </c>
      <c r="BG267" s="216">
        <f>IF(N267="zákl. přenesená",J267,0)</f>
        <v>0</v>
      </c>
      <c r="BH267" s="216">
        <f>IF(N267="sníž. přenesená",J267,0)</f>
        <v>0</v>
      </c>
      <c r="BI267" s="216">
        <f>IF(N267="nulová",J267,0)</f>
        <v>0</v>
      </c>
      <c r="BJ267" s="25" t="s">
        <v>25</v>
      </c>
      <c r="BK267" s="216">
        <f>ROUND(I267*H267,2)</f>
        <v>0</v>
      </c>
      <c r="BL267" s="25" t="s">
        <v>190</v>
      </c>
      <c r="BM267" s="25" t="s">
        <v>2205</v>
      </c>
    </row>
    <row r="268" spans="2:63" s="11" customFormat="1" ht="29.85" customHeight="1">
      <c r="B268" s="189"/>
      <c r="C268" s="190"/>
      <c r="D268" s="191" t="s">
        <v>81</v>
      </c>
      <c r="E268" s="203" t="s">
        <v>2206</v>
      </c>
      <c r="F268" s="203" t="s">
        <v>2207</v>
      </c>
      <c r="G268" s="190"/>
      <c r="H268" s="190"/>
      <c r="I268" s="193"/>
      <c r="J268" s="204">
        <f>BK268</f>
        <v>0</v>
      </c>
      <c r="K268" s="190"/>
      <c r="L268" s="195"/>
      <c r="M268" s="196"/>
      <c r="N268" s="197"/>
      <c r="O268" s="197"/>
      <c r="P268" s="198">
        <v>0</v>
      </c>
      <c r="Q268" s="197"/>
      <c r="R268" s="198">
        <v>0</v>
      </c>
      <c r="S268" s="197"/>
      <c r="T268" s="199">
        <v>0</v>
      </c>
      <c r="AR268" s="200" t="s">
        <v>25</v>
      </c>
      <c r="AT268" s="201" t="s">
        <v>81</v>
      </c>
      <c r="AU268" s="201" t="s">
        <v>25</v>
      </c>
      <c r="AY268" s="200" t="s">
        <v>183</v>
      </c>
      <c r="BK268" s="202">
        <v>0</v>
      </c>
    </row>
    <row r="269" spans="2:63" s="11" customFormat="1" ht="19.9" customHeight="1">
      <c r="B269" s="189"/>
      <c r="C269" s="190"/>
      <c r="D269" s="191" t="s">
        <v>81</v>
      </c>
      <c r="E269" s="203" t="s">
        <v>2208</v>
      </c>
      <c r="F269" s="203" t="s">
        <v>2209</v>
      </c>
      <c r="G269" s="190"/>
      <c r="H269" s="190"/>
      <c r="I269" s="193"/>
      <c r="J269" s="204">
        <f>BK269</f>
        <v>0</v>
      </c>
      <c r="K269" s="190"/>
      <c r="L269" s="195"/>
      <c r="M269" s="196"/>
      <c r="N269" s="197"/>
      <c r="O269" s="197"/>
      <c r="P269" s="198">
        <f>SUM(P270:P271)</f>
        <v>0</v>
      </c>
      <c r="Q269" s="197"/>
      <c r="R269" s="198">
        <f>SUM(R270:R271)</f>
        <v>4.6</v>
      </c>
      <c r="S269" s="197"/>
      <c r="T269" s="199">
        <f>SUM(T270:T271)</f>
        <v>0</v>
      </c>
      <c r="AR269" s="200" t="s">
        <v>25</v>
      </c>
      <c r="AT269" s="201" t="s">
        <v>81</v>
      </c>
      <c r="AU269" s="201" t="s">
        <v>25</v>
      </c>
      <c r="AY269" s="200" t="s">
        <v>183</v>
      </c>
      <c r="BK269" s="202">
        <f>SUM(BK270:BK271)</f>
        <v>0</v>
      </c>
    </row>
    <row r="270" spans="2:65" s="1" customFormat="1" ht="16.5" customHeight="1">
      <c r="B270" s="43"/>
      <c r="C270" s="252" t="s">
        <v>82</v>
      </c>
      <c r="D270" s="252" t="s">
        <v>272</v>
      </c>
      <c r="E270" s="253" t="s">
        <v>2151</v>
      </c>
      <c r="F270" s="254" t="s">
        <v>2126</v>
      </c>
      <c r="G270" s="255" t="s">
        <v>490</v>
      </c>
      <c r="H270" s="256">
        <v>1</v>
      </c>
      <c r="I270" s="257"/>
      <c r="J270" s="258">
        <f>ROUND(I270*H270,2)</f>
        <v>0</v>
      </c>
      <c r="K270" s="254" t="s">
        <v>38</v>
      </c>
      <c r="L270" s="259"/>
      <c r="M270" s="260" t="s">
        <v>38</v>
      </c>
      <c r="N270" s="261" t="s">
        <v>53</v>
      </c>
      <c r="O270" s="44"/>
      <c r="P270" s="214">
        <f>O270*H270</f>
        <v>0</v>
      </c>
      <c r="Q270" s="214">
        <v>4.6</v>
      </c>
      <c r="R270" s="214">
        <f>Q270*H270</f>
        <v>4.6</v>
      </c>
      <c r="S270" s="214">
        <v>0</v>
      </c>
      <c r="T270" s="215">
        <f>S270*H270</f>
        <v>0</v>
      </c>
      <c r="AR270" s="25" t="s">
        <v>231</v>
      </c>
      <c r="AT270" s="25" t="s">
        <v>272</v>
      </c>
      <c r="AU270" s="25" t="s">
        <v>90</v>
      </c>
      <c r="AY270" s="25" t="s">
        <v>183</v>
      </c>
      <c r="BE270" s="216">
        <f>IF(N270="základní",J270,0)</f>
        <v>0</v>
      </c>
      <c r="BF270" s="216">
        <f>IF(N270="snížená",J270,0)</f>
        <v>0</v>
      </c>
      <c r="BG270" s="216">
        <f>IF(N270="zákl. přenesená",J270,0)</f>
        <v>0</v>
      </c>
      <c r="BH270" s="216">
        <f>IF(N270="sníž. přenesená",J270,0)</f>
        <v>0</v>
      </c>
      <c r="BI270" s="216">
        <f>IF(N270="nulová",J270,0)</f>
        <v>0</v>
      </c>
      <c r="BJ270" s="25" t="s">
        <v>25</v>
      </c>
      <c r="BK270" s="216">
        <f>ROUND(I270*H270,2)</f>
        <v>0</v>
      </c>
      <c r="BL270" s="25" t="s">
        <v>190</v>
      </c>
      <c r="BM270" s="25" t="s">
        <v>2210</v>
      </c>
    </row>
    <row r="271" spans="2:65" s="1" customFormat="1" ht="16.5" customHeight="1">
      <c r="B271" s="43"/>
      <c r="C271" s="205" t="s">
        <v>82</v>
      </c>
      <c r="D271" s="205" t="s">
        <v>185</v>
      </c>
      <c r="E271" s="206" t="s">
        <v>2211</v>
      </c>
      <c r="F271" s="207" t="s">
        <v>2130</v>
      </c>
      <c r="G271" s="208" t="s">
        <v>490</v>
      </c>
      <c r="H271" s="209">
        <v>1</v>
      </c>
      <c r="I271" s="210"/>
      <c r="J271" s="211">
        <f>ROUND(I271*H271,2)</f>
        <v>0</v>
      </c>
      <c r="K271" s="207" t="s">
        <v>38</v>
      </c>
      <c r="L271" s="63"/>
      <c r="M271" s="212" t="s">
        <v>38</v>
      </c>
      <c r="N271" s="213" t="s">
        <v>53</v>
      </c>
      <c r="O271" s="44"/>
      <c r="P271" s="214">
        <f>O271*H271</f>
        <v>0</v>
      </c>
      <c r="Q271" s="214">
        <v>0</v>
      </c>
      <c r="R271" s="214">
        <f>Q271*H271</f>
        <v>0</v>
      </c>
      <c r="S271" s="214">
        <v>0</v>
      </c>
      <c r="T271" s="215">
        <f>S271*H271</f>
        <v>0</v>
      </c>
      <c r="AR271" s="25" t="s">
        <v>190</v>
      </c>
      <c r="AT271" s="25" t="s">
        <v>185</v>
      </c>
      <c r="AU271" s="25" t="s">
        <v>90</v>
      </c>
      <c r="AY271" s="25" t="s">
        <v>183</v>
      </c>
      <c r="BE271" s="216">
        <f>IF(N271="základní",J271,0)</f>
        <v>0</v>
      </c>
      <c r="BF271" s="216">
        <f>IF(N271="snížená",J271,0)</f>
        <v>0</v>
      </c>
      <c r="BG271" s="216">
        <f>IF(N271="zákl. přenesená",J271,0)</f>
        <v>0</v>
      </c>
      <c r="BH271" s="216">
        <f>IF(N271="sníž. přenesená",J271,0)</f>
        <v>0</v>
      </c>
      <c r="BI271" s="216">
        <f>IF(N271="nulová",J271,0)</f>
        <v>0</v>
      </c>
      <c r="BJ271" s="25" t="s">
        <v>25</v>
      </c>
      <c r="BK271" s="216">
        <f>ROUND(I271*H271,2)</f>
        <v>0</v>
      </c>
      <c r="BL271" s="25" t="s">
        <v>190</v>
      </c>
      <c r="BM271" s="25" t="s">
        <v>2212</v>
      </c>
    </row>
    <row r="272" spans="2:63" s="11" customFormat="1" ht="29.85" customHeight="1">
      <c r="B272" s="189"/>
      <c r="C272" s="190"/>
      <c r="D272" s="191" t="s">
        <v>81</v>
      </c>
      <c r="E272" s="203" t="s">
        <v>2166</v>
      </c>
      <c r="F272" s="203" t="s">
        <v>2167</v>
      </c>
      <c r="G272" s="190"/>
      <c r="H272" s="190"/>
      <c r="I272" s="193"/>
      <c r="J272" s="204">
        <f>BK272</f>
        <v>0</v>
      </c>
      <c r="K272" s="190"/>
      <c r="L272" s="195"/>
      <c r="M272" s="196"/>
      <c r="N272" s="197"/>
      <c r="O272" s="197"/>
      <c r="P272" s="198">
        <v>0</v>
      </c>
      <c r="Q272" s="197"/>
      <c r="R272" s="198">
        <v>0</v>
      </c>
      <c r="S272" s="197"/>
      <c r="T272" s="199">
        <v>0</v>
      </c>
      <c r="AR272" s="200" t="s">
        <v>25</v>
      </c>
      <c r="AT272" s="201" t="s">
        <v>81</v>
      </c>
      <c r="AU272" s="201" t="s">
        <v>25</v>
      </c>
      <c r="AY272" s="200" t="s">
        <v>183</v>
      </c>
      <c r="BK272" s="202">
        <v>0</v>
      </c>
    </row>
    <row r="273" spans="2:63" s="11" customFormat="1" ht="19.9" customHeight="1">
      <c r="B273" s="189"/>
      <c r="C273" s="190"/>
      <c r="D273" s="191" t="s">
        <v>81</v>
      </c>
      <c r="E273" s="203" t="s">
        <v>2213</v>
      </c>
      <c r="F273" s="203" t="s">
        <v>2214</v>
      </c>
      <c r="G273" s="190"/>
      <c r="H273" s="190"/>
      <c r="I273" s="193"/>
      <c r="J273" s="204">
        <f>BK273</f>
        <v>0</v>
      </c>
      <c r="K273" s="190"/>
      <c r="L273" s="195"/>
      <c r="M273" s="196"/>
      <c r="N273" s="197"/>
      <c r="O273" s="197"/>
      <c r="P273" s="198">
        <f>SUM(P274:P275)</f>
        <v>0</v>
      </c>
      <c r="Q273" s="197"/>
      <c r="R273" s="198">
        <f>SUM(R274:R275)</f>
        <v>4.6</v>
      </c>
      <c r="S273" s="197"/>
      <c r="T273" s="199">
        <f>SUM(T274:T275)</f>
        <v>0</v>
      </c>
      <c r="AR273" s="200" t="s">
        <v>25</v>
      </c>
      <c r="AT273" s="201" t="s">
        <v>81</v>
      </c>
      <c r="AU273" s="201" t="s">
        <v>25</v>
      </c>
      <c r="AY273" s="200" t="s">
        <v>183</v>
      </c>
      <c r="BK273" s="202">
        <f>SUM(BK274:BK275)</f>
        <v>0</v>
      </c>
    </row>
    <row r="274" spans="2:65" s="1" customFormat="1" ht="16.5" customHeight="1">
      <c r="B274" s="43"/>
      <c r="C274" s="252" t="s">
        <v>82</v>
      </c>
      <c r="D274" s="252" t="s">
        <v>272</v>
      </c>
      <c r="E274" s="253" t="s">
        <v>2151</v>
      </c>
      <c r="F274" s="254" t="s">
        <v>2126</v>
      </c>
      <c r="G274" s="255" t="s">
        <v>490</v>
      </c>
      <c r="H274" s="256">
        <v>1</v>
      </c>
      <c r="I274" s="257"/>
      <c r="J274" s="258">
        <f>ROUND(I274*H274,2)</f>
        <v>0</v>
      </c>
      <c r="K274" s="254" t="s">
        <v>38</v>
      </c>
      <c r="L274" s="259"/>
      <c r="M274" s="260" t="s">
        <v>38</v>
      </c>
      <c r="N274" s="261" t="s">
        <v>53</v>
      </c>
      <c r="O274" s="44"/>
      <c r="P274" s="214">
        <f>O274*H274</f>
        <v>0</v>
      </c>
      <c r="Q274" s="214">
        <v>4.6</v>
      </c>
      <c r="R274" s="214">
        <f>Q274*H274</f>
        <v>4.6</v>
      </c>
      <c r="S274" s="214">
        <v>0</v>
      </c>
      <c r="T274" s="215">
        <f>S274*H274</f>
        <v>0</v>
      </c>
      <c r="AR274" s="25" t="s">
        <v>231</v>
      </c>
      <c r="AT274" s="25" t="s">
        <v>272</v>
      </c>
      <c r="AU274" s="25" t="s">
        <v>90</v>
      </c>
      <c r="AY274" s="25" t="s">
        <v>183</v>
      </c>
      <c r="BE274" s="216">
        <f>IF(N274="základní",J274,0)</f>
        <v>0</v>
      </c>
      <c r="BF274" s="216">
        <f>IF(N274="snížená",J274,0)</f>
        <v>0</v>
      </c>
      <c r="BG274" s="216">
        <f>IF(N274="zákl. přenesená",J274,0)</f>
        <v>0</v>
      </c>
      <c r="BH274" s="216">
        <f>IF(N274="sníž. přenesená",J274,0)</f>
        <v>0</v>
      </c>
      <c r="BI274" s="216">
        <f>IF(N274="nulová",J274,0)</f>
        <v>0</v>
      </c>
      <c r="BJ274" s="25" t="s">
        <v>25</v>
      </c>
      <c r="BK274" s="216">
        <f>ROUND(I274*H274,2)</f>
        <v>0</v>
      </c>
      <c r="BL274" s="25" t="s">
        <v>190</v>
      </c>
      <c r="BM274" s="25" t="s">
        <v>2215</v>
      </c>
    </row>
    <row r="275" spans="2:65" s="1" customFormat="1" ht="16.5" customHeight="1">
      <c r="B275" s="43"/>
      <c r="C275" s="205" t="s">
        <v>82</v>
      </c>
      <c r="D275" s="205" t="s">
        <v>185</v>
      </c>
      <c r="E275" s="206" t="s">
        <v>2216</v>
      </c>
      <c r="F275" s="207" t="s">
        <v>2130</v>
      </c>
      <c r="G275" s="208" t="s">
        <v>490</v>
      </c>
      <c r="H275" s="209">
        <v>1</v>
      </c>
      <c r="I275" s="210"/>
      <c r="J275" s="211">
        <f>ROUND(I275*H275,2)</f>
        <v>0</v>
      </c>
      <c r="K275" s="207" t="s">
        <v>38</v>
      </c>
      <c r="L275" s="63"/>
      <c r="M275" s="212" t="s">
        <v>38</v>
      </c>
      <c r="N275" s="213" t="s">
        <v>53</v>
      </c>
      <c r="O275" s="44"/>
      <c r="P275" s="214">
        <f>O275*H275</f>
        <v>0</v>
      </c>
      <c r="Q275" s="214">
        <v>0</v>
      </c>
      <c r="R275" s="214">
        <f>Q275*H275</f>
        <v>0</v>
      </c>
      <c r="S275" s="214">
        <v>0</v>
      </c>
      <c r="T275" s="215">
        <f>S275*H275</f>
        <v>0</v>
      </c>
      <c r="AR275" s="25" t="s">
        <v>190</v>
      </c>
      <c r="AT275" s="25" t="s">
        <v>185</v>
      </c>
      <c r="AU275" s="25" t="s">
        <v>90</v>
      </c>
      <c r="AY275" s="25" t="s">
        <v>183</v>
      </c>
      <c r="BE275" s="216">
        <f>IF(N275="základní",J275,0)</f>
        <v>0</v>
      </c>
      <c r="BF275" s="216">
        <f>IF(N275="snížená",J275,0)</f>
        <v>0</v>
      </c>
      <c r="BG275" s="216">
        <f>IF(N275="zákl. přenesená",J275,0)</f>
        <v>0</v>
      </c>
      <c r="BH275" s="216">
        <f>IF(N275="sníž. přenesená",J275,0)</f>
        <v>0</v>
      </c>
      <c r="BI275" s="216">
        <f>IF(N275="nulová",J275,0)</f>
        <v>0</v>
      </c>
      <c r="BJ275" s="25" t="s">
        <v>25</v>
      </c>
      <c r="BK275" s="216">
        <f>ROUND(I275*H275,2)</f>
        <v>0</v>
      </c>
      <c r="BL275" s="25" t="s">
        <v>190</v>
      </c>
      <c r="BM275" s="25" t="s">
        <v>2217</v>
      </c>
    </row>
    <row r="276" spans="2:63" s="11" customFormat="1" ht="29.85" customHeight="1">
      <c r="B276" s="189"/>
      <c r="C276" s="190"/>
      <c r="D276" s="191" t="s">
        <v>81</v>
      </c>
      <c r="E276" s="203" t="s">
        <v>2179</v>
      </c>
      <c r="F276" s="203" t="s">
        <v>2180</v>
      </c>
      <c r="G276" s="190"/>
      <c r="H276" s="190"/>
      <c r="I276" s="193"/>
      <c r="J276" s="204">
        <f>BK276</f>
        <v>0</v>
      </c>
      <c r="K276" s="190"/>
      <c r="L276" s="195"/>
      <c r="M276" s="196"/>
      <c r="N276" s="197"/>
      <c r="O276" s="197"/>
      <c r="P276" s="198">
        <v>0</v>
      </c>
      <c r="Q276" s="197"/>
      <c r="R276" s="198">
        <v>0</v>
      </c>
      <c r="S276" s="197"/>
      <c r="T276" s="199">
        <v>0</v>
      </c>
      <c r="AR276" s="200" t="s">
        <v>25</v>
      </c>
      <c r="AT276" s="201" t="s">
        <v>81</v>
      </c>
      <c r="AU276" s="201" t="s">
        <v>25</v>
      </c>
      <c r="AY276" s="200" t="s">
        <v>183</v>
      </c>
      <c r="BK276" s="202">
        <v>0</v>
      </c>
    </row>
    <row r="277" spans="2:63" s="11" customFormat="1" ht="19.9" customHeight="1">
      <c r="B277" s="189"/>
      <c r="C277" s="190"/>
      <c r="D277" s="191" t="s">
        <v>81</v>
      </c>
      <c r="E277" s="203" t="s">
        <v>2218</v>
      </c>
      <c r="F277" s="203" t="s">
        <v>2219</v>
      </c>
      <c r="G277" s="190"/>
      <c r="H277" s="190"/>
      <c r="I277" s="193"/>
      <c r="J277" s="204">
        <f>BK277</f>
        <v>0</v>
      </c>
      <c r="K277" s="190"/>
      <c r="L277" s="195"/>
      <c r="M277" s="196"/>
      <c r="N277" s="197"/>
      <c r="O277" s="197"/>
      <c r="P277" s="198">
        <f>SUM(P278:P279)</f>
        <v>0</v>
      </c>
      <c r="Q277" s="197"/>
      <c r="R277" s="198">
        <f>SUM(R278:R279)</f>
        <v>13.799999999999999</v>
      </c>
      <c r="S277" s="197"/>
      <c r="T277" s="199">
        <f>SUM(T278:T279)</f>
        <v>0</v>
      </c>
      <c r="AR277" s="200" t="s">
        <v>25</v>
      </c>
      <c r="AT277" s="201" t="s">
        <v>81</v>
      </c>
      <c r="AU277" s="201" t="s">
        <v>25</v>
      </c>
      <c r="AY277" s="200" t="s">
        <v>183</v>
      </c>
      <c r="BK277" s="202">
        <f>SUM(BK278:BK279)</f>
        <v>0</v>
      </c>
    </row>
    <row r="278" spans="2:65" s="1" customFormat="1" ht="16.5" customHeight="1">
      <c r="B278" s="43"/>
      <c r="C278" s="252" t="s">
        <v>82</v>
      </c>
      <c r="D278" s="252" t="s">
        <v>272</v>
      </c>
      <c r="E278" s="253" t="s">
        <v>2151</v>
      </c>
      <c r="F278" s="254" t="s">
        <v>2126</v>
      </c>
      <c r="G278" s="255" t="s">
        <v>490</v>
      </c>
      <c r="H278" s="256">
        <v>3</v>
      </c>
      <c r="I278" s="257"/>
      <c r="J278" s="258">
        <f>ROUND(I278*H278,2)</f>
        <v>0</v>
      </c>
      <c r="K278" s="254" t="s">
        <v>38</v>
      </c>
      <c r="L278" s="259"/>
      <c r="M278" s="260" t="s">
        <v>38</v>
      </c>
      <c r="N278" s="261" t="s">
        <v>53</v>
      </c>
      <c r="O278" s="44"/>
      <c r="P278" s="214">
        <f>O278*H278</f>
        <v>0</v>
      </c>
      <c r="Q278" s="214">
        <v>4.6</v>
      </c>
      <c r="R278" s="214">
        <f>Q278*H278</f>
        <v>13.799999999999999</v>
      </c>
      <c r="S278" s="214">
        <v>0</v>
      </c>
      <c r="T278" s="215">
        <f>S278*H278</f>
        <v>0</v>
      </c>
      <c r="AR278" s="25" t="s">
        <v>231</v>
      </c>
      <c r="AT278" s="25" t="s">
        <v>272</v>
      </c>
      <c r="AU278" s="25" t="s">
        <v>90</v>
      </c>
      <c r="AY278" s="25" t="s">
        <v>183</v>
      </c>
      <c r="BE278" s="216">
        <f>IF(N278="základní",J278,0)</f>
        <v>0</v>
      </c>
      <c r="BF278" s="216">
        <f>IF(N278="snížená",J278,0)</f>
        <v>0</v>
      </c>
      <c r="BG278" s="216">
        <f>IF(N278="zákl. přenesená",J278,0)</f>
        <v>0</v>
      </c>
      <c r="BH278" s="216">
        <f>IF(N278="sníž. přenesená",J278,0)</f>
        <v>0</v>
      </c>
      <c r="BI278" s="216">
        <f>IF(N278="nulová",J278,0)</f>
        <v>0</v>
      </c>
      <c r="BJ278" s="25" t="s">
        <v>25</v>
      </c>
      <c r="BK278" s="216">
        <f>ROUND(I278*H278,2)</f>
        <v>0</v>
      </c>
      <c r="BL278" s="25" t="s">
        <v>190</v>
      </c>
      <c r="BM278" s="25" t="s">
        <v>2220</v>
      </c>
    </row>
    <row r="279" spans="2:65" s="1" customFormat="1" ht="16.5" customHeight="1">
      <c r="B279" s="43"/>
      <c r="C279" s="205" t="s">
        <v>82</v>
      </c>
      <c r="D279" s="205" t="s">
        <v>185</v>
      </c>
      <c r="E279" s="206" t="s">
        <v>2221</v>
      </c>
      <c r="F279" s="207" t="s">
        <v>2130</v>
      </c>
      <c r="G279" s="208" t="s">
        <v>490</v>
      </c>
      <c r="H279" s="209">
        <v>3</v>
      </c>
      <c r="I279" s="210"/>
      <c r="J279" s="211">
        <f>ROUND(I279*H279,2)</f>
        <v>0</v>
      </c>
      <c r="K279" s="207" t="s">
        <v>38</v>
      </c>
      <c r="L279" s="63"/>
      <c r="M279" s="212" t="s">
        <v>38</v>
      </c>
      <c r="N279" s="213" t="s">
        <v>53</v>
      </c>
      <c r="O279" s="44"/>
      <c r="P279" s="214">
        <f>O279*H279</f>
        <v>0</v>
      </c>
      <c r="Q279" s="214">
        <v>0</v>
      </c>
      <c r="R279" s="214">
        <f>Q279*H279</f>
        <v>0</v>
      </c>
      <c r="S279" s="214">
        <v>0</v>
      </c>
      <c r="T279" s="215">
        <f>S279*H279</f>
        <v>0</v>
      </c>
      <c r="AR279" s="25" t="s">
        <v>190</v>
      </c>
      <c r="AT279" s="25" t="s">
        <v>185</v>
      </c>
      <c r="AU279" s="25" t="s">
        <v>90</v>
      </c>
      <c r="AY279" s="25" t="s">
        <v>183</v>
      </c>
      <c r="BE279" s="216">
        <f>IF(N279="základní",J279,0)</f>
        <v>0</v>
      </c>
      <c r="BF279" s="216">
        <f>IF(N279="snížená",J279,0)</f>
        <v>0</v>
      </c>
      <c r="BG279" s="216">
        <f>IF(N279="zákl. přenesená",J279,0)</f>
        <v>0</v>
      </c>
      <c r="BH279" s="216">
        <f>IF(N279="sníž. přenesená",J279,0)</f>
        <v>0</v>
      </c>
      <c r="BI279" s="216">
        <f>IF(N279="nulová",J279,0)</f>
        <v>0</v>
      </c>
      <c r="BJ279" s="25" t="s">
        <v>25</v>
      </c>
      <c r="BK279" s="216">
        <f>ROUND(I279*H279,2)</f>
        <v>0</v>
      </c>
      <c r="BL279" s="25" t="s">
        <v>190</v>
      </c>
      <c r="BM279" s="25" t="s">
        <v>2222</v>
      </c>
    </row>
    <row r="280" spans="2:63" s="11" customFormat="1" ht="29.85" customHeight="1">
      <c r="B280" s="189"/>
      <c r="C280" s="190"/>
      <c r="D280" s="191" t="s">
        <v>81</v>
      </c>
      <c r="E280" s="203" t="s">
        <v>2223</v>
      </c>
      <c r="F280" s="203" t="s">
        <v>2224</v>
      </c>
      <c r="G280" s="190"/>
      <c r="H280" s="190"/>
      <c r="I280" s="193"/>
      <c r="J280" s="204">
        <f>BK280</f>
        <v>0</v>
      </c>
      <c r="K280" s="190"/>
      <c r="L280" s="195"/>
      <c r="M280" s="196"/>
      <c r="N280" s="197"/>
      <c r="O280" s="197"/>
      <c r="P280" s="198">
        <f>SUM(P281:P282)</f>
        <v>0</v>
      </c>
      <c r="Q280" s="197"/>
      <c r="R280" s="198">
        <f>SUM(R281:R282)</f>
        <v>13.799999999999999</v>
      </c>
      <c r="S280" s="197"/>
      <c r="T280" s="199">
        <f>SUM(T281:T282)</f>
        <v>0</v>
      </c>
      <c r="AR280" s="200" t="s">
        <v>25</v>
      </c>
      <c r="AT280" s="201" t="s">
        <v>81</v>
      </c>
      <c r="AU280" s="201" t="s">
        <v>25</v>
      </c>
      <c r="AY280" s="200" t="s">
        <v>183</v>
      </c>
      <c r="BK280" s="202">
        <f>SUM(BK281:BK282)</f>
        <v>0</v>
      </c>
    </row>
    <row r="281" spans="2:65" s="1" customFormat="1" ht="16.5" customHeight="1">
      <c r="B281" s="43"/>
      <c r="C281" s="252" t="s">
        <v>82</v>
      </c>
      <c r="D281" s="252" t="s">
        <v>272</v>
      </c>
      <c r="E281" s="253" t="s">
        <v>2151</v>
      </c>
      <c r="F281" s="254" t="s">
        <v>2126</v>
      </c>
      <c r="G281" s="255" t="s">
        <v>490</v>
      </c>
      <c r="H281" s="256">
        <v>3</v>
      </c>
      <c r="I281" s="257"/>
      <c r="J281" s="258">
        <f>ROUND(I281*H281,2)</f>
        <v>0</v>
      </c>
      <c r="K281" s="254" t="s">
        <v>38</v>
      </c>
      <c r="L281" s="259"/>
      <c r="M281" s="260" t="s">
        <v>38</v>
      </c>
      <c r="N281" s="261" t="s">
        <v>53</v>
      </c>
      <c r="O281" s="44"/>
      <c r="P281" s="214">
        <f>O281*H281</f>
        <v>0</v>
      </c>
      <c r="Q281" s="214">
        <v>4.6</v>
      </c>
      <c r="R281" s="214">
        <f>Q281*H281</f>
        <v>13.799999999999999</v>
      </c>
      <c r="S281" s="214">
        <v>0</v>
      </c>
      <c r="T281" s="215">
        <f>S281*H281</f>
        <v>0</v>
      </c>
      <c r="AR281" s="25" t="s">
        <v>231</v>
      </c>
      <c r="AT281" s="25" t="s">
        <v>272</v>
      </c>
      <c r="AU281" s="25" t="s">
        <v>90</v>
      </c>
      <c r="AY281" s="25" t="s">
        <v>183</v>
      </c>
      <c r="BE281" s="216">
        <f>IF(N281="základní",J281,0)</f>
        <v>0</v>
      </c>
      <c r="BF281" s="216">
        <f>IF(N281="snížená",J281,0)</f>
        <v>0</v>
      </c>
      <c r="BG281" s="216">
        <f>IF(N281="zákl. přenesená",J281,0)</f>
        <v>0</v>
      </c>
      <c r="BH281" s="216">
        <f>IF(N281="sníž. přenesená",J281,0)</f>
        <v>0</v>
      </c>
      <c r="BI281" s="216">
        <f>IF(N281="nulová",J281,0)</f>
        <v>0</v>
      </c>
      <c r="BJ281" s="25" t="s">
        <v>25</v>
      </c>
      <c r="BK281" s="216">
        <f>ROUND(I281*H281,2)</f>
        <v>0</v>
      </c>
      <c r="BL281" s="25" t="s">
        <v>190</v>
      </c>
      <c r="BM281" s="25" t="s">
        <v>2225</v>
      </c>
    </row>
    <row r="282" spans="2:65" s="1" customFormat="1" ht="16.5" customHeight="1">
      <c r="B282" s="43"/>
      <c r="C282" s="205" t="s">
        <v>82</v>
      </c>
      <c r="D282" s="205" t="s">
        <v>185</v>
      </c>
      <c r="E282" s="206" t="s">
        <v>2226</v>
      </c>
      <c r="F282" s="207" t="s">
        <v>2130</v>
      </c>
      <c r="G282" s="208" t="s">
        <v>490</v>
      </c>
      <c r="H282" s="209">
        <v>3</v>
      </c>
      <c r="I282" s="210"/>
      <c r="J282" s="211">
        <f>ROUND(I282*H282,2)</f>
        <v>0</v>
      </c>
      <c r="K282" s="207" t="s">
        <v>38</v>
      </c>
      <c r="L282" s="63"/>
      <c r="M282" s="212" t="s">
        <v>38</v>
      </c>
      <c r="N282" s="213" t="s">
        <v>53</v>
      </c>
      <c r="O282" s="44"/>
      <c r="P282" s="214">
        <f>O282*H282</f>
        <v>0</v>
      </c>
      <c r="Q282" s="214">
        <v>0</v>
      </c>
      <c r="R282" s="214">
        <f>Q282*H282</f>
        <v>0</v>
      </c>
      <c r="S282" s="214">
        <v>0</v>
      </c>
      <c r="T282" s="215">
        <f>S282*H282</f>
        <v>0</v>
      </c>
      <c r="AR282" s="25" t="s">
        <v>190</v>
      </c>
      <c r="AT282" s="25" t="s">
        <v>185</v>
      </c>
      <c r="AU282" s="25" t="s">
        <v>90</v>
      </c>
      <c r="AY282" s="25" t="s">
        <v>183</v>
      </c>
      <c r="BE282" s="216">
        <f>IF(N282="základní",J282,0)</f>
        <v>0</v>
      </c>
      <c r="BF282" s="216">
        <f>IF(N282="snížená",J282,0)</f>
        <v>0</v>
      </c>
      <c r="BG282" s="216">
        <f>IF(N282="zákl. přenesená",J282,0)</f>
        <v>0</v>
      </c>
      <c r="BH282" s="216">
        <f>IF(N282="sníž. přenesená",J282,0)</f>
        <v>0</v>
      </c>
      <c r="BI282" s="216">
        <f>IF(N282="nulová",J282,0)</f>
        <v>0</v>
      </c>
      <c r="BJ282" s="25" t="s">
        <v>25</v>
      </c>
      <c r="BK282" s="216">
        <f>ROUND(I282*H282,2)</f>
        <v>0</v>
      </c>
      <c r="BL282" s="25" t="s">
        <v>190</v>
      </c>
      <c r="BM282" s="25" t="s">
        <v>2227</v>
      </c>
    </row>
    <row r="283" spans="2:63" s="11" customFormat="1" ht="29.85" customHeight="1">
      <c r="B283" s="189"/>
      <c r="C283" s="190"/>
      <c r="D283" s="191" t="s">
        <v>81</v>
      </c>
      <c r="E283" s="203" t="s">
        <v>2228</v>
      </c>
      <c r="F283" s="203" t="s">
        <v>2229</v>
      </c>
      <c r="G283" s="190"/>
      <c r="H283" s="190"/>
      <c r="I283" s="193"/>
      <c r="J283" s="204">
        <f>BK283</f>
        <v>0</v>
      </c>
      <c r="K283" s="190"/>
      <c r="L283" s="195"/>
      <c r="M283" s="196"/>
      <c r="N283" s="197"/>
      <c r="O283" s="197"/>
      <c r="P283" s="198">
        <f>SUM(P284:P285)</f>
        <v>0</v>
      </c>
      <c r="Q283" s="197"/>
      <c r="R283" s="198">
        <f>SUM(R284:R285)</f>
        <v>9.2</v>
      </c>
      <c r="S283" s="197"/>
      <c r="T283" s="199">
        <f>SUM(T284:T285)</f>
        <v>0</v>
      </c>
      <c r="AR283" s="200" t="s">
        <v>25</v>
      </c>
      <c r="AT283" s="201" t="s">
        <v>81</v>
      </c>
      <c r="AU283" s="201" t="s">
        <v>25</v>
      </c>
      <c r="AY283" s="200" t="s">
        <v>183</v>
      </c>
      <c r="BK283" s="202">
        <f>SUM(BK284:BK285)</f>
        <v>0</v>
      </c>
    </row>
    <row r="284" spans="2:65" s="1" customFormat="1" ht="16.5" customHeight="1">
      <c r="B284" s="43"/>
      <c r="C284" s="252" t="s">
        <v>82</v>
      </c>
      <c r="D284" s="252" t="s">
        <v>272</v>
      </c>
      <c r="E284" s="253" t="s">
        <v>2151</v>
      </c>
      <c r="F284" s="254" t="s">
        <v>2126</v>
      </c>
      <c r="G284" s="255" t="s">
        <v>490</v>
      </c>
      <c r="H284" s="256">
        <v>2</v>
      </c>
      <c r="I284" s="257"/>
      <c r="J284" s="258">
        <f>ROUND(I284*H284,2)</f>
        <v>0</v>
      </c>
      <c r="K284" s="254" t="s">
        <v>38</v>
      </c>
      <c r="L284" s="259"/>
      <c r="M284" s="260" t="s">
        <v>38</v>
      </c>
      <c r="N284" s="261" t="s">
        <v>53</v>
      </c>
      <c r="O284" s="44"/>
      <c r="P284" s="214">
        <f>O284*H284</f>
        <v>0</v>
      </c>
      <c r="Q284" s="214">
        <v>4.6</v>
      </c>
      <c r="R284" s="214">
        <f>Q284*H284</f>
        <v>9.2</v>
      </c>
      <c r="S284" s="214">
        <v>0</v>
      </c>
      <c r="T284" s="215">
        <f>S284*H284</f>
        <v>0</v>
      </c>
      <c r="AR284" s="25" t="s">
        <v>231</v>
      </c>
      <c r="AT284" s="25" t="s">
        <v>272</v>
      </c>
      <c r="AU284" s="25" t="s">
        <v>90</v>
      </c>
      <c r="AY284" s="25" t="s">
        <v>183</v>
      </c>
      <c r="BE284" s="216">
        <f>IF(N284="základní",J284,0)</f>
        <v>0</v>
      </c>
      <c r="BF284" s="216">
        <f>IF(N284="snížená",J284,0)</f>
        <v>0</v>
      </c>
      <c r="BG284" s="216">
        <f>IF(N284="zákl. přenesená",J284,0)</f>
        <v>0</v>
      </c>
      <c r="BH284" s="216">
        <f>IF(N284="sníž. přenesená",J284,0)</f>
        <v>0</v>
      </c>
      <c r="BI284" s="216">
        <f>IF(N284="nulová",J284,0)</f>
        <v>0</v>
      </c>
      <c r="BJ284" s="25" t="s">
        <v>25</v>
      </c>
      <c r="BK284" s="216">
        <f>ROUND(I284*H284,2)</f>
        <v>0</v>
      </c>
      <c r="BL284" s="25" t="s">
        <v>190</v>
      </c>
      <c r="BM284" s="25" t="s">
        <v>2230</v>
      </c>
    </row>
    <row r="285" spans="2:65" s="1" customFormat="1" ht="16.5" customHeight="1">
      <c r="B285" s="43"/>
      <c r="C285" s="205" t="s">
        <v>82</v>
      </c>
      <c r="D285" s="205" t="s">
        <v>185</v>
      </c>
      <c r="E285" s="206" t="s">
        <v>2231</v>
      </c>
      <c r="F285" s="207" t="s">
        <v>2130</v>
      </c>
      <c r="G285" s="208" t="s">
        <v>490</v>
      </c>
      <c r="H285" s="209">
        <v>2</v>
      </c>
      <c r="I285" s="210"/>
      <c r="J285" s="211">
        <f>ROUND(I285*H285,2)</f>
        <v>0</v>
      </c>
      <c r="K285" s="207" t="s">
        <v>38</v>
      </c>
      <c r="L285" s="63"/>
      <c r="M285" s="212" t="s">
        <v>38</v>
      </c>
      <c r="N285" s="213" t="s">
        <v>53</v>
      </c>
      <c r="O285" s="44"/>
      <c r="P285" s="214">
        <f>O285*H285</f>
        <v>0</v>
      </c>
      <c r="Q285" s="214">
        <v>0</v>
      </c>
      <c r="R285" s="214">
        <f>Q285*H285</f>
        <v>0</v>
      </c>
      <c r="S285" s="214">
        <v>0</v>
      </c>
      <c r="T285" s="215">
        <f>S285*H285</f>
        <v>0</v>
      </c>
      <c r="AR285" s="25" t="s">
        <v>190</v>
      </c>
      <c r="AT285" s="25" t="s">
        <v>185</v>
      </c>
      <c r="AU285" s="25" t="s">
        <v>90</v>
      </c>
      <c r="AY285" s="25" t="s">
        <v>183</v>
      </c>
      <c r="BE285" s="216">
        <f>IF(N285="základní",J285,0)</f>
        <v>0</v>
      </c>
      <c r="BF285" s="216">
        <f>IF(N285="snížená",J285,0)</f>
        <v>0</v>
      </c>
      <c r="BG285" s="216">
        <f>IF(N285="zákl. přenesená",J285,0)</f>
        <v>0</v>
      </c>
      <c r="BH285" s="216">
        <f>IF(N285="sníž. přenesená",J285,0)</f>
        <v>0</v>
      </c>
      <c r="BI285" s="216">
        <f>IF(N285="nulová",J285,0)</f>
        <v>0</v>
      </c>
      <c r="BJ285" s="25" t="s">
        <v>25</v>
      </c>
      <c r="BK285" s="216">
        <f>ROUND(I285*H285,2)</f>
        <v>0</v>
      </c>
      <c r="BL285" s="25" t="s">
        <v>190</v>
      </c>
      <c r="BM285" s="25" t="s">
        <v>2232</v>
      </c>
    </row>
    <row r="286" spans="2:63" s="11" customFormat="1" ht="29.85" customHeight="1">
      <c r="B286" s="189"/>
      <c r="C286" s="190"/>
      <c r="D286" s="191" t="s">
        <v>81</v>
      </c>
      <c r="E286" s="203" t="s">
        <v>2233</v>
      </c>
      <c r="F286" s="203" t="s">
        <v>2234</v>
      </c>
      <c r="G286" s="190"/>
      <c r="H286" s="190"/>
      <c r="I286" s="193"/>
      <c r="J286" s="204">
        <f>BK286</f>
        <v>0</v>
      </c>
      <c r="K286" s="190"/>
      <c r="L286" s="195"/>
      <c r="M286" s="196"/>
      <c r="N286" s="197"/>
      <c r="O286" s="197"/>
      <c r="P286" s="198">
        <f>SUM(P287:P288)</f>
        <v>0</v>
      </c>
      <c r="Q286" s="197"/>
      <c r="R286" s="198">
        <f>SUM(R287:R288)</f>
        <v>18.4</v>
      </c>
      <c r="S286" s="197"/>
      <c r="T286" s="199">
        <f>SUM(T287:T288)</f>
        <v>0</v>
      </c>
      <c r="AR286" s="200" t="s">
        <v>25</v>
      </c>
      <c r="AT286" s="201" t="s">
        <v>81</v>
      </c>
      <c r="AU286" s="201" t="s">
        <v>25</v>
      </c>
      <c r="AY286" s="200" t="s">
        <v>183</v>
      </c>
      <c r="BK286" s="202">
        <f>SUM(BK287:BK288)</f>
        <v>0</v>
      </c>
    </row>
    <row r="287" spans="2:65" s="1" customFormat="1" ht="16.5" customHeight="1">
      <c r="B287" s="43"/>
      <c r="C287" s="252" t="s">
        <v>82</v>
      </c>
      <c r="D287" s="252" t="s">
        <v>272</v>
      </c>
      <c r="E287" s="253" t="s">
        <v>2151</v>
      </c>
      <c r="F287" s="254" t="s">
        <v>2126</v>
      </c>
      <c r="G287" s="255" t="s">
        <v>490</v>
      </c>
      <c r="H287" s="256">
        <v>4</v>
      </c>
      <c r="I287" s="257"/>
      <c r="J287" s="258">
        <f>ROUND(I287*H287,2)</f>
        <v>0</v>
      </c>
      <c r="K287" s="254" t="s">
        <v>38</v>
      </c>
      <c r="L287" s="259"/>
      <c r="M287" s="260" t="s">
        <v>38</v>
      </c>
      <c r="N287" s="261" t="s">
        <v>53</v>
      </c>
      <c r="O287" s="44"/>
      <c r="P287" s="214">
        <f>O287*H287</f>
        <v>0</v>
      </c>
      <c r="Q287" s="214">
        <v>4.6</v>
      </c>
      <c r="R287" s="214">
        <f>Q287*H287</f>
        <v>18.4</v>
      </c>
      <c r="S287" s="214">
        <v>0</v>
      </c>
      <c r="T287" s="215">
        <f>S287*H287</f>
        <v>0</v>
      </c>
      <c r="AR287" s="25" t="s">
        <v>231</v>
      </c>
      <c r="AT287" s="25" t="s">
        <v>272</v>
      </c>
      <c r="AU287" s="25" t="s">
        <v>90</v>
      </c>
      <c r="AY287" s="25" t="s">
        <v>183</v>
      </c>
      <c r="BE287" s="216">
        <f>IF(N287="základní",J287,0)</f>
        <v>0</v>
      </c>
      <c r="BF287" s="216">
        <f>IF(N287="snížená",J287,0)</f>
        <v>0</v>
      </c>
      <c r="BG287" s="216">
        <f>IF(N287="zákl. přenesená",J287,0)</f>
        <v>0</v>
      </c>
      <c r="BH287" s="216">
        <f>IF(N287="sníž. přenesená",J287,0)</f>
        <v>0</v>
      </c>
      <c r="BI287" s="216">
        <f>IF(N287="nulová",J287,0)</f>
        <v>0</v>
      </c>
      <c r="BJ287" s="25" t="s">
        <v>25</v>
      </c>
      <c r="BK287" s="216">
        <f>ROUND(I287*H287,2)</f>
        <v>0</v>
      </c>
      <c r="BL287" s="25" t="s">
        <v>190</v>
      </c>
      <c r="BM287" s="25" t="s">
        <v>2235</v>
      </c>
    </row>
    <row r="288" spans="2:65" s="1" customFormat="1" ht="16.5" customHeight="1">
      <c r="B288" s="43"/>
      <c r="C288" s="205" t="s">
        <v>82</v>
      </c>
      <c r="D288" s="205" t="s">
        <v>185</v>
      </c>
      <c r="E288" s="206" t="s">
        <v>2231</v>
      </c>
      <c r="F288" s="207" t="s">
        <v>2130</v>
      </c>
      <c r="G288" s="208" t="s">
        <v>490</v>
      </c>
      <c r="H288" s="209">
        <v>4</v>
      </c>
      <c r="I288" s="210"/>
      <c r="J288" s="211">
        <f>ROUND(I288*H288,2)</f>
        <v>0</v>
      </c>
      <c r="K288" s="207" t="s">
        <v>38</v>
      </c>
      <c r="L288" s="63"/>
      <c r="M288" s="212" t="s">
        <v>38</v>
      </c>
      <c r="N288" s="213" t="s">
        <v>53</v>
      </c>
      <c r="O288" s="44"/>
      <c r="P288" s="214">
        <f>O288*H288</f>
        <v>0</v>
      </c>
      <c r="Q288" s="214">
        <v>0</v>
      </c>
      <c r="R288" s="214">
        <f>Q288*H288</f>
        <v>0</v>
      </c>
      <c r="S288" s="214">
        <v>0</v>
      </c>
      <c r="T288" s="215">
        <f>S288*H288</f>
        <v>0</v>
      </c>
      <c r="AR288" s="25" t="s">
        <v>190</v>
      </c>
      <c r="AT288" s="25" t="s">
        <v>185</v>
      </c>
      <c r="AU288" s="25" t="s">
        <v>90</v>
      </c>
      <c r="AY288" s="25" t="s">
        <v>183</v>
      </c>
      <c r="BE288" s="216">
        <f>IF(N288="základní",J288,0)</f>
        <v>0</v>
      </c>
      <c r="BF288" s="216">
        <f>IF(N288="snížená",J288,0)</f>
        <v>0</v>
      </c>
      <c r="BG288" s="216">
        <f>IF(N288="zákl. přenesená",J288,0)</f>
        <v>0</v>
      </c>
      <c r="BH288" s="216">
        <f>IF(N288="sníž. přenesená",J288,0)</f>
        <v>0</v>
      </c>
      <c r="BI288" s="216">
        <f>IF(N288="nulová",J288,0)</f>
        <v>0</v>
      </c>
      <c r="BJ288" s="25" t="s">
        <v>25</v>
      </c>
      <c r="BK288" s="216">
        <f>ROUND(I288*H288,2)</f>
        <v>0</v>
      </c>
      <c r="BL288" s="25" t="s">
        <v>190</v>
      </c>
      <c r="BM288" s="25" t="s">
        <v>2236</v>
      </c>
    </row>
    <row r="289" spans="2:63" s="11" customFormat="1" ht="29.85" customHeight="1">
      <c r="B289" s="189"/>
      <c r="C289" s="190"/>
      <c r="D289" s="191" t="s">
        <v>81</v>
      </c>
      <c r="E289" s="203" t="s">
        <v>2237</v>
      </c>
      <c r="F289" s="203" t="s">
        <v>2238</v>
      </c>
      <c r="G289" s="190"/>
      <c r="H289" s="190"/>
      <c r="I289" s="193"/>
      <c r="J289" s="204">
        <f>BK289</f>
        <v>0</v>
      </c>
      <c r="K289" s="190"/>
      <c r="L289" s="195"/>
      <c r="M289" s="196"/>
      <c r="N289" s="197"/>
      <c r="O289" s="197"/>
      <c r="P289" s="198">
        <f>SUM(P290:P291)</f>
        <v>0</v>
      </c>
      <c r="Q289" s="197"/>
      <c r="R289" s="198">
        <f>SUM(R290:R291)</f>
        <v>9.2</v>
      </c>
      <c r="S289" s="197"/>
      <c r="T289" s="199">
        <f>SUM(T290:T291)</f>
        <v>0</v>
      </c>
      <c r="AR289" s="200" t="s">
        <v>25</v>
      </c>
      <c r="AT289" s="201" t="s">
        <v>81</v>
      </c>
      <c r="AU289" s="201" t="s">
        <v>25</v>
      </c>
      <c r="AY289" s="200" t="s">
        <v>183</v>
      </c>
      <c r="BK289" s="202">
        <f>SUM(BK290:BK291)</f>
        <v>0</v>
      </c>
    </row>
    <row r="290" spans="2:65" s="1" customFormat="1" ht="16.5" customHeight="1">
      <c r="B290" s="43"/>
      <c r="C290" s="252" t="s">
        <v>82</v>
      </c>
      <c r="D290" s="252" t="s">
        <v>272</v>
      </c>
      <c r="E290" s="253" t="s">
        <v>2151</v>
      </c>
      <c r="F290" s="254" t="s">
        <v>2126</v>
      </c>
      <c r="G290" s="255" t="s">
        <v>490</v>
      </c>
      <c r="H290" s="256">
        <v>2</v>
      </c>
      <c r="I290" s="257"/>
      <c r="J290" s="258">
        <f>ROUND(I290*H290,2)</f>
        <v>0</v>
      </c>
      <c r="K290" s="254" t="s">
        <v>38</v>
      </c>
      <c r="L290" s="259"/>
      <c r="M290" s="260" t="s">
        <v>38</v>
      </c>
      <c r="N290" s="261" t="s">
        <v>53</v>
      </c>
      <c r="O290" s="44"/>
      <c r="P290" s="214">
        <f>O290*H290</f>
        <v>0</v>
      </c>
      <c r="Q290" s="214">
        <v>4.6</v>
      </c>
      <c r="R290" s="214">
        <f>Q290*H290</f>
        <v>9.2</v>
      </c>
      <c r="S290" s="214">
        <v>0</v>
      </c>
      <c r="T290" s="215">
        <f>S290*H290</f>
        <v>0</v>
      </c>
      <c r="AR290" s="25" t="s">
        <v>231</v>
      </c>
      <c r="AT290" s="25" t="s">
        <v>272</v>
      </c>
      <c r="AU290" s="25" t="s">
        <v>90</v>
      </c>
      <c r="AY290" s="25" t="s">
        <v>183</v>
      </c>
      <c r="BE290" s="216">
        <f>IF(N290="základní",J290,0)</f>
        <v>0</v>
      </c>
      <c r="BF290" s="216">
        <f>IF(N290="snížená",J290,0)</f>
        <v>0</v>
      </c>
      <c r="BG290" s="216">
        <f>IF(N290="zákl. přenesená",J290,0)</f>
        <v>0</v>
      </c>
      <c r="BH290" s="216">
        <f>IF(N290="sníž. přenesená",J290,0)</f>
        <v>0</v>
      </c>
      <c r="BI290" s="216">
        <f>IF(N290="nulová",J290,0)</f>
        <v>0</v>
      </c>
      <c r="BJ290" s="25" t="s">
        <v>25</v>
      </c>
      <c r="BK290" s="216">
        <f>ROUND(I290*H290,2)</f>
        <v>0</v>
      </c>
      <c r="BL290" s="25" t="s">
        <v>190</v>
      </c>
      <c r="BM290" s="25" t="s">
        <v>2239</v>
      </c>
    </row>
    <row r="291" spans="2:65" s="1" customFormat="1" ht="16.5" customHeight="1">
      <c r="B291" s="43"/>
      <c r="C291" s="205" t="s">
        <v>82</v>
      </c>
      <c r="D291" s="205" t="s">
        <v>185</v>
      </c>
      <c r="E291" s="206" t="s">
        <v>2231</v>
      </c>
      <c r="F291" s="207" t="s">
        <v>2130</v>
      </c>
      <c r="G291" s="208" t="s">
        <v>490</v>
      </c>
      <c r="H291" s="209">
        <v>2</v>
      </c>
      <c r="I291" s="210"/>
      <c r="J291" s="211">
        <f>ROUND(I291*H291,2)</f>
        <v>0</v>
      </c>
      <c r="K291" s="207" t="s">
        <v>38</v>
      </c>
      <c r="L291" s="63"/>
      <c r="M291" s="212" t="s">
        <v>38</v>
      </c>
      <c r="N291" s="213" t="s">
        <v>53</v>
      </c>
      <c r="O291" s="44"/>
      <c r="P291" s="214">
        <f>O291*H291</f>
        <v>0</v>
      </c>
      <c r="Q291" s="214">
        <v>0</v>
      </c>
      <c r="R291" s="214">
        <f>Q291*H291</f>
        <v>0</v>
      </c>
      <c r="S291" s="214">
        <v>0</v>
      </c>
      <c r="T291" s="215">
        <f>S291*H291</f>
        <v>0</v>
      </c>
      <c r="AR291" s="25" t="s">
        <v>190</v>
      </c>
      <c r="AT291" s="25" t="s">
        <v>185</v>
      </c>
      <c r="AU291" s="25" t="s">
        <v>90</v>
      </c>
      <c r="AY291" s="25" t="s">
        <v>183</v>
      </c>
      <c r="BE291" s="216">
        <f>IF(N291="základní",J291,0)</f>
        <v>0</v>
      </c>
      <c r="BF291" s="216">
        <f>IF(N291="snížená",J291,0)</f>
        <v>0</v>
      </c>
      <c r="BG291" s="216">
        <f>IF(N291="zákl. přenesená",J291,0)</f>
        <v>0</v>
      </c>
      <c r="BH291" s="216">
        <f>IF(N291="sníž. přenesená",J291,0)</f>
        <v>0</v>
      </c>
      <c r="BI291" s="216">
        <f>IF(N291="nulová",J291,0)</f>
        <v>0</v>
      </c>
      <c r="BJ291" s="25" t="s">
        <v>25</v>
      </c>
      <c r="BK291" s="216">
        <f>ROUND(I291*H291,2)</f>
        <v>0</v>
      </c>
      <c r="BL291" s="25" t="s">
        <v>190</v>
      </c>
      <c r="BM291" s="25" t="s">
        <v>2240</v>
      </c>
    </row>
    <row r="292" spans="2:63" s="11" customFormat="1" ht="29.85" customHeight="1">
      <c r="B292" s="189"/>
      <c r="C292" s="190"/>
      <c r="D292" s="191" t="s">
        <v>81</v>
      </c>
      <c r="E292" s="203" t="s">
        <v>2241</v>
      </c>
      <c r="F292" s="203" t="s">
        <v>2242</v>
      </c>
      <c r="G292" s="190"/>
      <c r="H292" s="190"/>
      <c r="I292" s="193"/>
      <c r="J292" s="204">
        <f>BK292</f>
        <v>0</v>
      </c>
      <c r="K292" s="190"/>
      <c r="L292" s="195"/>
      <c r="M292" s="196"/>
      <c r="N292" s="197"/>
      <c r="O292" s="197"/>
      <c r="P292" s="198">
        <f>SUM(P293:P294)</f>
        <v>0</v>
      </c>
      <c r="Q292" s="197"/>
      <c r="R292" s="198">
        <f>SUM(R293:R294)</f>
        <v>4.6</v>
      </c>
      <c r="S292" s="197"/>
      <c r="T292" s="199">
        <f>SUM(T293:T294)</f>
        <v>0</v>
      </c>
      <c r="AR292" s="200" t="s">
        <v>25</v>
      </c>
      <c r="AT292" s="201" t="s">
        <v>81</v>
      </c>
      <c r="AU292" s="201" t="s">
        <v>25</v>
      </c>
      <c r="AY292" s="200" t="s">
        <v>183</v>
      </c>
      <c r="BK292" s="202">
        <f>SUM(BK293:BK294)</f>
        <v>0</v>
      </c>
    </row>
    <row r="293" spans="2:65" s="1" customFormat="1" ht="16.5" customHeight="1">
      <c r="B293" s="43"/>
      <c r="C293" s="252" t="s">
        <v>82</v>
      </c>
      <c r="D293" s="252" t="s">
        <v>272</v>
      </c>
      <c r="E293" s="253" t="s">
        <v>2151</v>
      </c>
      <c r="F293" s="254" t="s">
        <v>2126</v>
      </c>
      <c r="G293" s="255" t="s">
        <v>490</v>
      </c>
      <c r="H293" s="256">
        <v>1</v>
      </c>
      <c r="I293" s="257"/>
      <c r="J293" s="258">
        <f>ROUND(I293*H293,2)</f>
        <v>0</v>
      </c>
      <c r="K293" s="254" t="s">
        <v>38</v>
      </c>
      <c r="L293" s="259"/>
      <c r="M293" s="260" t="s">
        <v>38</v>
      </c>
      <c r="N293" s="261" t="s">
        <v>53</v>
      </c>
      <c r="O293" s="44"/>
      <c r="P293" s="214">
        <f>O293*H293</f>
        <v>0</v>
      </c>
      <c r="Q293" s="214">
        <v>4.6</v>
      </c>
      <c r="R293" s="214">
        <f>Q293*H293</f>
        <v>4.6</v>
      </c>
      <c r="S293" s="214">
        <v>0</v>
      </c>
      <c r="T293" s="215">
        <f>S293*H293</f>
        <v>0</v>
      </c>
      <c r="AR293" s="25" t="s">
        <v>231</v>
      </c>
      <c r="AT293" s="25" t="s">
        <v>272</v>
      </c>
      <c r="AU293" s="25" t="s">
        <v>90</v>
      </c>
      <c r="AY293" s="25" t="s">
        <v>183</v>
      </c>
      <c r="BE293" s="216">
        <f>IF(N293="základní",J293,0)</f>
        <v>0</v>
      </c>
      <c r="BF293" s="216">
        <f>IF(N293="snížená",J293,0)</f>
        <v>0</v>
      </c>
      <c r="BG293" s="216">
        <f>IF(N293="zákl. přenesená",J293,0)</f>
        <v>0</v>
      </c>
      <c r="BH293" s="216">
        <f>IF(N293="sníž. přenesená",J293,0)</f>
        <v>0</v>
      </c>
      <c r="BI293" s="216">
        <f>IF(N293="nulová",J293,0)</f>
        <v>0</v>
      </c>
      <c r="BJ293" s="25" t="s">
        <v>25</v>
      </c>
      <c r="BK293" s="216">
        <f>ROUND(I293*H293,2)</f>
        <v>0</v>
      </c>
      <c r="BL293" s="25" t="s">
        <v>190</v>
      </c>
      <c r="BM293" s="25" t="s">
        <v>2243</v>
      </c>
    </row>
    <row r="294" spans="2:65" s="1" customFormat="1" ht="16.5" customHeight="1">
      <c r="B294" s="43"/>
      <c r="C294" s="205" t="s">
        <v>82</v>
      </c>
      <c r="D294" s="205" t="s">
        <v>185</v>
      </c>
      <c r="E294" s="206" t="s">
        <v>2231</v>
      </c>
      <c r="F294" s="207" t="s">
        <v>2130</v>
      </c>
      <c r="G294" s="208" t="s">
        <v>490</v>
      </c>
      <c r="H294" s="209">
        <v>1</v>
      </c>
      <c r="I294" s="210"/>
      <c r="J294" s="211">
        <f>ROUND(I294*H294,2)</f>
        <v>0</v>
      </c>
      <c r="K294" s="207" t="s">
        <v>38</v>
      </c>
      <c r="L294" s="63"/>
      <c r="M294" s="212" t="s">
        <v>38</v>
      </c>
      <c r="N294" s="213" t="s">
        <v>53</v>
      </c>
      <c r="O294" s="44"/>
      <c r="P294" s="214">
        <f>O294*H294</f>
        <v>0</v>
      </c>
      <c r="Q294" s="214">
        <v>0</v>
      </c>
      <c r="R294" s="214">
        <f>Q294*H294</f>
        <v>0</v>
      </c>
      <c r="S294" s="214">
        <v>0</v>
      </c>
      <c r="T294" s="215">
        <f>S294*H294</f>
        <v>0</v>
      </c>
      <c r="AR294" s="25" t="s">
        <v>190</v>
      </c>
      <c r="AT294" s="25" t="s">
        <v>185</v>
      </c>
      <c r="AU294" s="25" t="s">
        <v>90</v>
      </c>
      <c r="AY294" s="25" t="s">
        <v>183</v>
      </c>
      <c r="BE294" s="216">
        <f>IF(N294="základní",J294,0)</f>
        <v>0</v>
      </c>
      <c r="BF294" s="216">
        <f>IF(N294="snížená",J294,0)</f>
        <v>0</v>
      </c>
      <c r="BG294" s="216">
        <f>IF(N294="zákl. přenesená",J294,0)</f>
        <v>0</v>
      </c>
      <c r="BH294" s="216">
        <f>IF(N294="sníž. přenesená",J294,0)</f>
        <v>0</v>
      </c>
      <c r="BI294" s="216">
        <f>IF(N294="nulová",J294,0)</f>
        <v>0</v>
      </c>
      <c r="BJ294" s="25" t="s">
        <v>25</v>
      </c>
      <c r="BK294" s="216">
        <f>ROUND(I294*H294,2)</f>
        <v>0</v>
      </c>
      <c r="BL294" s="25" t="s">
        <v>190</v>
      </c>
      <c r="BM294" s="25" t="s">
        <v>2244</v>
      </c>
    </row>
    <row r="295" spans="2:63" s="11" customFormat="1" ht="29.85" customHeight="1">
      <c r="B295" s="189"/>
      <c r="C295" s="190"/>
      <c r="D295" s="191" t="s">
        <v>81</v>
      </c>
      <c r="E295" s="203" t="s">
        <v>2245</v>
      </c>
      <c r="F295" s="203" t="s">
        <v>2246</v>
      </c>
      <c r="G295" s="190"/>
      <c r="H295" s="190"/>
      <c r="I295" s="193"/>
      <c r="J295" s="204">
        <f>BK295</f>
        <v>0</v>
      </c>
      <c r="K295" s="190"/>
      <c r="L295" s="195"/>
      <c r="M295" s="196"/>
      <c r="N295" s="197"/>
      <c r="O295" s="197"/>
      <c r="P295" s="198">
        <f>SUM(P296:P297)</f>
        <v>0</v>
      </c>
      <c r="Q295" s="197"/>
      <c r="R295" s="198">
        <f>SUM(R296:R297)</f>
        <v>23</v>
      </c>
      <c r="S295" s="197"/>
      <c r="T295" s="199">
        <f>SUM(T296:T297)</f>
        <v>0</v>
      </c>
      <c r="AR295" s="200" t="s">
        <v>25</v>
      </c>
      <c r="AT295" s="201" t="s">
        <v>81</v>
      </c>
      <c r="AU295" s="201" t="s">
        <v>25</v>
      </c>
      <c r="AY295" s="200" t="s">
        <v>183</v>
      </c>
      <c r="BK295" s="202">
        <f>SUM(BK296:BK297)</f>
        <v>0</v>
      </c>
    </row>
    <row r="296" spans="2:65" s="1" customFormat="1" ht="16.5" customHeight="1">
      <c r="B296" s="43"/>
      <c r="C296" s="252" t="s">
        <v>82</v>
      </c>
      <c r="D296" s="252" t="s">
        <v>272</v>
      </c>
      <c r="E296" s="253" t="s">
        <v>2151</v>
      </c>
      <c r="F296" s="254" t="s">
        <v>2126</v>
      </c>
      <c r="G296" s="255" t="s">
        <v>490</v>
      </c>
      <c r="H296" s="256">
        <v>5</v>
      </c>
      <c r="I296" s="257"/>
      <c r="J296" s="258">
        <f>ROUND(I296*H296,2)</f>
        <v>0</v>
      </c>
      <c r="K296" s="254" t="s">
        <v>38</v>
      </c>
      <c r="L296" s="259"/>
      <c r="M296" s="260" t="s">
        <v>38</v>
      </c>
      <c r="N296" s="261" t="s">
        <v>53</v>
      </c>
      <c r="O296" s="44"/>
      <c r="P296" s="214">
        <f>O296*H296</f>
        <v>0</v>
      </c>
      <c r="Q296" s="214">
        <v>4.6</v>
      </c>
      <c r="R296" s="214">
        <f>Q296*H296</f>
        <v>23</v>
      </c>
      <c r="S296" s="214">
        <v>0</v>
      </c>
      <c r="T296" s="215">
        <f>S296*H296</f>
        <v>0</v>
      </c>
      <c r="AR296" s="25" t="s">
        <v>231</v>
      </c>
      <c r="AT296" s="25" t="s">
        <v>272</v>
      </c>
      <c r="AU296" s="25" t="s">
        <v>90</v>
      </c>
      <c r="AY296" s="25" t="s">
        <v>183</v>
      </c>
      <c r="BE296" s="216">
        <f>IF(N296="základní",J296,0)</f>
        <v>0</v>
      </c>
      <c r="BF296" s="216">
        <f>IF(N296="snížená",J296,0)</f>
        <v>0</v>
      </c>
      <c r="BG296" s="216">
        <f>IF(N296="zákl. přenesená",J296,0)</f>
        <v>0</v>
      </c>
      <c r="BH296" s="216">
        <f>IF(N296="sníž. přenesená",J296,0)</f>
        <v>0</v>
      </c>
      <c r="BI296" s="216">
        <f>IF(N296="nulová",J296,0)</f>
        <v>0</v>
      </c>
      <c r="BJ296" s="25" t="s">
        <v>25</v>
      </c>
      <c r="BK296" s="216">
        <f>ROUND(I296*H296,2)</f>
        <v>0</v>
      </c>
      <c r="BL296" s="25" t="s">
        <v>190</v>
      </c>
      <c r="BM296" s="25" t="s">
        <v>2247</v>
      </c>
    </row>
    <row r="297" spans="2:65" s="1" customFormat="1" ht="16.5" customHeight="1">
      <c r="B297" s="43"/>
      <c r="C297" s="205" t="s">
        <v>82</v>
      </c>
      <c r="D297" s="205" t="s">
        <v>185</v>
      </c>
      <c r="E297" s="206" t="s">
        <v>2226</v>
      </c>
      <c r="F297" s="207" t="s">
        <v>2130</v>
      </c>
      <c r="G297" s="208" t="s">
        <v>490</v>
      </c>
      <c r="H297" s="209">
        <v>5</v>
      </c>
      <c r="I297" s="210"/>
      <c r="J297" s="211">
        <f>ROUND(I297*H297,2)</f>
        <v>0</v>
      </c>
      <c r="K297" s="207" t="s">
        <v>38</v>
      </c>
      <c r="L297" s="63"/>
      <c r="M297" s="212" t="s">
        <v>38</v>
      </c>
      <c r="N297" s="213" t="s">
        <v>53</v>
      </c>
      <c r="O297" s="44"/>
      <c r="P297" s="214">
        <f>O297*H297</f>
        <v>0</v>
      </c>
      <c r="Q297" s="214">
        <v>0</v>
      </c>
      <c r="R297" s="214">
        <f>Q297*H297</f>
        <v>0</v>
      </c>
      <c r="S297" s="214">
        <v>0</v>
      </c>
      <c r="T297" s="215">
        <f>S297*H297</f>
        <v>0</v>
      </c>
      <c r="AR297" s="25" t="s">
        <v>190</v>
      </c>
      <c r="AT297" s="25" t="s">
        <v>185</v>
      </c>
      <c r="AU297" s="25" t="s">
        <v>90</v>
      </c>
      <c r="AY297" s="25" t="s">
        <v>183</v>
      </c>
      <c r="BE297" s="216">
        <f>IF(N297="základní",J297,0)</f>
        <v>0</v>
      </c>
      <c r="BF297" s="216">
        <f>IF(N297="snížená",J297,0)</f>
        <v>0</v>
      </c>
      <c r="BG297" s="216">
        <f>IF(N297="zákl. přenesená",J297,0)</f>
        <v>0</v>
      </c>
      <c r="BH297" s="216">
        <f>IF(N297="sníž. přenesená",J297,0)</f>
        <v>0</v>
      </c>
      <c r="BI297" s="216">
        <f>IF(N297="nulová",J297,0)</f>
        <v>0</v>
      </c>
      <c r="BJ297" s="25" t="s">
        <v>25</v>
      </c>
      <c r="BK297" s="216">
        <f>ROUND(I297*H297,2)</f>
        <v>0</v>
      </c>
      <c r="BL297" s="25" t="s">
        <v>190</v>
      </c>
      <c r="BM297" s="25" t="s">
        <v>2248</v>
      </c>
    </row>
    <row r="298" spans="2:63" s="11" customFormat="1" ht="29.85" customHeight="1">
      <c r="B298" s="189"/>
      <c r="C298" s="190"/>
      <c r="D298" s="191" t="s">
        <v>81</v>
      </c>
      <c r="E298" s="203" t="s">
        <v>2197</v>
      </c>
      <c r="F298" s="203" t="s">
        <v>2198</v>
      </c>
      <c r="G298" s="190"/>
      <c r="H298" s="190"/>
      <c r="I298" s="193"/>
      <c r="J298" s="204">
        <f>BK298</f>
        <v>0</v>
      </c>
      <c r="K298" s="190"/>
      <c r="L298" s="195"/>
      <c r="M298" s="196"/>
      <c r="N298" s="197"/>
      <c r="O298" s="197"/>
      <c r="P298" s="198">
        <v>0</v>
      </c>
      <c r="Q298" s="197"/>
      <c r="R298" s="198">
        <v>0</v>
      </c>
      <c r="S298" s="197"/>
      <c r="T298" s="199">
        <v>0</v>
      </c>
      <c r="AR298" s="200" t="s">
        <v>25</v>
      </c>
      <c r="AT298" s="201" t="s">
        <v>81</v>
      </c>
      <c r="AU298" s="201" t="s">
        <v>25</v>
      </c>
      <c r="AY298" s="200" t="s">
        <v>183</v>
      </c>
      <c r="BK298" s="202">
        <v>0</v>
      </c>
    </row>
    <row r="299" spans="2:63" s="11" customFormat="1" ht="19.9" customHeight="1">
      <c r="B299" s="189"/>
      <c r="C299" s="190"/>
      <c r="D299" s="191" t="s">
        <v>81</v>
      </c>
      <c r="E299" s="203" t="s">
        <v>2199</v>
      </c>
      <c r="F299" s="203" t="s">
        <v>2200</v>
      </c>
      <c r="G299" s="190"/>
      <c r="H299" s="190"/>
      <c r="I299" s="193"/>
      <c r="J299" s="204">
        <f>BK299</f>
        <v>0</v>
      </c>
      <c r="K299" s="190"/>
      <c r="L299" s="195"/>
      <c r="M299" s="196"/>
      <c r="N299" s="197"/>
      <c r="O299" s="197"/>
      <c r="P299" s="198">
        <f>SUM(P300:P301)</f>
        <v>0</v>
      </c>
      <c r="Q299" s="197"/>
      <c r="R299" s="198">
        <f>SUM(R300:R301)</f>
        <v>4.6</v>
      </c>
      <c r="S299" s="197"/>
      <c r="T299" s="199">
        <f>SUM(T300:T301)</f>
        <v>0</v>
      </c>
      <c r="AR299" s="200" t="s">
        <v>25</v>
      </c>
      <c r="AT299" s="201" t="s">
        <v>81</v>
      </c>
      <c r="AU299" s="201" t="s">
        <v>25</v>
      </c>
      <c r="AY299" s="200" t="s">
        <v>183</v>
      </c>
      <c r="BK299" s="202">
        <f>SUM(BK300:BK301)</f>
        <v>0</v>
      </c>
    </row>
    <row r="300" spans="2:65" s="1" customFormat="1" ht="16.5" customHeight="1">
      <c r="B300" s="43"/>
      <c r="C300" s="252" t="s">
        <v>82</v>
      </c>
      <c r="D300" s="252" t="s">
        <v>272</v>
      </c>
      <c r="E300" s="253" t="s">
        <v>2151</v>
      </c>
      <c r="F300" s="254" t="s">
        <v>2126</v>
      </c>
      <c r="G300" s="255" t="s">
        <v>490</v>
      </c>
      <c r="H300" s="256">
        <v>1</v>
      </c>
      <c r="I300" s="257"/>
      <c r="J300" s="258">
        <f>ROUND(I300*H300,2)</f>
        <v>0</v>
      </c>
      <c r="K300" s="254" t="s">
        <v>38</v>
      </c>
      <c r="L300" s="259"/>
      <c r="M300" s="260" t="s">
        <v>38</v>
      </c>
      <c r="N300" s="261" t="s">
        <v>53</v>
      </c>
      <c r="O300" s="44"/>
      <c r="P300" s="214">
        <f>O300*H300</f>
        <v>0</v>
      </c>
      <c r="Q300" s="214">
        <v>4.6</v>
      </c>
      <c r="R300" s="214">
        <f>Q300*H300</f>
        <v>4.6</v>
      </c>
      <c r="S300" s="214">
        <v>0</v>
      </c>
      <c r="T300" s="215">
        <f>S300*H300</f>
        <v>0</v>
      </c>
      <c r="AR300" s="25" t="s">
        <v>231</v>
      </c>
      <c r="AT300" s="25" t="s">
        <v>272</v>
      </c>
      <c r="AU300" s="25" t="s">
        <v>90</v>
      </c>
      <c r="AY300" s="25" t="s">
        <v>183</v>
      </c>
      <c r="BE300" s="216">
        <f>IF(N300="základní",J300,0)</f>
        <v>0</v>
      </c>
      <c r="BF300" s="216">
        <f>IF(N300="snížená",J300,0)</f>
        <v>0</v>
      </c>
      <c r="BG300" s="216">
        <f>IF(N300="zákl. přenesená",J300,0)</f>
        <v>0</v>
      </c>
      <c r="BH300" s="216">
        <f>IF(N300="sníž. přenesená",J300,0)</f>
        <v>0</v>
      </c>
      <c r="BI300" s="216">
        <f>IF(N300="nulová",J300,0)</f>
        <v>0</v>
      </c>
      <c r="BJ300" s="25" t="s">
        <v>25</v>
      </c>
      <c r="BK300" s="216">
        <f>ROUND(I300*H300,2)</f>
        <v>0</v>
      </c>
      <c r="BL300" s="25" t="s">
        <v>190</v>
      </c>
      <c r="BM300" s="25" t="s">
        <v>2249</v>
      </c>
    </row>
    <row r="301" spans="2:65" s="1" customFormat="1" ht="16.5" customHeight="1">
      <c r="B301" s="43"/>
      <c r="C301" s="205" t="s">
        <v>82</v>
      </c>
      <c r="D301" s="205" t="s">
        <v>185</v>
      </c>
      <c r="E301" s="206" t="s">
        <v>2177</v>
      </c>
      <c r="F301" s="207" t="s">
        <v>2130</v>
      </c>
      <c r="G301" s="208" t="s">
        <v>490</v>
      </c>
      <c r="H301" s="209">
        <v>1</v>
      </c>
      <c r="I301" s="210"/>
      <c r="J301" s="211">
        <f>ROUND(I301*H301,2)</f>
        <v>0</v>
      </c>
      <c r="K301" s="207" t="s">
        <v>38</v>
      </c>
      <c r="L301" s="63"/>
      <c r="M301" s="212" t="s">
        <v>38</v>
      </c>
      <c r="N301" s="213" t="s">
        <v>53</v>
      </c>
      <c r="O301" s="44"/>
      <c r="P301" s="214">
        <f>O301*H301</f>
        <v>0</v>
      </c>
      <c r="Q301" s="214">
        <v>0</v>
      </c>
      <c r="R301" s="214">
        <f>Q301*H301</f>
        <v>0</v>
      </c>
      <c r="S301" s="214">
        <v>0</v>
      </c>
      <c r="T301" s="215">
        <f>S301*H301</f>
        <v>0</v>
      </c>
      <c r="AR301" s="25" t="s">
        <v>190</v>
      </c>
      <c r="AT301" s="25" t="s">
        <v>185</v>
      </c>
      <c r="AU301" s="25" t="s">
        <v>90</v>
      </c>
      <c r="AY301" s="25" t="s">
        <v>183</v>
      </c>
      <c r="BE301" s="216">
        <f>IF(N301="základní",J301,0)</f>
        <v>0</v>
      </c>
      <c r="BF301" s="216">
        <f>IF(N301="snížená",J301,0)</f>
        <v>0</v>
      </c>
      <c r="BG301" s="216">
        <f>IF(N301="zákl. přenesená",J301,0)</f>
        <v>0</v>
      </c>
      <c r="BH301" s="216">
        <f>IF(N301="sníž. přenesená",J301,0)</f>
        <v>0</v>
      </c>
      <c r="BI301" s="216">
        <f>IF(N301="nulová",J301,0)</f>
        <v>0</v>
      </c>
      <c r="BJ301" s="25" t="s">
        <v>25</v>
      </c>
      <c r="BK301" s="216">
        <f>ROUND(I301*H301,2)</f>
        <v>0</v>
      </c>
      <c r="BL301" s="25" t="s">
        <v>190</v>
      </c>
      <c r="BM301" s="25" t="s">
        <v>2250</v>
      </c>
    </row>
    <row r="302" spans="2:63" s="11" customFormat="1" ht="29.85" customHeight="1">
      <c r="B302" s="189"/>
      <c r="C302" s="190"/>
      <c r="D302" s="191" t="s">
        <v>81</v>
      </c>
      <c r="E302" s="203" t="s">
        <v>2251</v>
      </c>
      <c r="F302" s="203" t="s">
        <v>2252</v>
      </c>
      <c r="G302" s="190"/>
      <c r="H302" s="190"/>
      <c r="I302" s="193"/>
      <c r="J302" s="204">
        <f>BK302</f>
        <v>0</v>
      </c>
      <c r="K302" s="190"/>
      <c r="L302" s="195"/>
      <c r="M302" s="196"/>
      <c r="N302" s="197"/>
      <c r="O302" s="197"/>
      <c r="P302" s="198">
        <v>0</v>
      </c>
      <c r="Q302" s="197"/>
      <c r="R302" s="198">
        <v>0</v>
      </c>
      <c r="S302" s="197"/>
      <c r="T302" s="199">
        <v>0</v>
      </c>
      <c r="AR302" s="200" t="s">
        <v>25</v>
      </c>
      <c r="AT302" s="201" t="s">
        <v>81</v>
      </c>
      <c r="AU302" s="201" t="s">
        <v>25</v>
      </c>
      <c r="AY302" s="200" t="s">
        <v>183</v>
      </c>
      <c r="BK302" s="202">
        <v>0</v>
      </c>
    </row>
    <row r="303" spans="2:63" s="11" customFormat="1" ht="19.9" customHeight="1">
      <c r="B303" s="189"/>
      <c r="C303" s="190"/>
      <c r="D303" s="191" t="s">
        <v>81</v>
      </c>
      <c r="E303" s="203" t="s">
        <v>2253</v>
      </c>
      <c r="F303" s="203" t="s">
        <v>2254</v>
      </c>
      <c r="G303" s="190"/>
      <c r="H303" s="190"/>
      <c r="I303" s="193"/>
      <c r="J303" s="204">
        <f>BK303</f>
        <v>0</v>
      </c>
      <c r="K303" s="190"/>
      <c r="L303" s="195"/>
      <c r="M303" s="196"/>
      <c r="N303" s="197"/>
      <c r="O303" s="197"/>
      <c r="P303" s="198">
        <f>SUM(P304:P305)</f>
        <v>0</v>
      </c>
      <c r="Q303" s="197"/>
      <c r="R303" s="198">
        <f>SUM(R304:R305)</f>
        <v>2.52</v>
      </c>
      <c r="S303" s="197"/>
      <c r="T303" s="199">
        <f>SUM(T304:T305)</f>
        <v>0</v>
      </c>
      <c r="AR303" s="200" t="s">
        <v>25</v>
      </c>
      <c r="AT303" s="201" t="s">
        <v>81</v>
      </c>
      <c r="AU303" s="201" t="s">
        <v>25</v>
      </c>
      <c r="AY303" s="200" t="s">
        <v>183</v>
      </c>
      <c r="BK303" s="202">
        <f>SUM(BK304:BK305)</f>
        <v>0</v>
      </c>
    </row>
    <row r="304" spans="2:65" s="1" customFormat="1" ht="16.5" customHeight="1">
      <c r="B304" s="43"/>
      <c r="C304" s="252" t="s">
        <v>82</v>
      </c>
      <c r="D304" s="252" t="s">
        <v>272</v>
      </c>
      <c r="E304" s="253" t="s">
        <v>2190</v>
      </c>
      <c r="F304" s="254" t="s">
        <v>2126</v>
      </c>
      <c r="G304" s="255" t="s">
        <v>2191</v>
      </c>
      <c r="H304" s="256">
        <v>8.4</v>
      </c>
      <c r="I304" s="257"/>
      <c r="J304" s="258">
        <f>ROUND(I304*H304,2)</f>
        <v>0</v>
      </c>
      <c r="K304" s="254" t="s">
        <v>38</v>
      </c>
      <c r="L304" s="259"/>
      <c r="M304" s="260" t="s">
        <v>38</v>
      </c>
      <c r="N304" s="261" t="s">
        <v>53</v>
      </c>
      <c r="O304" s="44"/>
      <c r="P304" s="214">
        <f>O304*H304</f>
        <v>0</v>
      </c>
      <c r="Q304" s="214">
        <v>0.3</v>
      </c>
      <c r="R304" s="214">
        <f>Q304*H304</f>
        <v>2.52</v>
      </c>
      <c r="S304" s="214">
        <v>0</v>
      </c>
      <c r="T304" s="215">
        <f>S304*H304</f>
        <v>0</v>
      </c>
      <c r="AR304" s="25" t="s">
        <v>231</v>
      </c>
      <c r="AT304" s="25" t="s">
        <v>272</v>
      </c>
      <c r="AU304" s="25" t="s">
        <v>90</v>
      </c>
      <c r="AY304" s="25" t="s">
        <v>183</v>
      </c>
      <c r="BE304" s="216">
        <f>IF(N304="základní",J304,0)</f>
        <v>0</v>
      </c>
      <c r="BF304" s="216">
        <f>IF(N304="snížená",J304,0)</f>
        <v>0</v>
      </c>
      <c r="BG304" s="216">
        <f>IF(N304="zákl. přenesená",J304,0)</f>
        <v>0</v>
      </c>
      <c r="BH304" s="216">
        <f>IF(N304="sníž. přenesená",J304,0)</f>
        <v>0</v>
      </c>
      <c r="BI304" s="216">
        <f>IF(N304="nulová",J304,0)</f>
        <v>0</v>
      </c>
      <c r="BJ304" s="25" t="s">
        <v>25</v>
      </c>
      <c r="BK304" s="216">
        <f>ROUND(I304*H304,2)</f>
        <v>0</v>
      </c>
      <c r="BL304" s="25" t="s">
        <v>190</v>
      </c>
      <c r="BM304" s="25" t="s">
        <v>2255</v>
      </c>
    </row>
    <row r="305" spans="2:65" s="1" customFormat="1" ht="16.5" customHeight="1">
      <c r="B305" s="43"/>
      <c r="C305" s="205" t="s">
        <v>82</v>
      </c>
      <c r="D305" s="205" t="s">
        <v>185</v>
      </c>
      <c r="E305" s="206" t="s">
        <v>2256</v>
      </c>
      <c r="F305" s="207" t="s">
        <v>2130</v>
      </c>
      <c r="G305" s="208" t="s">
        <v>2191</v>
      </c>
      <c r="H305" s="209">
        <v>8.4</v>
      </c>
      <c r="I305" s="210"/>
      <c r="J305" s="211">
        <f>ROUND(I305*H305,2)</f>
        <v>0</v>
      </c>
      <c r="K305" s="207" t="s">
        <v>38</v>
      </c>
      <c r="L305" s="63"/>
      <c r="M305" s="212" t="s">
        <v>38</v>
      </c>
      <c r="N305" s="213" t="s">
        <v>53</v>
      </c>
      <c r="O305" s="44"/>
      <c r="P305" s="214">
        <f>O305*H305</f>
        <v>0</v>
      </c>
      <c r="Q305" s="214">
        <v>0</v>
      </c>
      <c r="R305" s="214">
        <f>Q305*H305</f>
        <v>0</v>
      </c>
      <c r="S305" s="214">
        <v>0</v>
      </c>
      <c r="T305" s="215">
        <f>S305*H305</f>
        <v>0</v>
      </c>
      <c r="AR305" s="25" t="s">
        <v>190</v>
      </c>
      <c r="AT305" s="25" t="s">
        <v>185</v>
      </c>
      <c r="AU305" s="25" t="s">
        <v>90</v>
      </c>
      <c r="AY305" s="25" t="s">
        <v>183</v>
      </c>
      <c r="BE305" s="216">
        <f>IF(N305="základní",J305,0)</f>
        <v>0</v>
      </c>
      <c r="BF305" s="216">
        <f>IF(N305="snížená",J305,0)</f>
        <v>0</v>
      </c>
      <c r="BG305" s="216">
        <f>IF(N305="zákl. přenesená",J305,0)</f>
        <v>0</v>
      </c>
      <c r="BH305" s="216">
        <f>IF(N305="sníž. přenesená",J305,0)</f>
        <v>0</v>
      </c>
      <c r="BI305" s="216">
        <f>IF(N305="nulová",J305,0)</f>
        <v>0</v>
      </c>
      <c r="BJ305" s="25" t="s">
        <v>25</v>
      </c>
      <c r="BK305" s="216">
        <f>ROUND(I305*H305,2)</f>
        <v>0</v>
      </c>
      <c r="BL305" s="25" t="s">
        <v>190</v>
      </c>
      <c r="BM305" s="25" t="s">
        <v>2257</v>
      </c>
    </row>
    <row r="306" spans="2:63" s="11" customFormat="1" ht="29.85" customHeight="1">
      <c r="B306" s="189"/>
      <c r="C306" s="190"/>
      <c r="D306" s="191" t="s">
        <v>81</v>
      </c>
      <c r="E306" s="203" t="s">
        <v>2258</v>
      </c>
      <c r="F306" s="203" t="s">
        <v>2259</v>
      </c>
      <c r="G306" s="190"/>
      <c r="H306" s="190"/>
      <c r="I306" s="193"/>
      <c r="J306" s="204">
        <f>BK306</f>
        <v>0</v>
      </c>
      <c r="K306" s="190"/>
      <c r="L306" s="195"/>
      <c r="M306" s="196"/>
      <c r="N306" s="197"/>
      <c r="O306" s="197"/>
      <c r="P306" s="198">
        <f>SUM(P307:P308)</f>
        <v>0</v>
      </c>
      <c r="Q306" s="197"/>
      <c r="R306" s="198">
        <f>SUM(R307:R308)</f>
        <v>13.65</v>
      </c>
      <c r="S306" s="197"/>
      <c r="T306" s="199">
        <f>SUM(T307:T308)</f>
        <v>0</v>
      </c>
      <c r="AR306" s="200" t="s">
        <v>25</v>
      </c>
      <c r="AT306" s="201" t="s">
        <v>81</v>
      </c>
      <c r="AU306" s="201" t="s">
        <v>25</v>
      </c>
      <c r="AY306" s="200" t="s">
        <v>183</v>
      </c>
      <c r="BK306" s="202">
        <f>SUM(BK307:BK308)</f>
        <v>0</v>
      </c>
    </row>
    <row r="307" spans="2:65" s="1" customFormat="1" ht="16.5" customHeight="1">
      <c r="B307" s="43"/>
      <c r="C307" s="252" t="s">
        <v>82</v>
      </c>
      <c r="D307" s="252" t="s">
        <v>272</v>
      </c>
      <c r="E307" s="253" t="s">
        <v>2190</v>
      </c>
      <c r="F307" s="254" t="s">
        <v>2126</v>
      </c>
      <c r="G307" s="255" t="s">
        <v>2191</v>
      </c>
      <c r="H307" s="256">
        <v>45.5</v>
      </c>
      <c r="I307" s="257"/>
      <c r="J307" s="258">
        <f>ROUND(I307*H307,2)</f>
        <v>0</v>
      </c>
      <c r="K307" s="254" t="s">
        <v>38</v>
      </c>
      <c r="L307" s="259"/>
      <c r="M307" s="260" t="s">
        <v>38</v>
      </c>
      <c r="N307" s="261" t="s">
        <v>53</v>
      </c>
      <c r="O307" s="44"/>
      <c r="P307" s="214">
        <f>O307*H307</f>
        <v>0</v>
      </c>
      <c r="Q307" s="214">
        <v>0.3</v>
      </c>
      <c r="R307" s="214">
        <f>Q307*H307</f>
        <v>13.65</v>
      </c>
      <c r="S307" s="214">
        <v>0</v>
      </c>
      <c r="T307" s="215">
        <f>S307*H307</f>
        <v>0</v>
      </c>
      <c r="AR307" s="25" t="s">
        <v>231</v>
      </c>
      <c r="AT307" s="25" t="s">
        <v>272</v>
      </c>
      <c r="AU307" s="25" t="s">
        <v>90</v>
      </c>
      <c r="AY307" s="25" t="s">
        <v>183</v>
      </c>
      <c r="BE307" s="216">
        <f>IF(N307="základní",J307,0)</f>
        <v>0</v>
      </c>
      <c r="BF307" s="216">
        <f>IF(N307="snížená",J307,0)</f>
        <v>0</v>
      </c>
      <c r="BG307" s="216">
        <f>IF(N307="zákl. přenesená",J307,0)</f>
        <v>0</v>
      </c>
      <c r="BH307" s="216">
        <f>IF(N307="sníž. přenesená",J307,0)</f>
        <v>0</v>
      </c>
      <c r="BI307" s="216">
        <f>IF(N307="nulová",J307,0)</f>
        <v>0</v>
      </c>
      <c r="BJ307" s="25" t="s">
        <v>25</v>
      </c>
      <c r="BK307" s="216">
        <f>ROUND(I307*H307,2)</f>
        <v>0</v>
      </c>
      <c r="BL307" s="25" t="s">
        <v>190</v>
      </c>
      <c r="BM307" s="25" t="s">
        <v>2260</v>
      </c>
    </row>
    <row r="308" spans="2:65" s="1" customFormat="1" ht="16.5" customHeight="1">
      <c r="B308" s="43"/>
      <c r="C308" s="205" t="s">
        <v>82</v>
      </c>
      <c r="D308" s="205" t="s">
        <v>185</v>
      </c>
      <c r="E308" s="206" t="s">
        <v>2261</v>
      </c>
      <c r="F308" s="207" t="s">
        <v>2130</v>
      </c>
      <c r="G308" s="208" t="s">
        <v>2191</v>
      </c>
      <c r="H308" s="209">
        <v>45.5</v>
      </c>
      <c r="I308" s="210"/>
      <c r="J308" s="211">
        <f>ROUND(I308*H308,2)</f>
        <v>0</v>
      </c>
      <c r="K308" s="207" t="s">
        <v>38</v>
      </c>
      <c r="L308" s="63"/>
      <c r="M308" s="212" t="s">
        <v>38</v>
      </c>
      <c r="N308" s="213" t="s">
        <v>53</v>
      </c>
      <c r="O308" s="44"/>
      <c r="P308" s="214">
        <f>O308*H308</f>
        <v>0</v>
      </c>
      <c r="Q308" s="214">
        <v>0</v>
      </c>
      <c r="R308" s="214">
        <f>Q308*H308</f>
        <v>0</v>
      </c>
      <c r="S308" s="214">
        <v>0</v>
      </c>
      <c r="T308" s="215">
        <f>S308*H308</f>
        <v>0</v>
      </c>
      <c r="AR308" s="25" t="s">
        <v>190</v>
      </c>
      <c r="AT308" s="25" t="s">
        <v>185</v>
      </c>
      <c r="AU308" s="25" t="s">
        <v>90</v>
      </c>
      <c r="AY308" s="25" t="s">
        <v>183</v>
      </c>
      <c r="BE308" s="216">
        <f>IF(N308="základní",J308,0)</f>
        <v>0</v>
      </c>
      <c r="BF308" s="216">
        <f>IF(N308="snížená",J308,0)</f>
        <v>0</v>
      </c>
      <c r="BG308" s="216">
        <f>IF(N308="zákl. přenesená",J308,0)</f>
        <v>0</v>
      </c>
      <c r="BH308" s="216">
        <f>IF(N308="sníž. přenesená",J308,0)</f>
        <v>0</v>
      </c>
      <c r="BI308" s="216">
        <f>IF(N308="nulová",J308,0)</f>
        <v>0</v>
      </c>
      <c r="BJ308" s="25" t="s">
        <v>25</v>
      </c>
      <c r="BK308" s="216">
        <f>ROUND(I308*H308,2)</f>
        <v>0</v>
      </c>
      <c r="BL308" s="25" t="s">
        <v>190</v>
      </c>
      <c r="BM308" s="25" t="s">
        <v>2262</v>
      </c>
    </row>
    <row r="309" spans="2:63" s="11" customFormat="1" ht="29.85" customHeight="1">
      <c r="B309" s="189"/>
      <c r="C309" s="190"/>
      <c r="D309" s="191" t="s">
        <v>81</v>
      </c>
      <c r="E309" s="203" t="s">
        <v>2263</v>
      </c>
      <c r="F309" s="203" t="s">
        <v>2264</v>
      </c>
      <c r="G309" s="190"/>
      <c r="H309" s="190"/>
      <c r="I309" s="193"/>
      <c r="J309" s="204">
        <f>BK309</f>
        <v>0</v>
      </c>
      <c r="K309" s="190"/>
      <c r="L309" s="195"/>
      <c r="M309" s="196"/>
      <c r="N309" s="197"/>
      <c r="O309" s="197"/>
      <c r="P309" s="198">
        <f>SUM(P310:P311)</f>
        <v>0</v>
      </c>
      <c r="Q309" s="197"/>
      <c r="R309" s="198">
        <f>SUM(R310:R311)</f>
        <v>0.54</v>
      </c>
      <c r="S309" s="197"/>
      <c r="T309" s="199">
        <f>SUM(T310:T311)</f>
        <v>0</v>
      </c>
      <c r="AR309" s="200" t="s">
        <v>25</v>
      </c>
      <c r="AT309" s="201" t="s">
        <v>81</v>
      </c>
      <c r="AU309" s="201" t="s">
        <v>25</v>
      </c>
      <c r="AY309" s="200" t="s">
        <v>183</v>
      </c>
      <c r="BK309" s="202">
        <f>SUM(BK310:BK311)</f>
        <v>0</v>
      </c>
    </row>
    <row r="310" spans="2:65" s="1" customFormat="1" ht="16.5" customHeight="1">
      <c r="B310" s="43"/>
      <c r="C310" s="252" t="s">
        <v>82</v>
      </c>
      <c r="D310" s="252" t="s">
        <v>272</v>
      </c>
      <c r="E310" s="253" t="s">
        <v>2190</v>
      </c>
      <c r="F310" s="254" t="s">
        <v>2126</v>
      </c>
      <c r="G310" s="255" t="s">
        <v>2191</v>
      </c>
      <c r="H310" s="256">
        <v>1.8</v>
      </c>
      <c r="I310" s="257"/>
      <c r="J310" s="258">
        <f>ROUND(I310*H310,2)</f>
        <v>0</v>
      </c>
      <c r="K310" s="254" t="s">
        <v>38</v>
      </c>
      <c r="L310" s="259"/>
      <c r="M310" s="260" t="s">
        <v>38</v>
      </c>
      <c r="N310" s="261" t="s">
        <v>53</v>
      </c>
      <c r="O310" s="44"/>
      <c r="P310" s="214">
        <f>O310*H310</f>
        <v>0</v>
      </c>
      <c r="Q310" s="214">
        <v>0.3</v>
      </c>
      <c r="R310" s="214">
        <f>Q310*H310</f>
        <v>0.54</v>
      </c>
      <c r="S310" s="214">
        <v>0</v>
      </c>
      <c r="T310" s="215">
        <f>S310*H310</f>
        <v>0</v>
      </c>
      <c r="AR310" s="25" t="s">
        <v>231</v>
      </c>
      <c r="AT310" s="25" t="s">
        <v>272</v>
      </c>
      <c r="AU310" s="25" t="s">
        <v>90</v>
      </c>
      <c r="AY310" s="25" t="s">
        <v>183</v>
      </c>
      <c r="BE310" s="216">
        <f>IF(N310="základní",J310,0)</f>
        <v>0</v>
      </c>
      <c r="BF310" s="216">
        <f>IF(N310="snížená",J310,0)</f>
        <v>0</v>
      </c>
      <c r="BG310" s="216">
        <f>IF(N310="zákl. přenesená",J310,0)</f>
        <v>0</v>
      </c>
      <c r="BH310" s="216">
        <f>IF(N310="sníž. přenesená",J310,0)</f>
        <v>0</v>
      </c>
      <c r="BI310" s="216">
        <f>IF(N310="nulová",J310,0)</f>
        <v>0</v>
      </c>
      <c r="BJ310" s="25" t="s">
        <v>25</v>
      </c>
      <c r="BK310" s="216">
        <f>ROUND(I310*H310,2)</f>
        <v>0</v>
      </c>
      <c r="BL310" s="25" t="s">
        <v>190</v>
      </c>
      <c r="BM310" s="25" t="s">
        <v>2265</v>
      </c>
    </row>
    <row r="311" spans="2:65" s="1" customFormat="1" ht="16.5" customHeight="1">
      <c r="B311" s="43"/>
      <c r="C311" s="205" t="s">
        <v>82</v>
      </c>
      <c r="D311" s="205" t="s">
        <v>185</v>
      </c>
      <c r="E311" s="206" t="s">
        <v>2261</v>
      </c>
      <c r="F311" s="207" t="s">
        <v>2130</v>
      </c>
      <c r="G311" s="208" t="s">
        <v>2191</v>
      </c>
      <c r="H311" s="209">
        <v>1.8</v>
      </c>
      <c r="I311" s="210"/>
      <c r="J311" s="211">
        <f>ROUND(I311*H311,2)</f>
        <v>0</v>
      </c>
      <c r="K311" s="207" t="s">
        <v>38</v>
      </c>
      <c r="L311" s="63"/>
      <c r="M311" s="212" t="s">
        <v>38</v>
      </c>
      <c r="N311" s="213" t="s">
        <v>53</v>
      </c>
      <c r="O311" s="44"/>
      <c r="P311" s="214">
        <f>O311*H311</f>
        <v>0</v>
      </c>
      <c r="Q311" s="214">
        <v>0</v>
      </c>
      <c r="R311" s="214">
        <f>Q311*H311</f>
        <v>0</v>
      </c>
      <c r="S311" s="214">
        <v>0</v>
      </c>
      <c r="T311" s="215">
        <f>S311*H311</f>
        <v>0</v>
      </c>
      <c r="AR311" s="25" t="s">
        <v>190</v>
      </c>
      <c r="AT311" s="25" t="s">
        <v>185</v>
      </c>
      <c r="AU311" s="25" t="s">
        <v>90</v>
      </c>
      <c r="AY311" s="25" t="s">
        <v>183</v>
      </c>
      <c r="BE311" s="216">
        <f>IF(N311="základní",J311,0)</f>
        <v>0</v>
      </c>
      <c r="BF311" s="216">
        <f>IF(N311="snížená",J311,0)</f>
        <v>0</v>
      </c>
      <c r="BG311" s="216">
        <f>IF(N311="zákl. přenesená",J311,0)</f>
        <v>0</v>
      </c>
      <c r="BH311" s="216">
        <f>IF(N311="sníž. přenesená",J311,0)</f>
        <v>0</v>
      </c>
      <c r="BI311" s="216">
        <f>IF(N311="nulová",J311,0)</f>
        <v>0</v>
      </c>
      <c r="BJ311" s="25" t="s">
        <v>25</v>
      </c>
      <c r="BK311" s="216">
        <f>ROUND(I311*H311,2)</f>
        <v>0</v>
      </c>
      <c r="BL311" s="25" t="s">
        <v>190</v>
      </c>
      <c r="BM311" s="25" t="s">
        <v>2266</v>
      </c>
    </row>
    <row r="312" spans="2:63" s="11" customFormat="1" ht="29.85" customHeight="1">
      <c r="B312" s="189"/>
      <c r="C312" s="190"/>
      <c r="D312" s="191" t="s">
        <v>81</v>
      </c>
      <c r="E312" s="203" t="s">
        <v>2267</v>
      </c>
      <c r="F312" s="203" t="s">
        <v>2268</v>
      </c>
      <c r="G312" s="190"/>
      <c r="H312" s="190"/>
      <c r="I312" s="193"/>
      <c r="J312" s="204">
        <f>BK312</f>
        <v>0</v>
      </c>
      <c r="K312" s="190"/>
      <c r="L312" s="195"/>
      <c r="M312" s="196"/>
      <c r="N312" s="197"/>
      <c r="O312" s="197"/>
      <c r="P312" s="198">
        <f>SUM(P313:P314)</f>
        <v>0</v>
      </c>
      <c r="Q312" s="197"/>
      <c r="R312" s="198">
        <f>SUM(R313:R314)</f>
        <v>1.62</v>
      </c>
      <c r="S312" s="197"/>
      <c r="T312" s="199">
        <f>SUM(T313:T314)</f>
        <v>0</v>
      </c>
      <c r="AR312" s="200" t="s">
        <v>25</v>
      </c>
      <c r="AT312" s="201" t="s">
        <v>81</v>
      </c>
      <c r="AU312" s="201" t="s">
        <v>25</v>
      </c>
      <c r="AY312" s="200" t="s">
        <v>183</v>
      </c>
      <c r="BK312" s="202">
        <f>SUM(BK313:BK314)</f>
        <v>0</v>
      </c>
    </row>
    <row r="313" spans="2:65" s="1" customFormat="1" ht="16.5" customHeight="1">
      <c r="B313" s="43"/>
      <c r="C313" s="252" t="s">
        <v>82</v>
      </c>
      <c r="D313" s="252" t="s">
        <v>272</v>
      </c>
      <c r="E313" s="253" t="s">
        <v>2190</v>
      </c>
      <c r="F313" s="254" t="s">
        <v>2126</v>
      </c>
      <c r="G313" s="255" t="s">
        <v>2191</v>
      </c>
      <c r="H313" s="256">
        <v>5.4</v>
      </c>
      <c r="I313" s="257"/>
      <c r="J313" s="258">
        <f>ROUND(I313*H313,2)</f>
        <v>0</v>
      </c>
      <c r="K313" s="254" t="s">
        <v>38</v>
      </c>
      <c r="L313" s="259"/>
      <c r="M313" s="260" t="s">
        <v>38</v>
      </c>
      <c r="N313" s="261" t="s">
        <v>53</v>
      </c>
      <c r="O313" s="44"/>
      <c r="P313" s="214">
        <f>O313*H313</f>
        <v>0</v>
      </c>
      <c r="Q313" s="214">
        <v>0.3</v>
      </c>
      <c r="R313" s="214">
        <f>Q313*H313</f>
        <v>1.62</v>
      </c>
      <c r="S313" s="214">
        <v>0</v>
      </c>
      <c r="T313" s="215">
        <f>S313*H313</f>
        <v>0</v>
      </c>
      <c r="AR313" s="25" t="s">
        <v>231</v>
      </c>
      <c r="AT313" s="25" t="s">
        <v>272</v>
      </c>
      <c r="AU313" s="25" t="s">
        <v>90</v>
      </c>
      <c r="AY313" s="25" t="s">
        <v>183</v>
      </c>
      <c r="BE313" s="216">
        <f>IF(N313="základní",J313,0)</f>
        <v>0</v>
      </c>
      <c r="BF313" s="216">
        <f>IF(N313="snížená",J313,0)</f>
        <v>0</v>
      </c>
      <c r="BG313" s="216">
        <f>IF(N313="zákl. přenesená",J313,0)</f>
        <v>0</v>
      </c>
      <c r="BH313" s="216">
        <f>IF(N313="sníž. přenesená",J313,0)</f>
        <v>0</v>
      </c>
      <c r="BI313" s="216">
        <f>IF(N313="nulová",J313,0)</f>
        <v>0</v>
      </c>
      <c r="BJ313" s="25" t="s">
        <v>25</v>
      </c>
      <c r="BK313" s="216">
        <f>ROUND(I313*H313,2)</f>
        <v>0</v>
      </c>
      <c r="BL313" s="25" t="s">
        <v>190</v>
      </c>
      <c r="BM313" s="25" t="s">
        <v>2269</v>
      </c>
    </row>
    <row r="314" spans="2:65" s="1" customFormat="1" ht="16.5" customHeight="1">
      <c r="B314" s="43"/>
      <c r="C314" s="205" t="s">
        <v>82</v>
      </c>
      <c r="D314" s="205" t="s">
        <v>185</v>
      </c>
      <c r="E314" s="206" t="s">
        <v>2270</v>
      </c>
      <c r="F314" s="207" t="s">
        <v>2130</v>
      </c>
      <c r="G314" s="208" t="s">
        <v>2191</v>
      </c>
      <c r="H314" s="209">
        <v>5.4</v>
      </c>
      <c r="I314" s="210"/>
      <c r="J314" s="211">
        <f>ROUND(I314*H314,2)</f>
        <v>0</v>
      </c>
      <c r="K314" s="207" t="s">
        <v>38</v>
      </c>
      <c r="L314" s="63"/>
      <c r="M314" s="212" t="s">
        <v>38</v>
      </c>
      <c r="N314" s="213" t="s">
        <v>53</v>
      </c>
      <c r="O314" s="44"/>
      <c r="P314" s="214">
        <f>O314*H314</f>
        <v>0</v>
      </c>
      <c r="Q314" s="214">
        <v>0</v>
      </c>
      <c r="R314" s="214">
        <f>Q314*H314</f>
        <v>0</v>
      </c>
      <c r="S314" s="214">
        <v>0</v>
      </c>
      <c r="T314" s="215">
        <f>S314*H314</f>
        <v>0</v>
      </c>
      <c r="AR314" s="25" t="s">
        <v>190</v>
      </c>
      <c r="AT314" s="25" t="s">
        <v>185</v>
      </c>
      <c r="AU314" s="25" t="s">
        <v>90</v>
      </c>
      <c r="AY314" s="25" t="s">
        <v>183</v>
      </c>
      <c r="BE314" s="216">
        <f>IF(N314="základní",J314,0)</f>
        <v>0</v>
      </c>
      <c r="BF314" s="216">
        <f>IF(N314="snížená",J314,0)</f>
        <v>0</v>
      </c>
      <c r="BG314" s="216">
        <f>IF(N314="zákl. přenesená",J314,0)</f>
        <v>0</v>
      </c>
      <c r="BH314" s="216">
        <f>IF(N314="sníž. přenesená",J314,0)</f>
        <v>0</v>
      </c>
      <c r="BI314" s="216">
        <f>IF(N314="nulová",J314,0)</f>
        <v>0</v>
      </c>
      <c r="BJ314" s="25" t="s">
        <v>25</v>
      </c>
      <c r="BK314" s="216">
        <f>ROUND(I314*H314,2)</f>
        <v>0</v>
      </c>
      <c r="BL314" s="25" t="s">
        <v>190</v>
      </c>
      <c r="BM314" s="25" t="s">
        <v>2271</v>
      </c>
    </row>
    <row r="315" spans="2:63" s="11" customFormat="1" ht="29.85" customHeight="1">
      <c r="B315" s="189"/>
      <c r="C315" s="190"/>
      <c r="D315" s="191" t="s">
        <v>81</v>
      </c>
      <c r="E315" s="203" t="s">
        <v>2272</v>
      </c>
      <c r="F315" s="203" t="s">
        <v>2273</v>
      </c>
      <c r="G315" s="190"/>
      <c r="H315" s="190"/>
      <c r="I315" s="193"/>
      <c r="J315" s="204">
        <f>BK315</f>
        <v>0</v>
      </c>
      <c r="K315" s="190"/>
      <c r="L315" s="195"/>
      <c r="M315" s="196"/>
      <c r="N315" s="197"/>
      <c r="O315" s="197"/>
      <c r="P315" s="198">
        <f>SUM(P316:P317)</f>
        <v>0</v>
      </c>
      <c r="Q315" s="197"/>
      <c r="R315" s="198">
        <f>SUM(R316:R317)</f>
        <v>0.18</v>
      </c>
      <c r="S315" s="197"/>
      <c r="T315" s="199">
        <f>SUM(T316:T317)</f>
        <v>0</v>
      </c>
      <c r="AR315" s="200" t="s">
        <v>25</v>
      </c>
      <c r="AT315" s="201" t="s">
        <v>81</v>
      </c>
      <c r="AU315" s="201" t="s">
        <v>25</v>
      </c>
      <c r="AY315" s="200" t="s">
        <v>183</v>
      </c>
      <c r="BK315" s="202">
        <f>SUM(BK316:BK317)</f>
        <v>0</v>
      </c>
    </row>
    <row r="316" spans="2:65" s="1" customFormat="1" ht="16.5" customHeight="1">
      <c r="B316" s="43"/>
      <c r="C316" s="252" t="s">
        <v>82</v>
      </c>
      <c r="D316" s="252" t="s">
        <v>272</v>
      </c>
      <c r="E316" s="253" t="s">
        <v>2190</v>
      </c>
      <c r="F316" s="254" t="s">
        <v>2126</v>
      </c>
      <c r="G316" s="255" t="s">
        <v>2191</v>
      </c>
      <c r="H316" s="256">
        <v>0.6</v>
      </c>
      <c r="I316" s="257"/>
      <c r="J316" s="258">
        <f>ROUND(I316*H316,2)</f>
        <v>0</v>
      </c>
      <c r="K316" s="254" t="s">
        <v>38</v>
      </c>
      <c r="L316" s="259"/>
      <c r="M316" s="260" t="s">
        <v>38</v>
      </c>
      <c r="N316" s="261" t="s">
        <v>53</v>
      </c>
      <c r="O316" s="44"/>
      <c r="P316" s="214">
        <f>O316*H316</f>
        <v>0</v>
      </c>
      <c r="Q316" s="214">
        <v>0.3</v>
      </c>
      <c r="R316" s="214">
        <f>Q316*H316</f>
        <v>0.18</v>
      </c>
      <c r="S316" s="214">
        <v>0</v>
      </c>
      <c r="T316" s="215">
        <f>S316*H316</f>
        <v>0</v>
      </c>
      <c r="AR316" s="25" t="s">
        <v>231</v>
      </c>
      <c r="AT316" s="25" t="s">
        <v>272</v>
      </c>
      <c r="AU316" s="25" t="s">
        <v>90</v>
      </c>
      <c r="AY316" s="25" t="s">
        <v>183</v>
      </c>
      <c r="BE316" s="216">
        <f>IF(N316="základní",J316,0)</f>
        <v>0</v>
      </c>
      <c r="BF316" s="216">
        <f>IF(N316="snížená",J316,0)</f>
        <v>0</v>
      </c>
      <c r="BG316" s="216">
        <f>IF(N316="zákl. přenesená",J316,0)</f>
        <v>0</v>
      </c>
      <c r="BH316" s="216">
        <f>IF(N316="sníž. přenesená",J316,0)</f>
        <v>0</v>
      </c>
      <c r="BI316" s="216">
        <f>IF(N316="nulová",J316,0)</f>
        <v>0</v>
      </c>
      <c r="BJ316" s="25" t="s">
        <v>25</v>
      </c>
      <c r="BK316" s="216">
        <f>ROUND(I316*H316,2)</f>
        <v>0</v>
      </c>
      <c r="BL316" s="25" t="s">
        <v>190</v>
      </c>
      <c r="BM316" s="25" t="s">
        <v>2274</v>
      </c>
    </row>
    <row r="317" spans="2:65" s="1" customFormat="1" ht="16.5" customHeight="1">
      <c r="B317" s="43"/>
      <c r="C317" s="205" t="s">
        <v>82</v>
      </c>
      <c r="D317" s="205" t="s">
        <v>185</v>
      </c>
      <c r="E317" s="206" t="s">
        <v>2275</v>
      </c>
      <c r="F317" s="207" t="s">
        <v>2130</v>
      </c>
      <c r="G317" s="208" t="s">
        <v>2191</v>
      </c>
      <c r="H317" s="209">
        <v>0.6</v>
      </c>
      <c r="I317" s="210"/>
      <c r="J317" s="211">
        <f>ROUND(I317*H317,2)</f>
        <v>0</v>
      </c>
      <c r="K317" s="207" t="s">
        <v>38</v>
      </c>
      <c r="L317" s="63"/>
      <c r="M317" s="212" t="s">
        <v>38</v>
      </c>
      <c r="N317" s="213" t="s">
        <v>53</v>
      </c>
      <c r="O317" s="44"/>
      <c r="P317" s="214">
        <f>O317*H317</f>
        <v>0</v>
      </c>
      <c r="Q317" s="214">
        <v>0</v>
      </c>
      <c r="R317" s="214">
        <f>Q317*H317</f>
        <v>0</v>
      </c>
      <c r="S317" s="214">
        <v>0</v>
      </c>
      <c r="T317" s="215">
        <f>S317*H317</f>
        <v>0</v>
      </c>
      <c r="AR317" s="25" t="s">
        <v>190</v>
      </c>
      <c r="AT317" s="25" t="s">
        <v>185</v>
      </c>
      <c r="AU317" s="25" t="s">
        <v>90</v>
      </c>
      <c r="AY317" s="25" t="s">
        <v>183</v>
      </c>
      <c r="BE317" s="216">
        <f>IF(N317="základní",J317,0)</f>
        <v>0</v>
      </c>
      <c r="BF317" s="216">
        <f>IF(N317="snížená",J317,0)</f>
        <v>0</v>
      </c>
      <c r="BG317" s="216">
        <f>IF(N317="zákl. přenesená",J317,0)</f>
        <v>0</v>
      </c>
      <c r="BH317" s="216">
        <f>IF(N317="sníž. přenesená",J317,0)</f>
        <v>0</v>
      </c>
      <c r="BI317" s="216">
        <f>IF(N317="nulová",J317,0)</f>
        <v>0</v>
      </c>
      <c r="BJ317" s="25" t="s">
        <v>25</v>
      </c>
      <c r="BK317" s="216">
        <f>ROUND(I317*H317,2)</f>
        <v>0</v>
      </c>
      <c r="BL317" s="25" t="s">
        <v>190</v>
      </c>
      <c r="BM317" s="25" t="s">
        <v>2276</v>
      </c>
    </row>
    <row r="318" spans="2:63" s="11" customFormat="1" ht="29.85" customHeight="1">
      <c r="B318" s="189"/>
      <c r="C318" s="190"/>
      <c r="D318" s="191" t="s">
        <v>81</v>
      </c>
      <c r="E318" s="203" t="s">
        <v>2277</v>
      </c>
      <c r="F318" s="203" t="s">
        <v>2278</v>
      </c>
      <c r="G318" s="190"/>
      <c r="H318" s="190"/>
      <c r="I318" s="193"/>
      <c r="J318" s="204">
        <f>BK318</f>
        <v>0</v>
      </c>
      <c r="K318" s="190"/>
      <c r="L318" s="195"/>
      <c r="M318" s="196"/>
      <c r="N318" s="197"/>
      <c r="O318" s="197"/>
      <c r="P318" s="198">
        <v>0</v>
      </c>
      <c r="Q318" s="197"/>
      <c r="R318" s="198">
        <v>0</v>
      </c>
      <c r="S318" s="197"/>
      <c r="T318" s="199">
        <v>0</v>
      </c>
      <c r="AR318" s="200" t="s">
        <v>25</v>
      </c>
      <c r="AT318" s="201" t="s">
        <v>81</v>
      </c>
      <c r="AU318" s="201" t="s">
        <v>25</v>
      </c>
      <c r="AY318" s="200" t="s">
        <v>183</v>
      </c>
      <c r="BK318" s="202">
        <v>0</v>
      </c>
    </row>
    <row r="319" spans="2:63" s="11" customFormat="1" ht="19.9" customHeight="1">
      <c r="B319" s="189"/>
      <c r="C319" s="190"/>
      <c r="D319" s="191" t="s">
        <v>81</v>
      </c>
      <c r="E319" s="203" t="s">
        <v>2279</v>
      </c>
      <c r="F319" s="203" t="s">
        <v>2280</v>
      </c>
      <c r="G319" s="190"/>
      <c r="H319" s="190"/>
      <c r="I319" s="193"/>
      <c r="J319" s="204">
        <f>BK319</f>
        <v>0</v>
      </c>
      <c r="K319" s="190"/>
      <c r="L319" s="195"/>
      <c r="M319" s="196"/>
      <c r="N319" s="197"/>
      <c r="O319" s="197"/>
      <c r="P319" s="198">
        <f>SUM(P320:P321)</f>
        <v>0</v>
      </c>
      <c r="Q319" s="197"/>
      <c r="R319" s="198">
        <f>SUM(R320:R321)</f>
        <v>13.799999999999999</v>
      </c>
      <c r="S319" s="197"/>
      <c r="T319" s="199">
        <f>SUM(T320:T321)</f>
        <v>0</v>
      </c>
      <c r="AR319" s="200" t="s">
        <v>25</v>
      </c>
      <c r="AT319" s="201" t="s">
        <v>81</v>
      </c>
      <c r="AU319" s="201" t="s">
        <v>25</v>
      </c>
      <c r="AY319" s="200" t="s">
        <v>183</v>
      </c>
      <c r="BK319" s="202">
        <f>SUM(BK320:BK321)</f>
        <v>0</v>
      </c>
    </row>
    <row r="320" spans="2:65" s="1" customFormat="1" ht="16.5" customHeight="1">
      <c r="B320" s="43"/>
      <c r="C320" s="252" t="s">
        <v>82</v>
      </c>
      <c r="D320" s="252" t="s">
        <v>272</v>
      </c>
      <c r="E320" s="253" t="s">
        <v>2151</v>
      </c>
      <c r="F320" s="254" t="s">
        <v>2126</v>
      </c>
      <c r="G320" s="255" t="s">
        <v>490</v>
      </c>
      <c r="H320" s="256">
        <v>3</v>
      </c>
      <c r="I320" s="257"/>
      <c r="J320" s="258">
        <f>ROUND(I320*H320,2)</f>
        <v>0</v>
      </c>
      <c r="K320" s="254" t="s">
        <v>38</v>
      </c>
      <c r="L320" s="259"/>
      <c r="M320" s="260" t="s">
        <v>38</v>
      </c>
      <c r="N320" s="261" t="s">
        <v>53</v>
      </c>
      <c r="O320" s="44"/>
      <c r="P320" s="214">
        <f>O320*H320</f>
        <v>0</v>
      </c>
      <c r="Q320" s="214">
        <v>4.6</v>
      </c>
      <c r="R320" s="214">
        <f>Q320*H320</f>
        <v>13.799999999999999</v>
      </c>
      <c r="S320" s="214">
        <v>0</v>
      </c>
      <c r="T320" s="215">
        <f>S320*H320</f>
        <v>0</v>
      </c>
      <c r="AR320" s="25" t="s">
        <v>231</v>
      </c>
      <c r="AT320" s="25" t="s">
        <v>272</v>
      </c>
      <c r="AU320" s="25" t="s">
        <v>90</v>
      </c>
      <c r="AY320" s="25" t="s">
        <v>183</v>
      </c>
      <c r="BE320" s="216">
        <f>IF(N320="základní",J320,0)</f>
        <v>0</v>
      </c>
      <c r="BF320" s="216">
        <f>IF(N320="snížená",J320,0)</f>
        <v>0</v>
      </c>
      <c r="BG320" s="216">
        <f>IF(N320="zákl. přenesená",J320,0)</f>
        <v>0</v>
      </c>
      <c r="BH320" s="216">
        <f>IF(N320="sníž. přenesená",J320,0)</f>
        <v>0</v>
      </c>
      <c r="BI320" s="216">
        <f>IF(N320="nulová",J320,0)</f>
        <v>0</v>
      </c>
      <c r="BJ320" s="25" t="s">
        <v>25</v>
      </c>
      <c r="BK320" s="216">
        <f>ROUND(I320*H320,2)</f>
        <v>0</v>
      </c>
      <c r="BL320" s="25" t="s">
        <v>190</v>
      </c>
      <c r="BM320" s="25" t="s">
        <v>2281</v>
      </c>
    </row>
    <row r="321" spans="2:65" s="1" customFormat="1" ht="16.5" customHeight="1">
      <c r="B321" s="43"/>
      <c r="C321" s="205" t="s">
        <v>82</v>
      </c>
      <c r="D321" s="205" t="s">
        <v>185</v>
      </c>
      <c r="E321" s="206" t="s">
        <v>2282</v>
      </c>
      <c r="F321" s="207" t="s">
        <v>2130</v>
      </c>
      <c r="G321" s="208" t="s">
        <v>490</v>
      </c>
      <c r="H321" s="209">
        <v>3</v>
      </c>
      <c r="I321" s="210"/>
      <c r="J321" s="211">
        <f>ROUND(I321*H321,2)</f>
        <v>0</v>
      </c>
      <c r="K321" s="207" t="s">
        <v>38</v>
      </c>
      <c r="L321" s="63"/>
      <c r="M321" s="212" t="s">
        <v>38</v>
      </c>
      <c r="N321" s="213" t="s">
        <v>53</v>
      </c>
      <c r="O321" s="44"/>
      <c r="P321" s="214">
        <f>O321*H321</f>
        <v>0</v>
      </c>
      <c r="Q321" s="214">
        <v>0</v>
      </c>
      <c r="R321" s="214">
        <f>Q321*H321</f>
        <v>0</v>
      </c>
      <c r="S321" s="214">
        <v>0</v>
      </c>
      <c r="T321" s="215">
        <f>S321*H321</f>
        <v>0</v>
      </c>
      <c r="AR321" s="25" t="s">
        <v>190</v>
      </c>
      <c r="AT321" s="25" t="s">
        <v>185</v>
      </c>
      <c r="AU321" s="25" t="s">
        <v>90</v>
      </c>
      <c r="AY321" s="25" t="s">
        <v>183</v>
      </c>
      <c r="BE321" s="216">
        <f>IF(N321="základní",J321,0)</f>
        <v>0</v>
      </c>
      <c r="BF321" s="216">
        <f>IF(N321="snížená",J321,0)</f>
        <v>0</v>
      </c>
      <c r="BG321" s="216">
        <f>IF(N321="zákl. přenesená",J321,0)</f>
        <v>0</v>
      </c>
      <c r="BH321" s="216">
        <f>IF(N321="sníž. přenesená",J321,0)</f>
        <v>0</v>
      </c>
      <c r="BI321" s="216">
        <f>IF(N321="nulová",J321,0)</f>
        <v>0</v>
      </c>
      <c r="BJ321" s="25" t="s">
        <v>25</v>
      </c>
      <c r="BK321" s="216">
        <f>ROUND(I321*H321,2)</f>
        <v>0</v>
      </c>
      <c r="BL321" s="25" t="s">
        <v>190</v>
      </c>
      <c r="BM321" s="25" t="s">
        <v>2283</v>
      </c>
    </row>
    <row r="322" spans="2:63" s="11" customFormat="1" ht="29.85" customHeight="1">
      <c r="B322" s="189"/>
      <c r="C322" s="190"/>
      <c r="D322" s="191" t="s">
        <v>81</v>
      </c>
      <c r="E322" s="203" t="s">
        <v>2284</v>
      </c>
      <c r="F322" s="203" t="s">
        <v>2285</v>
      </c>
      <c r="G322" s="190"/>
      <c r="H322" s="190"/>
      <c r="I322" s="193"/>
      <c r="J322" s="204">
        <f>BK322</f>
        <v>0</v>
      </c>
      <c r="K322" s="190"/>
      <c r="L322" s="195"/>
      <c r="M322" s="196"/>
      <c r="N322" s="197"/>
      <c r="O322" s="197"/>
      <c r="P322" s="198">
        <v>0</v>
      </c>
      <c r="Q322" s="197"/>
      <c r="R322" s="198">
        <v>0</v>
      </c>
      <c r="S322" s="197"/>
      <c r="T322" s="199">
        <v>0</v>
      </c>
      <c r="AR322" s="200" t="s">
        <v>25</v>
      </c>
      <c r="AT322" s="201" t="s">
        <v>81</v>
      </c>
      <c r="AU322" s="201" t="s">
        <v>25</v>
      </c>
      <c r="AY322" s="200" t="s">
        <v>183</v>
      </c>
      <c r="BK322" s="202">
        <v>0</v>
      </c>
    </row>
    <row r="323" spans="2:63" s="11" customFormat="1" ht="19.9" customHeight="1">
      <c r="B323" s="189"/>
      <c r="C323" s="190"/>
      <c r="D323" s="191" t="s">
        <v>81</v>
      </c>
      <c r="E323" s="203" t="s">
        <v>2286</v>
      </c>
      <c r="F323" s="203" t="s">
        <v>2287</v>
      </c>
      <c r="G323" s="190"/>
      <c r="H323" s="190"/>
      <c r="I323" s="193"/>
      <c r="J323" s="204">
        <f>BK323</f>
        <v>0</v>
      </c>
      <c r="K323" s="190"/>
      <c r="L323" s="195"/>
      <c r="M323" s="196"/>
      <c r="N323" s="197"/>
      <c r="O323" s="197"/>
      <c r="P323" s="198">
        <f>SUM(P324:P325)</f>
        <v>0</v>
      </c>
      <c r="Q323" s="197"/>
      <c r="R323" s="198">
        <f>SUM(R324:R325)</f>
        <v>1.11</v>
      </c>
      <c r="S323" s="197"/>
      <c r="T323" s="199">
        <f>SUM(T324:T325)</f>
        <v>0</v>
      </c>
      <c r="AR323" s="200" t="s">
        <v>25</v>
      </c>
      <c r="AT323" s="201" t="s">
        <v>81</v>
      </c>
      <c r="AU323" s="201" t="s">
        <v>25</v>
      </c>
      <c r="AY323" s="200" t="s">
        <v>183</v>
      </c>
      <c r="BK323" s="202">
        <f>SUM(BK324:BK325)</f>
        <v>0</v>
      </c>
    </row>
    <row r="324" spans="2:65" s="1" customFormat="1" ht="16.5" customHeight="1">
      <c r="B324" s="43"/>
      <c r="C324" s="252" t="s">
        <v>82</v>
      </c>
      <c r="D324" s="252" t="s">
        <v>272</v>
      </c>
      <c r="E324" s="253" t="s">
        <v>2190</v>
      </c>
      <c r="F324" s="254" t="s">
        <v>2126</v>
      </c>
      <c r="G324" s="255" t="s">
        <v>2191</v>
      </c>
      <c r="H324" s="256">
        <v>3.7</v>
      </c>
      <c r="I324" s="257"/>
      <c r="J324" s="258">
        <f>ROUND(I324*H324,2)</f>
        <v>0</v>
      </c>
      <c r="K324" s="254" t="s">
        <v>38</v>
      </c>
      <c r="L324" s="259"/>
      <c r="M324" s="260" t="s">
        <v>38</v>
      </c>
      <c r="N324" s="261" t="s">
        <v>53</v>
      </c>
      <c r="O324" s="44"/>
      <c r="P324" s="214">
        <f>O324*H324</f>
        <v>0</v>
      </c>
      <c r="Q324" s="214">
        <v>0.3</v>
      </c>
      <c r="R324" s="214">
        <f>Q324*H324</f>
        <v>1.11</v>
      </c>
      <c r="S324" s="214">
        <v>0</v>
      </c>
      <c r="T324" s="215">
        <f>S324*H324</f>
        <v>0</v>
      </c>
      <c r="AR324" s="25" t="s">
        <v>231</v>
      </c>
      <c r="AT324" s="25" t="s">
        <v>272</v>
      </c>
      <c r="AU324" s="25" t="s">
        <v>90</v>
      </c>
      <c r="AY324" s="25" t="s">
        <v>183</v>
      </c>
      <c r="BE324" s="216">
        <f>IF(N324="základní",J324,0)</f>
        <v>0</v>
      </c>
      <c r="BF324" s="216">
        <f>IF(N324="snížená",J324,0)</f>
        <v>0</v>
      </c>
      <c r="BG324" s="216">
        <f>IF(N324="zákl. přenesená",J324,0)</f>
        <v>0</v>
      </c>
      <c r="BH324" s="216">
        <f>IF(N324="sníž. přenesená",J324,0)</f>
        <v>0</v>
      </c>
      <c r="BI324" s="216">
        <f>IF(N324="nulová",J324,0)</f>
        <v>0</v>
      </c>
      <c r="BJ324" s="25" t="s">
        <v>25</v>
      </c>
      <c r="BK324" s="216">
        <f>ROUND(I324*H324,2)</f>
        <v>0</v>
      </c>
      <c r="BL324" s="25" t="s">
        <v>190</v>
      </c>
      <c r="BM324" s="25" t="s">
        <v>2288</v>
      </c>
    </row>
    <row r="325" spans="2:65" s="1" customFormat="1" ht="16.5" customHeight="1">
      <c r="B325" s="43"/>
      <c r="C325" s="205" t="s">
        <v>82</v>
      </c>
      <c r="D325" s="205" t="s">
        <v>185</v>
      </c>
      <c r="E325" s="206" t="s">
        <v>2289</v>
      </c>
      <c r="F325" s="207" t="s">
        <v>2130</v>
      </c>
      <c r="G325" s="208" t="s">
        <v>2191</v>
      </c>
      <c r="H325" s="209">
        <v>3.7</v>
      </c>
      <c r="I325" s="210"/>
      <c r="J325" s="211">
        <f>ROUND(I325*H325,2)</f>
        <v>0</v>
      </c>
      <c r="K325" s="207" t="s">
        <v>38</v>
      </c>
      <c r="L325" s="63"/>
      <c r="M325" s="212" t="s">
        <v>38</v>
      </c>
      <c r="N325" s="213" t="s">
        <v>53</v>
      </c>
      <c r="O325" s="44"/>
      <c r="P325" s="214">
        <f>O325*H325</f>
        <v>0</v>
      </c>
      <c r="Q325" s="214">
        <v>0</v>
      </c>
      <c r="R325" s="214">
        <f>Q325*H325</f>
        <v>0</v>
      </c>
      <c r="S325" s="214">
        <v>0</v>
      </c>
      <c r="T325" s="215">
        <f>S325*H325</f>
        <v>0</v>
      </c>
      <c r="AR325" s="25" t="s">
        <v>190</v>
      </c>
      <c r="AT325" s="25" t="s">
        <v>185</v>
      </c>
      <c r="AU325" s="25" t="s">
        <v>90</v>
      </c>
      <c r="AY325" s="25" t="s">
        <v>183</v>
      </c>
      <c r="BE325" s="216">
        <f>IF(N325="základní",J325,0)</f>
        <v>0</v>
      </c>
      <c r="BF325" s="216">
        <f>IF(N325="snížená",J325,0)</f>
        <v>0</v>
      </c>
      <c r="BG325" s="216">
        <f>IF(N325="zákl. přenesená",J325,0)</f>
        <v>0</v>
      </c>
      <c r="BH325" s="216">
        <f>IF(N325="sníž. přenesená",J325,0)</f>
        <v>0</v>
      </c>
      <c r="BI325" s="216">
        <f>IF(N325="nulová",J325,0)</f>
        <v>0</v>
      </c>
      <c r="BJ325" s="25" t="s">
        <v>25</v>
      </c>
      <c r="BK325" s="216">
        <f>ROUND(I325*H325,2)</f>
        <v>0</v>
      </c>
      <c r="BL325" s="25" t="s">
        <v>190</v>
      </c>
      <c r="BM325" s="25" t="s">
        <v>2290</v>
      </c>
    </row>
    <row r="326" spans="2:63" s="11" customFormat="1" ht="29.85" customHeight="1">
      <c r="B326" s="189"/>
      <c r="C326" s="190"/>
      <c r="D326" s="191" t="s">
        <v>81</v>
      </c>
      <c r="E326" s="203" t="s">
        <v>2291</v>
      </c>
      <c r="F326" s="203" t="s">
        <v>2292</v>
      </c>
      <c r="G326" s="190"/>
      <c r="H326" s="190"/>
      <c r="I326" s="193"/>
      <c r="J326" s="204">
        <f>BK326</f>
        <v>0</v>
      </c>
      <c r="K326" s="190"/>
      <c r="L326" s="195"/>
      <c r="M326" s="196"/>
      <c r="N326" s="197"/>
      <c r="O326" s="197"/>
      <c r="P326" s="198">
        <f>SUM(P327:P328)</f>
        <v>0</v>
      </c>
      <c r="Q326" s="197"/>
      <c r="R326" s="198">
        <f>SUM(R327:R328)</f>
        <v>8.219999999999999</v>
      </c>
      <c r="S326" s="197"/>
      <c r="T326" s="199">
        <f>SUM(T327:T328)</f>
        <v>0</v>
      </c>
      <c r="AR326" s="200" t="s">
        <v>25</v>
      </c>
      <c r="AT326" s="201" t="s">
        <v>81</v>
      </c>
      <c r="AU326" s="201" t="s">
        <v>25</v>
      </c>
      <c r="AY326" s="200" t="s">
        <v>183</v>
      </c>
      <c r="BK326" s="202">
        <f>SUM(BK327:BK328)</f>
        <v>0</v>
      </c>
    </row>
    <row r="327" spans="2:65" s="1" customFormat="1" ht="16.5" customHeight="1">
      <c r="B327" s="43"/>
      <c r="C327" s="252" t="s">
        <v>82</v>
      </c>
      <c r="D327" s="252" t="s">
        <v>272</v>
      </c>
      <c r="E327" s="253" t="s">
        <v>2190</v>
      </c>
      <c r="F327" s="254" t="s">
        <v>2126</v>
      </c>
      <c r="G327" s="255" t="s">
        <v>2191</v>
      </c>
      <c r="H327" s="256">
        <v>27.4</v>
      </c>
      <c r="I327" s="257"/>
      <c r="J327" s="258">
        <f>ROUND(I327*H327,2)</f>
        <v>0</v>
      </c>
      <c r="K327" s="254" t="s">
        <v>38</v>
      </c>
      <c r="L327" s="259"/>
      <c r="M327" s="260" t="s">
        <v>38</v>
      </c>
      <c r="N327" s="261" t="s">
        <v>53</v>
      </c>
      <c r="O327" s="44"/>
      <c r="P327" s="214">
        <f>O327*H327</f>
        <v>0</v>
      </c>
      <c r="Q327" s="214">
        <v>0.3</v>
      </c>
      <c r="R327" s="214">
        <f>Q327*H327</f>
        <v>8.219999999999999</v>
      </c>
      <c r="S327" s="214">
        <v>0</v>
      </c>
      <c r="T327" s="215">
        <f>S327*H327</f>
        <v>0</v>
      </c>
      <c r="AR327" s="25" t="s">
        <v>231</v>
      </c>
      <c r="AT327" s="25" t="s">
        <v>272</v>
      </c>
      <c r="AU327" s="25" t="s">
        <v>90</v>
      </c>
      <c r="AY327" s="25" t="s">
        <v>183</v>
      </c>
      <c r="BE327" s="216">
        <f>IF(N327="základní",J327,0)</f>
        <v>0</v>
      </c>
      <c r="BF327" s="216">
        <f>IF(N327="snížená",J327,0)</f>
        <v>0</v>
      </c>
      <c r="BG327" s="216">
        <f>IF(N327="zákl. přenesená",J327,0)</f>
        <v>0</v>
      </c>
      <c r="BH327" s="216">
        <f>IF(N327="sníž. přenesená",J327,0)</f>
        <v>0</v>
      </c>
      <c r="BI327" s="216">
        <f>IF(N327="nulová",J327,0)</f>
        <v>0</v>
      </c>
      <c r="BJ327" s="25" t="s">
        <v>25</v>
      </c>
      <c r="BK327" s="216">
        <f>ROUND(I327*H327,2)</f>
        <v>0</v>
      </c>
      <c r="BL327" s="25" t="s">
        <v>190</v>
      </c>
      <c r="BM327" s="25" t="s">
        <v>2293</v>
      </c>
    </row>
    <row r="328" spans="2:65" s="1" customFormat="1" ht="16.5" customHeight="1">
      <c r="B328" s="43"/>
      <c r="C328" s="205" t="s">
        <v>82</v>
      </c>
      <c r="D328" s="205" t="s">
        <v>185</v>
      </c>
      <c r="E328" s="206" t="s">
        <v>2294</v>
      </c>
      <c r="F328" s="207" t="s">
        <v>2130</v>
      </c>
      <c r="G328" s="208" t="s">
        <v>2191</v>
      </c>
      <c r="H328" s="209">
        <v>27.4</v>
      </c>
      <c r="I328" s="210"/>
      <c r="J328" s="211">
        <f>ROUND(I328*H328,2)</f>
        <v>0</v>
      </c>
      <c r="K328" s="207" t="s">
        <v>38</v>
      </c>
      <c r="L328" s="63"/>
      <c r="M328" s="212" t="s">
        <v>38</v>
      </c>
      <c r="N328" s="213" t="s">
        <v>53</v>
      </c>
      <c r="O328" s="44"/>
      <c r="P328" s="214">
        <f>O328*H328</f>
        <v>0</v>
      </c>
      <c r="Q328" s="214">
        <v>0</v>
      </c>
      <c r="R328" s="214">
        <f>Q328*H328</f>
        <v>0</v>
      </c>
      <c r="S328" s="214">
        <v>0</v>
      </c>
      <c r="T328" s="215">
        <f>S328*H328</f>
        <v>0</v>
      </c>
      <c r="AR328" s="25" t="s">
        <v>190</v>
      </c>
      <c r="AT328" s="25" t="s">
        <v>185</v>
      </c>
      <c r="AU328" s="25" t="s">
        <v>90</v>
      </c>
      <c r="AY328" s="25" t="s">
        <v>183</v>
      </c>
      <c r="BE328" s="216">
        <f>IF(N328="základní",J328,0)</f>
        <v>0</v>
      </c>
      <c r="BF328" s="216">
        <f>IF(N328="snížená",J328,0)</f>
        <v>0</v>
      </c>
      <c r="BG328" s="216">
        <f>IF(N328="zákl. přenesená",J328,0)</f>
        <v>0</v>
      </c>
      <c r="BH328" s="216">
        <f>IF(N328="sníž. přenesená",J328,0)</f>
        <v>0</v>
      </c>
      <c r="BI328" s="216">
        <f>IF(N328="nulová",J328,0)</f>
        <v>0</v>
      </c>
      <c r="BJ328" s="25" t="s">
        <v>25</v>
      </c>
      <c r="BK328" s="216">
        <f>ROUND(I328*H328,2)</f>
        <v>0</v>
      </c>
      <c r="BL328" s="25" t="s">
        <v>190</v>
      </c>
      <c r="BM328" s="25" t="s">
        <v>2295</v>
      </c>
    </row>
    <row r="329" spans="2:63" s="11" customFormat="1" ht="29.85" customHeight="1">
      <c r="B329" s="189"/>
      <c r="C329" s="190"/>
      <c r="D329" s="191" t="s">
        <v>81</v>
      </c>
      <c r="E329" s="203" t="s">
        <v>2296</v>
      </c>
      <c r="F329" s="203" t="s">
        <v>2297</v>
      </c>
      <c r="G329" s="190"/>
      <c r="H329" s="190"/>
      <c r="I329" s="193"/>
      <c r="J329" s="204">
        <f>BK329</f>
        <v>0</v>
      </c>
      <c r="K329" s="190"/>
      <c r="L329" s="195"/>
      <c r="M329" s="196"/>
      <c r="N329" s="197"/>
      <c r="O329" s="197"/>
      <c r="P329" s="198">
        <f>SUM(P330:P331)</f>
        <v>0</v>
      </c>
      <c r="Q329" s="197"/>
      <c r="R329" s="198">
        <f>SUM(R330:R331)</f>
        <v>11.339999999999998</v>
      </c>
      <c r="S329" s="197"/>
      <c r="T329" s="199">
        <f>SUM(T330:T331)</f>
        <v>0</v>
      </c>
      <c r="AR329" s="200" t="s">
        <v>25</v>
      </c>
      <c r="AT329" s="201" t="s">
        <v>81</v>
      </c>
      <c r="AU329" s="201" t="s">
        <v>25</v>
      </c>
      <c r="AY329" s="200" t="s">
        <v>183</v>
      </c>
      <c r="BK329" s="202">
        <f>SUM(BK330:BK331)</f>
        <v>0</v>
      </c>
    </row>
    <row r="330" spans="2:65" s="1" customFormat="1" ht="16.5" customHeight="1">
      <c r="B330" s="43"/>
      <c r="C330" s="252" t="s">
        <v>82</v>
      </c>
      <c r="D330" s="252" t="s">
        <v>272</v>
      </c>
      <c r="E330" s="253" t="s">
        <v>2190</v>
      </c>
      <c r="F330" s="254" t="s">
        <v>2126</v>
      </c>
      <c r="G330" s="255" t="s">
        <v>2191</v>
      </c>
      <c r="H330" s="256">
        <v>37.8</v>
      </c>
      <c r="I330" s="257"/>
      <c r="J330" s="258">
        <f>ROUND(I330*H330,2)</f>
        <v>0</v>
      </c>
      <c r="K330" s="254" t="s">
        <v>38</v>
      </c>
      <c r="L330" s="259"/>
      <c r="M330" s="260" t="s">
        <v>38</v>
      </c>
      <c r="N330" s="261" t="s">
        <v>53</v>
      </c>
      <c r="O330" s="44"/>
      <c r="P330" s="214">
        <f>O330*H330</f>
        <v>0</v>
      </c>
      <c r="Q330" s="214">
        <v>0.3</v>
      </c>
      <c r="R330" s="214">
        <f>Q330*H330</f>
        <v>11.339999999999998</v>
      </c>
      <c r="S330" s="214">
        <v>0</v>
      </c>
      <c r="T330" s="215">
        <f>S330*H330</f>
        <v>0</v>
      </c>
      <c r="AR330" s="25" t="s">
        <v>231</v>
      </c>
      <c r="AT330" s="25" t="s">
        <v>272</v>
      </c>
      <c r="AU330" s="25" t="s">
        <v>90</v>
      </c>
      <c r="AY330" s="25" t="s">
        <v>183</v>
      </c>
      <c r="BE330" s="216">
        <f>IF(N330="základní",J330,0)</f>
        <v>0</v>
      </c>
      <c r="BF330" s="216">
        <f>IF(N330="snížená",J330,0)</f>
        <v>0</v>
      </c>
      <c r="BG330" s="216">
        <f>IF(N330="zákl. přenesená",J330,0)</f>
        <v>0</v>
      </c>
      <c r="BH330" s="216">
        <f>IF(N330="sníž. přenesená",J330,0)</f>
        <v>0</v>
      </c>
      <c r="BI330" s="216">
        <f>IF(N330="nulová",J330,0)</f>
        <v>0</v>
      </c>
      <c r="BJ330" s="25" t="s">
        <v>25</v>
      </c>
      <c r="BK330" s="216">
        <f>ROUND(I330*H330,2)</f>
        <v>0</v>
      </c>
      <c r="BL330" s="25" t="s">
        <v>190</v>
      </c>
      <c r="BM330" s="25" t="s">
        <v>2298</v>
      </c>
    </row>
    <row r="331" spans="2:65" s="1" customFormat="1" ht="16.5" customHeight="1">
      <c r="B331" s="43"/>
      <c r="C331" s="205" t="s">
        <v>82</v>
      </c>
      <c r="D331" s="205" t="s">
        <v>185</v>
      </c>
      <c r="E331" s="206" t="s">
        <v>2299</v>
      </c>
      <c r="F331" s="207" t="s">
        <v>2130</v>
      </c>
      <c r="G331" s="208" t="s">
        <v>2191</v>
      </c>
      <c r="H331" s="209">
        <v>37.8</v>
      </c>
      <c r="I331" s="210"/>
      <c r="J331" s="211">
        <f>ROUND(I331*H331,2)</f>
        <v>0</v>
      </c>
      <c r="K331" s="207" t="s">
        <v>38</v>
      </c>
      <c r="L331" s="63"/>
      <c r="M331" s="212" t="s">
        <v>38</v>
      </c>
      <c r="N331" s="213" t="s">
        <v>53</v>
      </c>
      <c r="O331" s="44"/>
      <c r="P331" s="214">
        <f>O331*H331</f>
        <v>0</v>
      </c>
      <c r="Q331" s="214">
        <v>0</v>
      </c>
      <c r="R331" s="214">
        <f>Q331*H331</f>
        <v>0</v>
      </c>
      <c r="S331" s="214">
        <v>0</v>
      </c>
      <c r="T331" s="215">
        <f>S331*H331</f>
        <v>0</v>
      </c>
      <c r="AR331" s="25" t="s">
        <v>190</v>
      </c>
      <c r="AT331" s="25" t="s">
        <v>185</v>
      </c>
      <c r="AU331" s="25" t="s">
        <v>90</v>
      </c>
      <c r="AY331" s="25" t="s">
        <v>183</v>
      </c>
      <c r="BE331" s="216">
        <f>IF(N331="základní",J331,0)</f>
        <v>0</v>
      </c>
      <c r="BF331" s="216">
        <f>IF(N331="snížená",J331,0)</f>
        <v>0</v>
      </c>
      <c r="BG331" s="216">
        <f>IF(N331="zákl. přenesená",J331,0)</f>
        <v>0</v>
      </c>
      <c r="BH331" s="216">
        <f>IF(N331="sníž. přenesená",J331,0)</f>
        <v>0</v>
      </c>
      <c r="BI331" s="216">
        <f>IF(N331="nulová",J331,0)</f>
        <v>0</v>
      </c>
      <c r="BJ331" s="25" t="s">
        <v>25</v>
      </c>
      <c r="BK331" s="216">
        <f>ROUND(I331*H331,2)</f>
        <v>0</v>
      </c>
      <c r="BL331" s="25" t="s">
        <v>190</v>
      </c>
      <c r="BM331" s="25" t="s">
        <v>2300</v>
      </c>
    </row>
    <row r="332" spans="2:63" s="11" customFormat="1" ht="29.85" customHeight="1">
      <c r="B332" s="189"/>
      <c r="C332" s="190"/>
      <c r="D332" s="191" t="s">
        <v>81</v>
      </c>
      <c r="E332" s="203" t="s">
        <v>2301</v>
      </c>
      <c r="F332" s="203" t="s">
        <v>2302</v>
      </c>
      <c r="G332" s="190"/>
      <c r="H332" s="190"/>
      <c r="I332" s="193"/>
      <c r="J332" s="204">
        <f>BK332</f>
        <v>0</v>
      </c>
      <c r="K332" s="190"/>
      <c r="L332" s="195"/>
      <c r="M332" s="196"/>
      <c r="N332" s="197"/>
      <c r="O332" s="197"/>
      <c r="P332" s="198">
        <f>SUM(P333:P334)</f>
        <v>0</v>
      </c>
      <c r="Q332" s="197"/>
      <c r="R332" s="198">
        <f>SUM(R333:R334)</f>
        <v>11.04</v>
      </c>
      <c r="S332" s="197"/>
      <c r="T332" s="199">
        <f>SUM(T333:T334)</f>
        <v>0</v>
      </c>
      <c r="AR332" s="200" t="s">
        <v>25</v>
      </c>
      <c r="AT332" s="201" t="s">
        <v>81</v>
      </c>
      <c r="AU332" s="201" t="s">
        <v>25</v>
      </c>
      <c r="AY332" s="200" t="s">
        <v>183</v>
      </c>
      <c r="BK332" s="202">
        <f>SUM(BK333:BK334)</f>
        <v>0</v>
      </c>
    </row>
    <row r="333" spans="2:65" s="1" customFormat="1" ht="16.5" customHeight="1">
      <c r="B333" s="43"/>
      <c r="C333" s="252" t="s">
        <v>82</v>
      </c>
      <c r="D333" s="252" t="s">
        <v>272</v>
      </c>
      <c r="E333" s="253" t="s">
        <v>2190</v>
      </c>
      <c r="F333" s="254" t="s">
        <v>2126</v>
      </c>
      <c r="G333" s="255" t="s">
        <v>2191</v>
      </c>
      <c r="H333" s="256">
        <v>36.8</v>
      </c>
      <c r="I333" s="257"/>
      <c r="J333" s="258">
        <f>ROUND(I333*H333,2)</f>
        <v>0</v>
      </c>
      <c r="K333" s="254" t="s">
        <v>38</v>
      </c>
      <c r="L333" s="259"/>
      <c r="M333" s="260" t="s">
        <v>38</v>
      </c>
      <c r="N333" s="261" t="s">
        <v>53</v>
      </c>
      <c r="O333" s="44"/>
      <c r="P333" s="214">
        <f>O333*H333</f>
        <v>0</v>
      </c>
      <c r="Q333" s="214">
        <v>0.3</v>
      </c>
      <c r="R333" s="214">
        <f>Q333*H333</f>
        <v>11.04</v>
      </c>
      <c r="S333" s="214">
        <v>0</v>
      </c>
      <c r="T333" s="215">
        <f>S333*H333</f>
        <v>0</v>
      </c>
      <c r="AR333" s="25" t="s">
        <v>231</v>
      </c>
      <c r="AT333" s="25" t="s">
        <v>272</v>
      </c>
      <c r="AU333" s="25" t="s">
        <v>90</v>
      </c>
      <c r="AY333" s="25" t="s">
        <v>183</v>
      </c>
      <c r="BE333" s="216">
        <f>IF(N333="základní",J333,0)</f>
        <v>0</v>
      </c>
      <c r="BF333" s="216">
        <f>IF(N333="snížená",J333,0)</f>
        <v>0</v>
      </c>
      <c r="BG333" s="216">
        <f>IF(N333="zákl. přenesená",J333,0)</f>
        <v>0</v>
      </c>
      <c r="BH333" s="216">
        <f>IF(N333="sníž. přenesená",J333,0)</f>
        <v>0</v>
      </c>
      <c r="BI333" s="216">
        <f>IF(N333="nulová",J333,0)</f>
        <v>0</v>
      </c>
      <c r="BJ333" s="25" t="s">
        <v>25</v>
      </c>
      <c r="BK333" s="216">
        <f>ROUND(I333*H333,2)</f>
        <v>0</v>
      </c>
      <c r="BL333" s="25" t="s">
        <v>190</v>
      </c>
      <c r="BM333" s="25" t="s">
        <v>2303</v>
      </c>
    </row>
    <row r="334" spans="2:65" s="1" customFormat="1" ht="16.5" customHeight="1">
      <c r="B334" s="43"/>
      <c r="C334" s="205" t="s">
        <v>82</v>
      </c>
      <c r="D334" s="205" t="s">
        <v>185</v>
      </c>
      <c r="E334" s="206" t="s">
        <v>2304</v>
      </c>
      <c r="F334" s="207" t="s">
        <v>2130</v>
      </c>
      <c r="G334" s="208" t="s">
        <v>2191</v>
      </c>
      <c r="H334" s="209">
        <v>36.8</v>
      </c>
      <c r="I334" s="210"/>
      <c r="J334" s="211">
        <f>ROUND(I334*H334,2)</f>
        <v>0</v>
      </c>
      <c r="K334" s="207" t="s">
        <v>38</v>
      </c>
      <c r="L334" s="63"/>
      <c r="M334" s="212" t="s">
        <v>38</v>
      </c>
      <c r="N334" s="213" t="s">
        <v>53</v>
      </c>
      <c r="O334" s="44"/>
      <c r="P334" s="214">
        <f>O334*H334</f>
        <v>0</v>
      </c>
      <c r="Q334" s="214">
        <v>0</v>
      </c>
      <c r="R334" s="214">
        <f>Q334*H334</f>
        <v>0</v>
      </c>
      <c r="S334" s="214">
        <v>0</v>
      </c>
      <c r="T334" s="215">
        <f>S334*H334</f>
        <v>0</v>
      </c>
      <c r="AR334" s="25" t="s">
        <v>190</v>
      </c>
      <c r="AT334" s="25" t="s">
        <v>185</v>
      </c>
      <c r="AU334" s="25" t="s">
        <v>90</v>
      </c>
      <c r="AY334" s="25" t="s">
        <v>183</v>
      </c>
      <c r="BE334" s="216">
        <f>IF(N334="základní",J334,0)</f>
        <v>0</v>
      </c>
      <c r="BF334" s="216">
        <f>IF(N334="snížená",J334,0)</f>
        <v>0</v>
      </c>
      <c r="BG334" s="216">
        <f>IF(N334="zákl. přenesená",J334,0)</f>
        <v>0</v>
      </c>
      <c r="BH334" s="216">
        <f>IF(N334="sníž. přenesená",J334,0)</f>
        <v>0</v>
      </c>
      <c r="BI334" s="216">
        <f>IF(N334="nulová",J334,0)</f>
        <v>0</v>
      </c>
      <c r="BJ334" s="25" t="s">
        <v>25</v>
      </c>
      <c r="BK334" s="216">
        <f>ROUND(I334*H334,2)</f>
        <v>0</v>
      </c>
      <c r="BL334" s="25" t="s">
        <v>190</v>
      </c>
      <c r="BM334" s="25" t="s">
        <v>2305</v>
      </c>
    </row>
    <row r="335" spans="2:63" s="11" customFormat="1" ht="29.85" customHeight="1">
      <c r="B335" s="189"/>
      <c r="C335" s="190"/>
      <c r="D335" s="191" t="s">
        <v>81</v>
      </c>
      <c r="E335" s="203" t="s">
        <v>2306</v>
      </c>
      <c r="F335" s="203" t="s">
        <v>2307</v>
      </c>
      <c r="G335" s="190"/>
      <c r="H335" s="190"/>
      <c r="I335" s="193"/>
      <c r="J335" s="204">
        <f>BK335</f>
        <v>0</v>
      </c>
      <c r="K335" s="190"/>
      <c r="L335" s="195"/>
      <c r="M335" s="196"/>
      <c r="N335" s="197"/>
      <c r="O335" s="197"/>
      <c r="P335" s="198">
        <v>0</v>
      </c>
      <c r="Q335" s="197"/>
      <c r="R335" s="198">
        <v>0</v>
      </c>
      <c r="S335" s="197"/>
      <c r="T335" s="199">
        <v>0</v>
      </c>
      <c r="AR335" s="200" t="s">
        <v>25</v>
      </c>
      <c r="AT335" s="201" t="s">
        <v>81</v>
      </c>
      <c r="AU335" s="201" t="s">
        <v>25</v>
      </c>
      <c r="AY335" s="200" t="s">
        <v>183</v>
      </c>
      <c r="BK335" s="202">
        <v>0</v>
      </c>
    </row>
    <row r="336" spans="2:63" s="11" customFormat="1" ht="19.9" customHeight="1">
      <c r="B336" s="189"/>
      <c r="C336" s="190"/>
      <c r="D336" s="191" t="s">
        <v>81</v>
      </c>
      <c r="E336" s="203" t="s">
        <v>2308</v>
      </c>
      <c r="F336" s="203" t="s">
        <v>2309</v>
      </c>
      <c r="G336" s="190"/>
      <c r="H336" s="190"/>
      <c r="I336" s="193"/>
      <c r="J336" s="204">
        <f>BK336</f>
        <v>0</v>
      </c>
      <c r="K336" s="190"/>
      <c r="L336" s="195"/>
      <c r="M336" s="196"/>
      <c r="N336" s="197"/>
      <c r="O336" s="197"/>
      <c r="P336" s="198">
        <f>SUM(P337:P338)</f>
        <v>0</v>
      </c>
      <c r="Q336" s="197"/>
      <c r="R336" s="198">
        <f>SUM(R337:R338)</f>
        <v>4.6</v>
      </c>
      <c r="S336" s="197"/>
      <c r="T336" s="199">
        <f>SUM(T337:T338)</f>
        <v>0</v>
      </c>
      <c r="AR336" s="200" t="s">
        <v>25</v>
      </c>
      <c r="AT336" s="201" t="s">
        <v>81</v>
      </c>
      <c r="AU336" s="201" t="s">
        <v>25</v>
      </c>
      <c r="AY336" s="200" t="s">
        <v>183</v>
      </c>
      <c r="BK336" s="202">
        <f>SUM(BK337:BK338)</f>
        <v>0</v>
      </c>
    </row>
    <row r="337" spans="2:65" s="1" customFormat="1" ht="16.5" customHeight="1">
      <c r="B337" s="43"/>
      <c r="C337" s="252" t="s">
        <v>82</v>
      </c>
      <c r="D337" s="252" t="s">
        <v>272</v>
      </c>
      <c r="E337" s="253" t="s">
        <v>2151</v>
      </c>
      <c r="F337" s="254" t="s">
        <v>2126</v>
      </c>
      <c r="G337" s="255" t="s">
        <v>490</v>
      </c>
      <c r="H337" s="256">
        <v>1</v>
      </c>
      <c r="I337" s="257"/>
      <c r="J337" s="258">
        <f>ROUND(I337*H337,2)</f>
        <v>0</v>
      </c>
      <c r="K337" s="254" t="s">
        <v>38</v>
      </c>
      <c r="L337" s="259"/>
      <c r="M337" s="260" t="s">
        <v>38</v>
      </c>
      <c r="N337" s="261" t="s">
        <v>53</v>
      </c>
      <c r="O337" s="44"/>
      <c r="P337" s="214">
        <f>O337*H337</f>
        <v>0</v>
      </c>
      <c r="Q337" s="214">
        <v>4.6</v>
      </c>
      <c r="R337" s="214">
        <f>Q337*H337</f>
        <v>4.6</v>
      </c>
      <c r="S337" s="214">
        <v>0</v>
      </c>
      <c r="T337" s="215">
        <f>S337*H337</f>
        <v>0</v>
      </c>
      <c r="AR337" s="25" t="s">
        <v>231</v>
      </c>
      <c r="AT337" s="25" t="s">
        <v>272</v>
      </c>
      <c r="AU337" s="25" t="s">
        <v>90</v>
      </c>
      <c r="AY337" s="25" t="s">
        <v>183</v>
      </c>
      <c r="BE337" s="216">
        <f>IF(N337="základní",J337,0)</f>
        <v>0</v>
      </c>
      <c r="BF337" s="216">
        <f>IF(N337="snížená",J337,0)</f>
        <v>0</v>
      </c>
      <c r="BG337" s="216">
        <f>IF(N337="zákl. přenesená",J337,0)</f>
        <v>0</v>
      </c>
      <c r="BH337" s="216">
        <f>IF(N337="sníž. přenesená",J337,0)</f>
        <v>0</v>
      </c>
      <c r="BI337" s="216">
        <f>IF(N337="nulová",J337,0)</f>
        <v>0</v>
      </c>
      <c r="BJ337" s="25" t="s">
        <v>25</v>
      </c>
      <c r="BK337" s="216">
        <f>ROUND(I337*H337,2)</f>
        <v>0</v>
      </c>
      <c r="BL337" s="25" t="s">
        <v>190</v>
      </c>
      <c r="BM337" s="25" t="s">
        <v>2310</v>
      </c>
    </row>
    <row r="338" spans="2:65" s="1" customFormat="1" ht="16.5" customHeight="1">
      <c r="B338" s="43"/>
      <c r="C338" s="205" t="s">
        <v>82</v>
      </c>
      <c r="D338" s="205" t="s">
        <v>185</v>
      </c>
      <c r="E338" s="206" t="s">
        <v>2311</v>
      </c>
      <c r="F338" s="207" t="s">
        <v>2130</v>
      </c>
      <c r="G338" s="208" t="s">
        <v>490</v>
      </c>
      <c r="H338" s="209">
        <v>1</v>
      </c>
      <c r="I338" s="210"/>
      <c r="J338" s="211">
        <f>ROUND(I338*H338,2)</f>
        <v>0</v>
      </c>
      <c r="K338" s="207" t="s">
        <v>38</v>
      </c>
      <c r="L338" s="63"/>
      <c r="M338" s="212" t="s">
        <v>38</v>
      </c>
      <c r="N338" s="213" t="s">
        <v>53</v>
      </c>
      <c r="O338" s="44"/>
      <c r="P338" s="214">
        <f>O338*H338</f>
        <v>0</v>
      </c>
      <c r="Q338" s="214">
        <v>0</v>
      </c>
      <c r="R338" s="214">
        <f>Q338*H338</f>
        <v>0</v>
      </c>
      <c r="S338" s="214">
        <v>0</v>
      </c>
      <c r="T338" s="215">
        <f>S338*H338</f>
        <v>0</v>
      </c>
      <c r="AR338" s="25" t="s">
        <v>190</v>
      </c>
      <c r="AT338" s="25" t="s">
        <v>185</v>
      </c>
      <c r="AU338" s="25" t="s">
        <v>90</v>
      </c>
      <c r="AY338" s="25" t="s">
        <v>183</v>
      </c>
      <c r="BE338" s="216">
        <f>IF(N338="základní",J338,0)</f>
        <v>0</v>
      </c>
      <c r="BF338" s="216">
        <f>IF(N338="snížená",J338,0)</f>
        <v>0</v>
      </c>
      <c r="BG338" s="216">
        <f>IF(N338="zákl. přenesená",J338,0)</f>
        <v>0</v>
      </c>
      <c r="BH338" s="216">
        <f>IF(N338="sníž. přenesená",J338,0)</f>
        <v>0</v>
      </c>
      <c r="BI338" s="216">
        <f>IF(N338="nulová",J338,0)</f>
        <v>0</v>
      </c>
      <c r="BJ338" s="25" t="s">
        <v>25</v>
      </c>
      <c r="BK338" s="216">
        <f>ROUND(I338*H338,2)</f>
        <v>0</v>
      </c>
      <c r="BL338" s="25" t="s">
        <v>190</v>
      </c>
      <c r="BM338" s="25" t="s">
        <v>2312</v>
      </c>
    </row>
    <row r="339" spans="2:63" s="11" customFormat="1" ht="29.85" customHeight="1">
      <c r="B339" s="189"/>
      <c r="C339" s="190"/>
      <c r="D339" s="191" t="s">
        <v>81</v>
      </c>
      <c r="E339" s="203" t="s">
        <v>2313</v>
      </c>
      <c r="F339" s="203" t="s">
        <v>2314</v>
      </c>
      <c r="G339" s="190"/>
      <c r="H339" s="190"/>
      <c r="I339" s="193"/>
      <c r="J339" s="204">
        <f>BK339</f>
        <v>0</v>
      </c>
      <c r="K339" s="190"/>
      <c r="L339" s="195"/>
      <c r="M339" s="196"/>
      <c r="N339" s="197"/>
      <c r="O339" s="197"/>
      <c r="P339" s="198">
        <f>SUM(P340:P341)</f>
        <v>0</v>
      </c>
      <c r="Q339" s="197"/>
      <c r="R339" s="198">
        <f>SUM(R340:R341)</f>
        <v>4.6</v>
      </c>
      <c r="S339" s="197"/>
      <c r="T339" s="199">
        <f>SUM(T340:T341)</f>
        <v>0</v>
      </c>
      <c r="AR339" s="200" t="s">
        <v>25</v>
      </c>
      <c r="AT339" s="201" t="s">
        <v>81</v>
      </c>
      <c r="AU339" s="201" t="s">
        <v>25</v>
      </c>
      <c r="AY339" s="200" t="s">
        <v>183</v>
      </c>
      <c r="BK339" s="202">
        <f>SUM(BK340:BK341)</f>
        <v>0</v>
      </c>
    </row>
    <row r="340" spans="2:65" s="1" customFormat="1" ht="16.5" customHeight="1">
      <c r="B340" s="43"/>
      <c r="C340" s="252" t="s">
        <v>82</v>
      </c>
      <c r="D340" s="252" t="s">
        <v>272</v>
      </c>
      <c r="E340" s="253" t="s">
        <v>2151</v>
      </c>
      <c r="F340" s="254" t="s">
        <v>2126</v>
      </c>
      <c r="G340" s="255" t="s">
        <v>490</v>
      </c>
      <c r="H340" s="256">
        <v>1</v>
      </c>
      <c r="I340" s="257"/>
      <c r="J340" s="258">
        <f>ROUND(I340*H340,2)</f>
        <v>0</v>
      </c>
      <c r="K340" s="254" t="s">
        <v>38</v>
      </c>
      <c r="L340" s="259"/>
      <c r="M340" s="260" t="s">
        <v>38</v>
      </c>
      <c r="N340" s="261" t="s">
        <v>53</v>
      </c>
      <c r="O340" s="44"/>
      <c r="P340" s="214">
        <f>O340*H340</f>
        <v>0</v>
      </c>
      <c r="Q340" s="214">
        <v>4.6</v>
      </c>
      <c r="R340" s="214">
        <f>Q340*H340</f>
        <v>4.6</v>
      </c>
      <c r="S340" s="214">
        <v>0</v>
      </c>
      <c r="T340" s="215">
        <f>S340*H340</f>
        <v>0</v>
      </c>
      <c r="AR340" s="25" t="s">
        <v>231</v>
      </c>
      <c r="AT340" s="25" t="s">
        <v>272</v>
      </c>
      <c r="AU340" s="25" t="s">
        <v>90</v>
      </c>
      <c r="AY340" s="25" t="s">
        <v>183</v>
      </c>
      <c r="BE340" s="216">
        <f>IF(N340="základní",J340,0)</f>
        <v>0</v>
      </c>
      <c r="BF340" s="216">
        <f>IF(N340="snížená",J340,0)</f>
        <v>0</v>
      </c>
      <c r="BG340" s="216">
        <f>IF(N340="zákl. přenesená",J340,0)</f>
        <v>0</v>
      </c>
      <c r="BH340" s="216">
        <f>IF(N340="sníž. přenesená",J340,0)</f>
        <v>0</v>
      </c>
      <c r="BI340" s="216">
        <f>IF(N340="nulová",J340,0)</f>
        <v>0</v>
      </c>
      <c r="BJ340" s="25" t="s">
        <v>25</v>
      </c>
      <c r="BK340" s="216">
        <f>ROUND(I340*H340,2)</f>
        <v>0</v>
      </c>
      <c r="BL340" s="25" t="s">
        <v>190</v>
      </c>
      <c r="BM340" s="25" t="s">
        <v>2315</v>
      </c>
    </row>
    <row r="341" spans="2:65" s="1" customFormat="1" ht="16.5" customHeight="1">
      <c r="B341" s="43"/>
      <c r="C341" s="205" t="s">
        <v>82</v>
      </c>
      <c r="D341" s="205" t="s">
        <v>185</v>
      </c>
      <c r="E341" s="206" t="s">
        <v>2316</v>
      </c>
      <c r="F341" s="207" t="s">
        <v>2130</v>
      </c>
      <c r="G341" s="208" t="s">
        <v>490</v>
      </c>
      <c r="H341" s="209">
        <v>1</v>
      </c>
      <c r="I341" s="210"/>
      <c r="J341" s="211">
        <f>ROUND(I341*H341,2)</f>
        <v>0</v>
      </c>
      <c r="K341" s="207" t="s">
        <v>38</v>
      </c>
      <c r="L341" s="63"/>
      <c r="M341" s="212" t="s">
        <v>38</v>
      </c>
      <c r="N341" s="213" t="s">
        <v>53</v>
      </c>
      <c r="O341" s="44"/>
      <c r="P341" s="214">
        <f>O341*H341</f>
        <v>0</v>
      </c>
      <c r="Q341" s="214">
        <v>0</v>
      </c>
      <c r="R341" s="214">
        <f>Q341*H341</f>
        <v>0</v>
      </c>
      <c r="S341" s="214">
        <v>0</v>
      </c>
      <c r="T341" s="215">
        <f>S341*H341</f>
        <v>0</v>
      </c>
      <c r="AR341" s="25" t="s">
        <v>190</v>
      </c>
      <c r="AT341" s="25" t="s">
        <v>185</v>
      </c>
      <c r="AU341" s="25" t="s">
        <v>90</v>
      </c>
      <c r="AY341" s="25" t="s">
        <v>183</v>
      </c>
      <c r="BE341" s="216">
        <f>IF(N341="základní",J341,0)</f>
        <v>0</v>
      </c>
      <c r="BF341" s="216">
        <f>IF(N341="snížená",J341,0)</f>
        <v>0</v>
      </c>
      <c r="BG341" s="216">
        <f>IF(N341="zákl. přenesená",J341,0)</f>
        <v>0</v>
      </c>
      <c r="BH341" s="216">
        <f>IF(N341="sníž. přenesená",J341,0)</f>
        <v>0</v>
      </c>
      <c r="BI341" s="216">
        <f>IF(N341="nulová",J341,0)</f>
        <v>0</v>
      </c>
      <c r="BJ341" s="25" t="s">
        <v>25</v>
      </c>
      <c r="BK341" s="216">
        <f>ROUND(I341*H341,2)</f>
        <v>0</v>
      </c>
      <c r="BL341" s="25" t="s">
        <v>190</v>
      </c>
      <c r="BM341" s="25" t="s">
        <v>2317</v>
      </c>
    </row>
    <row r="342" spans="2:63" s="11" customFormat="1" ht="29.85" customHeight="1">
      <c r="B342" s="189"/>
      <c r="C342" s="190"/>
      <c r="D342" s="191" t="s">
        <v>81</v>
      </c>
      <c r="E342" s="203" t="s">
        <v>2318</v>
      </c>
      <c r="F342" s="203" t="s">
        <v>2319</v>
      </c>
      <c r="G342" s="190"/>
      <c r="H342" s="190"/>
      <c r="I342" s="193"/>
      <c r="J342" s="204">
        <f>BK342</f>
        <v>0</v>
      </c>
      <c r="K342" s="190"/>
      <c r="L342" s="195"/>
      <c r="M342" s="196"/>
      <c r="N342" s="197"/>
      <c r="O342" s="197"/>
      <c r="P342" s="198">
        <v>0</v>
      </c>
      <c r="Q342" s="197"/>
      <c r="R342" s="198">
        <v>0</v>
      </c>
      <c r="S342" s="197"/>
      <c r="T342" s="199">
        <v>0</v>
      </c>
      <c r="AR342" s="200" t="s">
        <v>25</v>
      </c>
      <c r="AT342" s="201" t="s">
        <v>81</v>
      </c>
      <c r="AU342" s="201" t="s">
        <v>25</v>
      </c>
      <c r="AY342" s="200" t="s">
        <v>183</v>
      </c>
      <c r="BK342" s="202">
        <v>0</v>
      </c>
    </row>
    <row r="343" spans="2:63" s="11" customFormat="1" ht="19.9" customHeight="1">
      <c r="B343" s="189"/>
      <c r="C343" s="190"/>
      <c r="D343" s="191" t="s">
        <v>81</v>
      </c>
      <c r="E343" s="203" t="s">
        <v>2320</v>
      </c>
      <c r="F343" s="203" t="s">
        <v>2321</v>
      </c>
      <c r="G343" s="190"/>
      <c r="H343" s="190"/>
      <c r="I343" s="193"/>
      <c r="J343" s="204">
        <f>BK343</f>
        <v>0</v>
      </c>
      <c r="K343" s="190"/>
      <c r="L343" s="195"/>
      <c r="M343" s="196"/>
      <c r="N343" s="197"/>
      <c r="O343" s="197"/>
      <c r="P343" s="198">
        <f>SUM(P344:P345)</f>
        <v>0</v>
      </c>
      <c r="Q343" s="197"/>
      <c r="R343" s="198">
        <f>SUM(R344:R345)</f>
        <v>0.6</v>
      </c>
      <c r="S343" s="197"/>
      <c r="T343" s="199">
        <f>SUM(T344:T345)</f>
        <v>0</v>
      </c>
      <c r="AR343" s="200" t="s">
        <v>25</v>
      </c>
      <c r="AT343" s="201" t="s">
        <v>81</v>
      </c>
      <c r="AU343" s="201" t="s">
        <v>25</v>
      </c>
      <c r="AY343" s="200" t="s">
        <v>183</v>
      </c>
      <c r="BK343" s="202">
        <f>SUM(BK344:BK345)</f>
        <v>0</v>
      </c>
    </row>
    <row r="344" spans="2:65" s="1" customFormat="1" ht="16.5" customHeight="1">
      <c r="B344" s="43"/>
      <c r="C344" s="252" t="s">
        <v>82</v>
      </c>
      <c r="D344" s="252" t="s">
        <v>272</v>
      </c>
      <c r="E344" s="253" t="s">
        <v>2190</v>
      </c>
      <c r="F344" s="254" t="s">
        <v>2126</v>
      </c>
      <c r="G344" s="255" t="s">
        <v>2191</v>
      </c>
      <c r="H344" s="256">
        <v>2</v>
      </c>
      <c r="I344" s="257"/>
      <c r="J344" s="258">
        <f>ROUND(I344*H344,2)</f>
        <v>0</v>
      </c>
      <c r="K344" s="254" t="s">
        <v>38</v>
      </c>
      <c r="L344" s="259"/>
      <c r="M344" s="260" t="s">
        <v>38</v>
      </c>
      <c r="N344" s="261" t="s">
        <v>53</v>
      </c>
      <c r="O344" s="44"/>
      <c r="P344" s="214">
        <f>O344*H344</f>
        <v>0</v>
      </c>
      <c r="Q344" s="214">
        <v>0.3</v>
      </c>
      <c r="R344" s="214">
        <f>Q344*H344</f>
        <v>0.6</v>
      </c>
      <c r="S344" s="214">
        <v>0</v>
      </c>
      <c r="T344" s="215">
        <f>S344*H344</f>
        <v>0</v>
      </c>
      <c r="AR344" s="25" t="s">
        <v>231</v>
      </c>
      <c r="AT344" s="25" t="s">
        <v>272</v>
      </c>
      <c r="AU344" s="25" t="s">
        <v>90</v>
      </c>
      <c r="AY344" s="25" t="s">
        <v>183</v>
      </c>
      <c r="BE344" s="216">
        <f>IF(N344="základní",J344,0)</f>
        <v>0</v>
      </c>
      <c r="BF344" s="216">
        <f>IF(N344="snížená",J344,0)</f>
        <v>0</v>
      </c>
      <c r="BG344" s="216">
        <f>IF(N344="zákl. přenesená",J344,0)</f>
        <v>0</v>
      </c>
      <c r="BH344" s="216">
        <f>IF(N344="sníž. přenesená",J344,0)</f>
        <v>0</v>
      </c>
      <c r="BI344" s="216">
        <f>IF(N344="nulová",J344,0)</f>
        <v>0</v>
      </c>
      <c r="BJ344" s="25" t="s">
        <v>25</v>
      </c>
      <c r="BK344" s="216">
        <f>ROUND(I344*H344,2)</f>
        <v>0</v>
      </c>
      <c r="BL344" s="25" t="s">
        <v>190</v>
      </c>
      <c r="BM344" s="25" t="s">
        <v>2322</v>
      </c>
    </row>
    <row r="345" spans="2:65" s="1" customFormat="1" ht="16.5" customHeight="1">
      <c r="B345" s="43"/>
      <c r="C345" s="205" t="s">
        <v>82</v>
      </c>
      <c r="D345" s="205" t="s">
        <v>185</v>
      </c>
      <c r="E345" s="206" t="s">
        <v>2323</v>
      </c>
      <c r="F345" s="207" t="s">
        <v>2130</v>
      </c>
      <c r="G345" s="208" t="s">
        <v>2191</v>
      </c>
      <c r="H345" s="209">
        <v>2</v>
      </c>
      <c r="I345" s="210"/>
      <c r="J345" s="211">
        <f>ROUND(I345*H345,2)</f>
        <v>0</v>
      </c>
      <c r="K345" s="207" t="s">
        <v>38</v>
      </c>
      <c r="L345" s="63"/>
      <c r="M345" s="212" t="s">
        <v>38</v>
      </c>
      <c r="N345" s="213" t="s">
        <v>53</v>
      </c>
      <c r="O345" s="44"/>
      <c r="P345" s="214">
        <f>O345*H345</f>
        <v>0</v>
      </c>
      <c r="Q345" s="214">
        <v>0</v>
      </c>
      <c r="R345" s="214">
        <f>Q345*H345</f>
        <v>0</v>
      </c>
      <c r="S345" s="214">
        <v>0</v>
      </c>
      <c r="T345" s="215">
        <f>S345*H345</f>
        <v>0</v>
      </c>
      <c r="AR345" s="25" t="s">
        <v>190</v>
      </c>
      <c r="AT345" s="25" t="s">
        <v>185</v>
      </c>
      <c r="AU345" s="25" t="s">
        <v>90</v>
      </c>
      <c r="AY345" s="25" t="s">
        <v>183</v>
      </c>
      <c r="BE345" s="216">
        <f>IF(N345="základní",J345,0)</f>
        <v>0</v>
      </c>
      <c r="BF345" s="216">
        <f>IF(N345="snížená",J345,0)</f>
        <v>0</v>
      </c>
      <c r="BG345" s="216">
        <f>IF(N345="zákl. přenesená",J345,0)</f>
        <v>0</v>
      </c>
      <c r="BH345" s="216">
        <f>IF(N345="sníž. přenesená",J345,0)</f>
        <v>0</v>
      </c>
      <c r="BI345" s="216">
        <f>IF(N345="nulová",J345,0)</f>
        <v>0</v>
      </c>
      <c r="BJ345" s="25" t="s">
        <v>25</v>
      </c>
      <c r="BK345" s="216">
        <f>ROUND(I345*H345,2)</f>
        <v>0</v>
      </c>
      <c r="BL345" s="25" t="s">
        <v>190</v>
      </c>
      <c r="BM345" s="25" t="s">
        <v>2324</v>
      </c>
    </row>
    <row r="346" spans="2:63" s="11" customFormat="1" ht="29.85" customHeight="1">
      <c r="B346" s="189"/>
      <c r="C346" s="190"/>
      <c r="D346" s="191" t="s">
        <v>81</v>
      </c>
      <c r="E346" s="203" t="s">
        <v>2325</v>
      </c>
      <c r="F346" s="203" t="s">
        <v>2326</v>
      </c>
      <c r="G346" s="190"/>
      <c r="H346" s="190"/>
      <c r="I346" s="193"/>
      <c r="J346" s="204">
        <f>BK346</f>
        <v>0</v>
      </c>
      <c r="K346" s="190"/>
      <c r="L346" s="195"/>
      <c r="M346" s="196"/>
      <c r="N346" s="197"/>
      <c r="O346" s="197"/>
      <c r="P346" s="198">
        <f>SUM(P347:P348)</f>
        <v>0</v>
      </c>
      <c r="Q346" s="197"/>
      <c r="R346" s="198">
        <f>SUM(R347:R348)</f>
        <v>0.44999999999999996</v>
      </c>
      <c r="S346" s="197"/>
      <c r="T346" s="199">
        <f>SUM(T347:T348)</f>
        <v>0</v>
      </c>
      <c r="AR346" s="200" t="s">
        <v>25</v>
      </c>
      <c r="AT346" s="201" t="s">
        <v>81</v>
      </c>
      <c r="AU346" s="201" t="s">
        <v>25</v>
      </c>
      <c r="AY346" s="200" t="s">
        <v>183</v>
      </c>
      <c r="BK346" s="202">
        <f>SUM(BK347:BK348)</f>
        <v>0</v>
      </c>
    </row>
    <row r="347" spans="2:65" s="1" customFormat="1" ht="16.5" customHeight="1">
      <c r="B347" s="43"/>
      <c r="C347" s="252" t="s">
        <v>82</v>
      </c>
      <c r="D347" s="252" t="s">
        <v>272</v>
      </c>
      <c r="E347" s="253" t="s">
        <v>2190</v>
      </c>
      <c r="F347" s="254" t="s">
        <v>2126</v>
      </c>
      <c r="G347" s="255" t="s">
        <v>2191</v>
      </c>
      <c r="H347" s="256">
        <v>1.5</v>
      </c>
      <c r="I347" s="257"/>
      <c r="J347" s="258">
        <f>ROUND(I347*H347,2)</f>
        <v>0</v>
      </c>
      <c r="K347" s="254" t="s">
        <v>38</v>
      </c>
      <c r="L347" s="259"/>
      <c r="M347" s="260" t="s">
        <v>38</v>
      </c>
      <c r="N347" s="261" t="s">
        <v>53</v>
      </c>
      <c r="O347" s="44"/>
      <c r="P347" s="214">
        <f>O347*H347</f>
        <v>0</v>
      </c>
      <c r="Q347" s="214">
        <v>0.3</v>
      </c>
      <c r="R347" s="214">
        <f>Q347*H347</f>
        <v>0.44999999999999996</v>
      </c>
      <c r="S347" s="214">
        <v>0</v>
      </c>
      <c r="T347" s="215">
        <f>S347*H347</f>
        <v>0</v>
      </c>
      <c r="AR347" s="25" t="s">
        <v>231</v>
      </c>
      <c r="AT347" s="25" t="s">
        <v>272</v>
      </c>
      <c r="AU347" s="25" t="s">
        <v>90</v>
      </c>
      <c r="AY347" s="25" t="s">
        <v>183</v>
      </c>
      <c r="BE347" s="216">
        <f>IF(N347="základní",J347,0)</f>
        <v>0</v>
      </c>
      <c r="BF347" s="216">
        <f>IF(N347="snížená",J347,0)</f>
        <v>0</v>
      </c>
      <c r="BG347" s="216">
        <f>IF(N347="zákl. přenesená",J347,0)</f>
        <v>0</v>
      </c>
      <c r="BH347" s="216">
        <f>IF(N347="sníž. přenesená",J347,0)</f>
        <v>0</v>
      </c>
      <c r="BI347" s="216">
        <f>IF(N347="nulová",J347,0)</f>
        <v>0</v>
      </c>
      <c r="BJ347" s="25" t="s">
        <v>25</v>
      </c>
      <c r="BK347" s="216">
        <f>ROUND(I347*H347,2)</f>
        <v>0</v>
      </c>
      <c r="BL347" s="25" t="s">
        <v>190</v>
      </c>
      <c r="BM347" s="25" t="s">
        <v>2327</v>
      </c>
    </row>
    <row r="348" spans="2:65" s="1" customFormat="1" ht="16.5" customHeight="1">
      <c r="B348" s="43"/>
      <c r="C348" s="205" t="s">
        <v>82</v>
      </c>
      <c r="D348" s="205" t="s">
        <v>185</v>
      </c>
      <c r="E348" s="206" t="s">
        <v>2304</v>
      </c>
      <c r="F348" s="207" t="s">
        <v>2130</v>
      </c>
      <c r="G348" s="208" t="s">
        <v>2191</v>
      </c>
      <c r="H348" s="209">
        <v>1.5</v>
      </c>
      <c r="I348" s="210"/>
      <c r="J348" s="211">
        <f>ROUND(I348*H348,2)</f>
        <v>0</v>
      </c>
      <c r="K348" s="207" t="s">
        <v>38</v>
      </c>
      <c r="L348" s="63"/>
      <c r="M348" s="212" t="s">
        <v>38</v>
      </c>
      <c r="N348" s="213" t="s">
        <v>53</v>
      </c>
      <c r="O348" s="44"/>
      <c r="P348" s="214">
        <f>O348*H348</f>
        <v>0</v>
      </c>
      <c r="Q348" s="214">
        <v>0</v>
      </c>
      <c r="R348" s="214">
        <f>Q348*H348</f>
        <v>0</v>
      </c>
      <c r="S348" s="214">
        <v>0</v>
      </c>
      <c r="T348" s="215">
        <f>S348*H348</f>
        <v>0</v>
      </c>
      <c r="AR348" s="25" t="s">
        <v>190</v>
      </c>
      <c r="AT348" s="25" t="s">
        <v>185</v>
      </c>
      <c r="AU348" s="25" t="s">
        <v>90</v>
      </c>
      <c r="AY348" s="25" t="s">
        <v>183</v>
      </c>
      <c r="BE348" s="216">
        <f>IF(N348="základní",J348,0)</f>
        <v>0</v>
      </c>
      <c r="BF348" s="216">
        <f>IF(N348="snížená",J348,0)</f>
        <v>0</v>
      </c>
      <c r="BG348" s="216">
        <f>IF(N348="zákl. přenesená",J348,0)</f>
        <v>0</v>
      </c>
      <c r="BH348" s="216">
        <f>IF(N348="sníž. přenesená",J348,0)</f>
        <v>0</v>
      </c>
      <c r="BI348" s="216">
        <f>IF(N348="nulová",J348,0)</f>
        <v>0</v>
      </c>
      <c r="BJ348" s="25" t="s">
        <v>25</v>
      </c>
      <c r="BK348" s="216">
        <f>ROUND(I348*H348,2)</f>
        <v>0</v>
      </c>
      <c r="BL348" s="25" t="s">
        <v>190</v>
      </c>
      <c r="BM348" s="25" t="s">
        <v>2328</v>
      </c>
    </row>
    <row r="349" spans="2:63" s="11" customFormat="1" ht="29.85" customHeight="1">
      <c r="B349" s="189"/>
      <c r="C349" s="190"/>
      <c r="D349" s="191" t="s">
        <v>81</v>
      </c>
      <c r="E349" s="203" t="s">
        <v>2329</v>
      </c>
      <c r="F349" s="203" t="s">
        <v>2330</v>
      </c>
      <c r="G349" s="190"/>
      <c r="H349" s="190"/>
      <c r="I349" s="193"/>
      <c r="J349" s="204">
        <f>BK349</f>
        <v>0</v>
      </c>
      <c r="K349" s="190"/>
      <c r="L349" s="195"/>
      <c r="M349" s="196"/>
      <c r="N349" s="197"/>
      <c r="O349" s="197"/>
      <c r="P349" s="198">
        <v>0</v>
      </c>
      <c r="Q349" s="197"/>
      <c r="R349" s="198">
        <v>0</v>
      </c>
      <c r="S349" s="197"/>
      <c r="T349" s="199">
        <v>0</v>
      </c>
      <c r="AR349" s="200" t="s">
        <v>25</v>
      </c>
      <c r="AT349" s="201" t="s">
        <v>81</v>
      </c>
      <c r="AU349" s="201" t="s">
        <v>25</v>
      </c>
      <c r="AY349" s="200" t="s">
        <v>183</v>
      </c>
      <c r="BK349" s="202">
        <v>0</v>
      </c>
    </row>
    <row r="350" spans="2:63" s="11" customFormat="1" ht="19.9" customHeight="1">
      <c r="B350" s="189"/>
      <c r="C350" s="190"/>
      <c r="D350" s="191" t="s">
        <v>81</v>
      </c>
      <c r="E350" s="203" t="s">
        <v>2331</v>
      </c>
      <c r="F350" s="203" t="s">
        <v>2332</v>
      </c>
      <c r="G350" s="190"/>
      <c r="H350" s="190"/>
      <c r="I350" s="193"/>
      <c r="J350" s="204">
        <f>BK350</f>
        <v>0</v>
      </c>
      <c r="K350" s="190"/>
      <c r="L350" s="195"/>
      <c r="M350" s="196"/>
      <c r="N350" s="197"/>
      <c r="O350" s="197"/>
      <c r="P350" s="198">
        <f>P351</f>
        <v>0</v>
      </c>
      <c r="Q350" s="197"/>
      <c r="R350" s="198">
        <f>R351</f>
        <v>292</v>
      </c>
      <c r="S350" s="197"/>
      <c r="T350" s="199">
        <f>T351</f>
        <v>0</v>
      </c>
      <c r="AR350" s="200" t="s">
        <v>25</v>
      </c>
      <c r="AT350" s="201" t="s">
        <v>81</v>
      </c>
      <c r="AU350" s="201" t="s">
        <v>25</v>
      </c>
      <c r="AY350" s="200" t="s">
        <v>183</v>
      </c>
      <c r="BK350" s="202">
        <f>BK351</f>
        <v>0</v>
      </c>
    </row>
    <row r="351" spans="2:65" s="1" customFormat="1" ht="16.5" customHeight="1">
      <c r="B351" s="43"/>
      <c r="C351" s="252" t="s">
        <v>82</v>
      </c>
      <c r="D351" s="252" t="s">
        <v>272</v>
      </c>
      <c r="E351" s="253" t="s">
        <v>2125</v>
      </c>
      <c r="F351" s="254" t="s">
        <v>2126</v>
      </c>
      <c r="G351" s="255" t="s">
        <v>2127</v>
      </c>
      <c r="H351" s="256">
        <v>1</v>
      </c>
      <c r="I351" s="257"/>
      <c r="J351" s="258">
        <f>ROUND(I351*H351,2)</f>
        <v>0</v>
      </c>
      <c r="K351" s="254" t="s">
        <v>38</v>
      </c>
      <c r="L351" s="259"/>
      <c r="M351" s="260" t="s">
        <v>38</v>
      </c>
      <c r="N351" s="261" t="s">
        <v>53</v>
      </c>
      <c r="O351" s="44"/>
      <c r="P351" s="214">
        <f>O351*H351</f>
        <v>0</v>
      </c>
      <c r="Q351" s="214">
        <v>292</v>
      </c>
      <c r="R351" s="214">
        <f>Q351*H351</f>
        <v>292</v>
      </c>
      <c r="S351" s="214">
        <v>0</v>
      </c>
      <c r="T351" s="215">
        <f>S351*H351</f>
        <v>0</v>
      </c>
      <c r="AR351" s="25" t="s">
        <v>231</v>
      </c>
      <c r="AT351" s="25" t="s">
        <v>272</v>
      </c>
      <c r="AU351" s="25" t="s">
        <v>90</v>
      </c>
      <c r="AY351" s="25" t="s">
        <v>183</v>
      </c>
      <c r="BE351" s="216">
        <f>IF(N351="základní",J351,0)</f>
        <v>0</v>
      </c>
      <c r="BF351" s="216">
        <f>IF(N351="snížená",J351,0)</f>
        <v>0</v>
      </c>
      <c r="BG351" s="216">
        <f>IF(N351="zákl. přenesená",J351,0)</f>
        <v>0</v>
      </c>
      <c r="BH351" s="216">
        <f>IF(N351="sníž. přenesená",J351,0)</f>
        <v>0</v>
      </c>
      <c r="BI351" s="216">
        <f>IF(N351="nulová",J351,0)</f>
        <v>0</v>
      </c>
      <c r="BJ351" s="25" t="s">
        <v>25</v>
      </c>
      <c r="BK351" s="216">
        <f>ROUND(I351*H351,2)</f>
        <v>0</v>
      </c>
      <c r="BL351" s="25" t="s">
        <v>190</v>
      </c>
      <c r="BM351" s="25" t="s">
        <v>2333</v>
      </c>
    </row>
    <row r="352" spans="2:63" s="11" customFormat="1" ht="29.85" customHeight="1">
      <c r="B352" s="189"/>
      <c r="C352" s="190"/>
      <c r="D352" s="191" t="s">
        <v>81</v>
      </c>
      <c r="E352" s="203" t="s">
        <v>2334</v>
      </c>
      <c r="F352" s="203" t="s">
        <v>2335</v>
      </c>
      <c r="G352" s="190"/>
      <c r="H352" s="190"/>
      <c r="I352" s="193"/>
      <c r="J352" s="204">
        <f>BK352</f>
        <v>0</v>
      </c>
      <c r="K352" s="190"/>
      <c r="L352" s="195"/>
      <c r="M352" s="196"/>
      <c r="N352" s="197"/>
      <c r="O352" s="197"/>
      <c r="P352" s="198">
        <v>0</v>
      </c>
      <c r="Q352" s="197"/>
      <c r="R352" s="198">
        <v>0</v>
      </c>
      <c r="S352" s="197"/>
      <c r="T352" s="199">
        <v>0</v>
      </c>
      <c r="AR352" s="200" t="s">
        <v>25</v>
      </c>
      <c r="AT352" s="201" t="s">
        <v>81</v>
      </c>
      <c r="AU352" s="201" t="s">
        <v>25</v>
      </c>
      <c r="AY352" s="200" t="s">
        <v>183</v>
      </c>
      <c r="BK352" s="202">
        <v>0</v>
      </c>
    </row>
    <row r="353" spans="2:63" s="11" customFormat="1" ht="19.9" customHeight="1">
      <c r="B353" s="189"/>
      <c r="C353" s="190"/>
      <c r="D353" s="191" t="s">
        <v>81</v>
      </c>
      <c r="E353" s="203" t="s">
        <v>2336</v>
      </c>
      <c r="F353" s="203" t="s">
        <v>2337</v>
      </c>
      <c r="G353" s="190"/>
      <c r="H353" s="190"/>
      <c r="I353" s="193"/>
      <c r="J353" s="204">
        <f>BK353</f>
        <v>0</v>
      </c>
      <c r="K353" s="190"/>
      <c r="L353" s="195"/>
      <c r="M353" s="196"/>
      <c r="N353" s="197"/>
      <c r="O353" s="197"/>
      <c r="P353" s="198">
        <f>P354</f>
        <v>0</v>
      </c>
      <c r="Q353" s="197"/>
      <c r="R353" s="198">
        <f>R354</f>
        <v>292</v>
      </c>
      <c r="S353" s="197"/>
      <c r="T353" s="199">
        <f>T354</f>
        <v>0</v>
      </c>
      <c r="AR353" s="200" t="s">
        <v>25</v>
      </c>
      <c r="AT353" s="201" t="s">
        <v>81</v>
      </c>
      <c r="AU353" s="201" t="s">
        <v>25</v>
      </c>
      <c r="AY353" s="200" t="s">
        <v>183</v>
      </c>
      <c r="BK353" s="202">
        <f>BK354</f>
        <v>0</v>
      </c>
    </row>
    <row r="354" spans="2:65" s="1" customFormat="1" ht="16.5" customHeight="1">
      <c r="B354" s="43"/>
      <c r="C354" s="252" t="s">
        <v>82</v>
      </c>
      <c r="D354" s="252" t="s">
        <v>272</v>
      </c>
      <c r="E354" s="253" t="s">
        <v>2125</v>
      </c>
      <c r="F354" s="254" t="s">
        <v>2126</v>
      </c>
      <c r="G354" s="255" t="s">
        <v>2127</v>
      </c>
      <c r="H354" s="256">
        <v>1</v>
      </c>
      <c r="I354" s="257"/>
      <c r="J354" s="258">
        <f>ROUND(I354*H354,2)</f>
        <v>0</v>
      </c>
      <c r="K354" s="254" t="s">
        <v>38</v>
      </c>
      <c r="L354" s="259"/>
      <c r="M354" s="260" t="s">
        <v>38</v>
      </c>
      <c r="N354" s="261" t="s">
        <v>53</v>
      </c>
      <c r="O354" s="44"/>
      <c r="P354" s="214">
        <f>O354*H354</f>
        <v>0</v>
      </c>
      <c r="Q354" s="214">
        <v>292</v>
      </c>
      <c r="R354" s="214">
        <f>Q354*H354</f>
        <v>292</v>
      </c>
      <c r="S354" s="214">
        <v>0</v>
      </c>
      <c r="T354" s="215">
        <f>S354*H354</f>
        <v>0</v>
      </c>
      <c r="AR354" s="25" t="s">
        <v>231</v>
      </c>
      <c r="AT354" s="25" t="s">
        <v>272</v>
      </c>
      <c r="AU354" s="25" t="s">
        <v>90</v>
      </c>
      <c r="AY354" s="25" t="s">
        <v>183</v>
      </c>
      <c r="BE354" s="216">
        <f>IF(N354="základní",J354,0)</f>
        <v>0</v>
      </c>
      <c r="BF354" s="216">
        <f>IF(N354="snížená",J354,0)</f>
        <v>0</v>
      </c>
      <c r="BG354" s="216">
        <f>IF(N354="zákl. přenesená",J354,0)</f>
        <v>0</v>
      </c>
      <c r="BH354" s="216">
        <f>IF(N354="sníž. přenesená",J354,0)</f>
        <v>0</v>
      </c>
      <c r="BI354" s="216">
        <f>IF(N354="nulová",J354,0)</f>
        <v>0</v>
      </c>
      <c r="BJ354" s="25" t="s">
        <v>25</v>
      </c>
      <c r="BK354" s="216">
        <f>ROUND(I354*H354,2)</f>
        <v>0</v>
      </c>
      <c r="BL354" s="25" t="s">
        <v>190</v>
      </c>
      <c r="BM354" s="25" t="s">
        <v>2338</v>
      </c>
    </row>
    <row r="355" spans="2:63" s="11" customFormat="1" ht="29.85" customHeight="1">
      <c r="B355" s="189"/>
      <c r="C355" s="190"/>
      <c r="D355" s="191" t="s">
        <v>81</v>
      </c>
      <c r="E355" s="203" t="s">
        <v>2339</v>
      </c>
      <c r="F355" s="203" t="s">
        <v>2340</v>
      </c>
      <c r="G355" s="190"/>
      <c r="H355" s="190"/>
      <c r="I355" s="193"/>
      <c r="J355" s="204">
        <f>BK355</f>
        <v>0</v>
      </c>
      <c r="K355" s="190"/>
      <c r="L355" s="195"/>
      <c r="M355" s="196"/>
      <c r="N355" s="197"/>
      <c r="O355" s="197"/>
      <c r="P355" s="198">
        <f>P356</f>
        <v>0</v>
      </c>
      <c r="Q355" s="197"/>
      <c r="R355" s="198">
        <f>R356</f>
        <v>0</v>
      </c>
      <c r="S355" s="197"/>
      <c r="T355" s="199">
        <f>T356</f>
        <v>0</v>
      </c>
      <c r="AR355" s="200" t="s">
        <v>25</v>
      </c>
      <c r="AT355" s="201" t="s">
        <v>81</v>
      </c>
      <c r="AU355" s="201" t="s">
        <v>25</v>
      </c>
      <c r="AY355" s="200" t="s">
        <v>183</v>
      </c>
      <c r="BK355" s="202">
        <f>BK356</f>
        <v>0</v>
      </c>
    </row>
    <row r="356" spans="2:65" s="1" customFormat="1" ht="16.5" customHeight="1">
      <c r="B356" s="43"/>
      <c r="C356" s="252" t="s">
        <v>82</v>
      </c>
      <c r="D356" s="252" t="s">
        <v>272</v>
      </c>
      <c r="E356" s="253" t="s">
        <v>2341</v>
      </c>
      <c r="F356" s="254" t="s">
        <v>2342</v>
      </c>
      <c r="G356" s="255" t="s">
        <v>884</v>
      </c>
      <c r="H356" s="256">
        <v>315</v>
      </c>
      <c r="I356" s="257"/>
      <c r="J356" s="258">
        <f>ROUND(I356*H356,2)</f>
        <v>0</v>
      </c>
      <c r="K356" s="254" t="s">
        <v>38</v>
      </c>
      <c r="L356" s="259"/>
      <c r="M356" s="260" t="s">
        <v>38</v>
      </c>
      <c r="N356" s="261" t="s">
        <v>53</v>
      </c>
      <c r="O356" s="44"/>
      <c r="P356" s="214">
        <f>O356*H356</f>
        <v>0</v>
      </c>
      <c r="Q356" s="214">
        <v>0</v>
      </c>
      <c r="R356" s="214">
        <f>Q356*H356</f>
        <v>0</v>
      </c>
      <c r="S356" s="214">
        <v>0</v>
      </c>
      <c r="T356" s="215">
        <f>S356*H356</f>
        <v>0</v>
      </c>
      <c r="AR356" s="25" t="s">
        <v>231</v>
      </c>
      <c r="AT356" s="25" t="s">
        <v>272</v>
      </c>
      <c r="AU356" s="25" t="s">
        <v>90</v>
      </c>
      <c r="AY356" s="25" t="s">
        <v>183</v>
      </c>
      <c r="BE356" s="216">
        <f>IF(N356="základní",J356,0)</f>
        <v>0</v>
      </c>
      <c r="BF356" s="216">
        <f>IF(N356="snížená",J356,0)</f>
        <v>0</v>
      </c>
      <c r="BG356" s="216">
        <f>IF(N356="zákl. přenesená",J356,0)</f>
        <v>0</v>
      </c>
      <c r="BH356" s="216">
        <f>IF(N356="sníž. přenesená",J356,0)</f>
        <v>0</v>
      </c>
      <c r="BI356" s="216">
        <f>IF(N356="nulová",J356,0)</f>
        <v>0</v>
      </c>
      <c r="BJ356" s="25" t="s">
        <v>25</v>
      </c>
      <c r="BK356" s="216">
        <f>ROUND(I356*H356,2)</f>
        <v>0</v>
      </c>
      <c r="BL356" s="25" t="s">
        <v>190</v>
      </c>
      <c r="BM356" s="25" t="s">
        <v>2343</v>
      </c>
    </row>
    <row r="357" spans="2:63" s="11" customFormat="1" ht="37.35" customHeight="1">
      <c r="B357" s="189"/>
      <c r="C357" s="190"/>
      <c r="D357" s="191" t="s">
        <v>81</v>
      </c>
      <c r="E357" s="192" t="s">
        <v>2344</v>
      </c>
      <c r="F357" s="192" t="s">
        <v>2345</v>
      </c>
      <c r="G357" s="190"/>
      <c r="H357" s="190"/>
      <c r="I357" s="193"/>
      <c r="J357" s="194">
        <f>BK357</f>
        <v>0</v>
      </c>
      <c r="K357" s="190"/>
      <c r="L357" s="195"/>
      <c r="M357" s="196"/>
      <c r="N357" s="197"/>
      <c r="O357" s="197"/>
      <c r="P357" s="198">
        <f>P358</f>
        <v>0</v>
      </c>
      <c r="Q357" s="197"/>
      <c r="R357" s="198">
        <f>R358</f>
        <v>0</v>
      </c>
      <c r="S357" s="197"/>
      <c r="T357" s="199">
        <f>T358</f>
        <v>0</v>
      </c>
      <c r="AR357" s="200" t="s">
        <v>25</v>
      </c>
      <c r="AT357" s="201" t="s">
        <v>81</v>
      </c>
      <c r="AU357" s="201" t="s">
        <v>82</v>
      </c>
      <c r="AY357" s="200" t="s">
        <v>183</v>
      </c>
      <c r="BK357" s="202">
        <f>BK358</f>
        <v>0</v>
      </c>
    </row>
    <row r="358" spans="2:65" s="1" customFormat="1" ht="16.5" customHeight="1">
      <c r="B358" s="43"/>
      <c r="C358" s="205" t="s">
        <v>82</v>
      </c>
      <c r="D358" s="205" t="s">
        <v>185</v>
      </c>
      <c r="E358" s="206" t="s">
        <v>2346</v>
      </c>
      <c r="F358" s="207" t="s">
        <v>2347</v>
      </c>
      <c r="G358" s="208" t="s">
        <v>2348</v>
      </c>
      <c r="H358" s="209">
        <v>10</v>
      </c>
      <c r="I358" s="210"/>
      <c r="J358" s="211">
        <f>ROUND(I358*H358,2)</f>
        <v>0</v>
      </c>
      <c r="K358" s="207" t="s">
        <v>38</v>
      </c>
      <c r="L358" s="63"/>
      <c r="M358" s="212" t="s">
        <v>38</v>
      </c>
      <c r="N358" s="213" t="s">
        <v>53</v>
      </c>
      <c r="O358" s="44"/>
      <c r="P358" s="214">
        <f>O358*H358</f>
        <v>0</v>
      </c>
      <c r="Q358" s="214">
        <v>0</v>
      </c>
      <c r="R358" s="214">
        <f>Q358*H358</f>
        <v>0</v>
      </c>
      <c r="S358" s="214">
        <v>0</v>
      </c>
      <c r="T358" s="215">
        <f>S358*H358</f>
        <v>0</v>
      </c>
      <c r="AR358" s="25" t="s">
        <v>190</v>
      </c>
      <c r="AT358" s="25" t="s">
        <v>185</v>
      </c>
      <c r="AU358" s="25" t="s">
        <v>25</v>
      </c>
      <c r="AY358" s="25" t="s">
        <v>183</v>
      </c>
      <c r="BE358" s="216">
        <f>IF(N358="základní",J358,0)</f>
        <v>0</v>
      </c>
      <c r="BF358" s="216">
        <f>IF(N358="snížená",J358,0)</f>
        <v>0</v>
      </c>
      <c r="BG358" s="216">
        <f>IF(N358="zákl. přenesená",J358,0)</f>
        <v>0</v>
      </c>
      <c r="BH358" s="216">
        <f>IF(N358="sníž. přenesená",J358,0)</f>
        <v>0</v>
      </c>
      <c r="BI358" s="216">
        <f>IF(N358="nulová",J358,0)</f>
        <v>0</v>
      </c>
      <c r="BJ358" s="25" t="s">
        <v>25</v>
      </c>
      <c r="BK358" s="216">
        <f>ROUND(I358*H358,2)</f>
        <v>0</v>
      </c>
      <c r="BL358" s="25" t="s">
        <v>190</v>
      </c>
      <c r="BM358" s="25" t="s">
        <v>2349</v>
      </c>
    </row>
    <row r="359" spans="2:63" s="11" customFormat="1" ht="37.35" customHeight="1">
      <c r="B359" s="189"/>
      <c r="C359" s="190"/>
      <c r="D359" s="191" t="s">
        <v>81</v>
      </c>
      <c r="E359" s="192" t="s">
        <v>2344</v>
      </c>
      <c r="F359" s="192" t="s">
        <v>2345</v>
      </c>
      <c r="G359" s="190"/>
      <c r="H359" s="190"/>
      <c r="I359" s="193"/>
      <c r="J359" s="194">
        <f>BK359</f>
        <v>0</v>
      </c>
      <c r="K359" s="190"/>
      <c r="L359" s="195"/>
      <c r="M359" s="196"/>
      <c r="N359" s="197"/>
      <c r="O359" s="197"/>
      <c r="P359" s="198">
        <f>P360</f>
        <v>0</v>
      </c>
      <c r="Q359" s="197"/>
      <c r="R359" s="198">
        <f>R360</f>
        <v>0</v>
      </c>
      <c r="S359" s="197"/>
      <c r="T359" s="199">
        <f>T360</f>
        <v>0</v>
      </c>
      <c r="AR359" s="200" t="s">
        <v>25</v>
      </c>
      <c r="AT359" s="201" t="s">
        <v>81</v>
      </c>
      <c r="AU359" s="201" t="s">
        <v>82</v>
      </c>
      <c r="AY359" s="200" t="s">
        <v>183</v>
      </c>
      <c r="BK359" s="202">
        <f>BK360</f>
        <v>0</v>
      </c>
    </row>
    <row r="360" spans="2:65" s="1" customFormat="1" ht="16.5" customHeight="1">
      <c r="B360" s="43"/>
      <c r="C360" s="205" t="s">
        <v>82</v>
      </c>
      <c r="D360" s="205" t="s">
        <v>185</v>
      </c>
      <c r="E360" s="206" t="s">
        <v>2350</v>
      </c>
      <c r="F360" s="207" t="s">
        <v>2351</v>
      </c>
      <c r="G360" s="208" t="s">
        <v>2348</v>
      </c>
      <c r="H360" s="209">
        <v>4</v>
      </c>
      <c r="I360" s="210"/>
      <c r="J360" s="211">
        <f>ROUND(I360*H360,2)</f>
        <v>0</v>
      </c>
      <c r="K360" s="207" t="s">
        <v>38</v>
      </c>
      <c r="L360" s="63"/>
      <c r="M360" s="212" t="s">
        <v>38</v>
      </c>
      <c r="N360" s="213" t="s">
        <v>53</v>
      </c>
      <c r="O360" s="44"/>
      <c r="P360" s="214">
        <f>O360*H360</f>
        <v>0</v>
      </c>
      <c r="Q360" s="214">
        <v>0</v>
      </c>
      <c r="R360" s="214">
        <f>Q360*H360</f>
        <v>0</v>
      </c>
      <c r="S360" s="214">
        <v>0</v>
      </c>
      <c r="T360" s="215">
        <f>S360*H360</f>
        <v>0</v>
      </c>
      <c r="AR360" s="25" t="s">
        <v>190</v>
      </c>
      <c r="AT360" s="25" t="s">
        <v>185</v>
      </c>
      <c r="AU360" s="25" t="s">
        <v>25</v>
      </c>
      <c r="AY360" s="25" t="s">
        <v>183</v>
      </c>
      <c r="BE360" s="216">
        <f>IF(N360="základní",J360,0)</f>
        <v>0</v>
      </c>
      <c r="BF360" s="216">
        <f>IF(N360="snížená",J360,0)</f>
        <v>0</v>
      </c>
      <c r="BG360" s="216">
        <f>IF(N360="zákl. přenesená",J360,0)</f>
        <v>0</v>
      </c>
      <c r="BH360" s="216">
        <f>IF(N360="sníž. přenesená",J360,0)</f>
        <v>0</v>
      </c>
      <c r="BI360" s="216">
        <f>IF(N360="nulová",J360,0)</f>
        <v>0</v>
      </c>
      <c r="BJ360" s="25" t="s">
        <v>25</v>
      </c>
      <c r="BK360" s="216">
        <f>ROUND(I360*H360,2)</f>
        <v>0</v>
      </c>
      <c r="BL360" s="25" t="s">
        <v>190</v>
      </c>
      <c r="BM360" s="25" t="s">
        <v>2352</v>
      </c>
    </row>
    <row r="361" spans="2:63" s="11" customFormat="1" ht="37.35" customHeight="1">
      <c r="B361" s="189"/>
      <c r="C361" s="190"/>
      <c r="D361" s="191" t="s">
        <v>81</v>
      </c>
      <c r="E361" s="192" t="s">
        <v>2353</v>
      </c>
      <c r="F361" s="192" t="s">
        <v>915</v>
      </c>
      <c r="G361" s="190"/>
      <c r="H361" s="190"/>
      <c r="I361" s="193"/>
      <c r="J361" s="194">
        <f>BK361</f>
        <v>0</v>
      </c>
      <c r="K361" s="190"/>
      <c r="L361" s="195"/>
      <c r="M361" s="196"/>
      <c r="N361" s="197"/>
      <c r="O361" s="197"/>
      <c r="P361" s="198">
        <f>P362+P363</f>
        <v>0</v>
      </c>
      <c r="Q361" s="197"/>
      <c r="R361" s="198">
        <f>R362+R363</f>
        <v>100</v>
      </c>
      <c r="S361" s="197"/>
      <c r="T361" s="199">
        <f>T362+T363</f>
        <v>0</v>
      </c>
      <c r="AR361" s="200" t="s">
        <v>25</v>
      </c>
      <c r="AT361" s="201" t="s">
        <v>81</v>
      </c>
      <c r="AU361" s="201" t="s">
        <v>82</v>
      </c>
      <c r="AY361" s="200" t="s">
        <v>183</v>
      </c>
      <c r="BK361" s="202">
        <f>BK362+BK363</f>
        <v>0</v>
      </c>
    </row>
    <row r="362" spans="2:63" s="11" customFormat="1" ht="19.9" customHeight="1">
      <c r="B362" s="189"/>
      <c r="C362" s="190"/>
      <c r="D362" s="191" t="s">
        <v>81</v>
      </c>
      <c r="E362" s="203" t="s">
        <v>2354</v>
      </c>
      <c r="F362" s="203" t="s">
        <v>2355</v>
      </c>
      <c r="G362" s="190"/>
      <c r="H362" s="190"/>
      <c r="I362" s="193"/>
      <c r="J362" s="204">
        <f>BK362</f>
        <v>0</v>
      </c>
      <c r="K362" s="190"/>
      <c r="L362" s="195"/>
      <c r="M362" s="196"/>
      <c r="N362" s="197"/>
      <c r="O362" s="197"/>
      <c r="P362" s="198">
        <v>0</v>
      </c>
      <c r="Q362" s="197"/>
      <c r="R362" s="198">
        <v>0</v>
      </c>
      <c r="S362" s="197"/>
      <c r="T362" s="199">
        <v>0</v>
      </c>
      <c r="AR362" s="200" t="s">
        <v>25</v>
      </c>
      <c r="AT362" s="201" t="s">
        <v>81</v>
      </c>
      <c r="AU362" s="201" t="s">
        <v>25</v>
      </c>
      <c r="AY362" s="200" t="s">
        <v>183</v>
      </c>
      <c r="BK362" s="202">
        <v>0</v>
      </c>
    </row>
    <row r="363" spans="2:63" s="11" customFormat="1" ht="19.9" customHeight="1">
      <c r="B363" s="189"/>
      <c r="C363" s="190"/>
      <c r="D363" s="191" t="s">
        <v>81</v>
      </c>
      <c r="E363" s="203" t="s">
        <v>2356</v>
      </c>
      <c r="F363" s="203" t="s">
        <v>2357</v>
      </c>
      <c r="G363" s="190"/>
      <c r="H363" s="190"/>
      <c r="I363" s="193"/>
      <c r="J363" s="204">
        <f>BK363</f>
        <v>0</v>
      </c>
      <c r="K363" s="190"/>
      <c r="L363" s="195"/>
      <c r="M363" s="196"/>
      <c r="N363" s="197"/>
      <c r="O363" s="197"/>
      <c r="P363" s="198">
        <f>SUM(P364:P365)</f>
        <v>0</v>
      </c>
      <c r="Q363" s="197"/>
      <c r="R363" s="198">
        <f>SUM(R364:R365)</f>
        <v>100</v>
      </c>
      <c r="S363" s="197"/>
      <c r="T363" s="199">
        <f>SUM(T364:T365)</f>
        <v>0</v>
      </c>
      <c r="AR363" s="200" t="s">
        <v>25</v>
      </c>
      <c r="AT363" s="201" t="s">
        <v>81</v>
      </c>
      <c r="AU363" s="201" t="s">
        <v>25</v>
      </c>
      <c r="AY363" s="200" t="s">
        <v>183</v>
      </c>
      <c r="BK363" s="202">
        <f>SUM(BK364:BK365)</f>
        <v>0</v>
      </c>
    </row>
    <row r="364" spans="2:65" s="1" customFormat="1" ht="16.5" customHeight="1">
      <c r="B364" s="43"/>
      <c r="C364" s="252" t="s">
        <v>82</v>
      </c>
      <c r="D364" s="252" t="s">
        <v>272</v>
      </c>
      <c r="E364" s="253" t="s">
        <v>2358</v>
      </c>
      <c r="F364" s="254" t="s">
        <v>2126</v>
      </c>
      <c r="G364" s="255" t="s">
        <v>215</v>
      </c>
      <c r="H364" s="256">
        <v>25</v>
      </c>
      <c r="I364" s="257"/>
      <c r="J364" s="258">
        <f>ROUND(I364*H364,2)</f>
        <v>0</v>
      </c>
      <c r="K364" s="254" t="s">
        <v>38</v>
      </c>
      <c r="L364" s="259"/>
      <c r="M364" s="260" t="s">
        <v>38</v>
      </c>
      <c r="N364" s="261" t="s">
        <v>53</v>
      </c>
      <c r="O364" s="44"/>
      <c r="P364" s="214">
        <f>O364*H364</f>
        <v>0</v>
      </c>
      <c r="Q364" s="214">
        <v>4</v>
      </c>
      <c r="R364" s="214">
        <f>Q364*H364</f>
        <v>100</v>
      </c>
      <c r="S364" s="214">
        <v>0</v>
      </c>
      <c r="T364" s="215">
        <f>S364*H364</f>
        <v>0</v>
      </c>
      <c r="AR364" s="25" t="s">
        <v>231</v>
      </c>
      <c r="AT364" s="25" t="s">
        <v>272</v>
      </c>
      <c r="AU364" s="25" t="s">
        <v>90</v>
      </c>
      <c r="AY364" s="25" t="s">
        <v>183</v>
      </c>
      <c r="BE364" s="216">
        <f>IF(N364="základní",J364,0)</f>
        <v>0</v>
      </c>
      <c r="BF364" s="216">
        <f>IF(N364="snížená",J364,0)</f>
        <v>0</v>
      </c>
      <c r="BG364" s="216">
        <f>IF(N364="zákl. přenesená",J364,0)</f>
        <v>0</v>
      </c>
      <c r="BH364" s="216">
        <f>IF(N364="sníž. přenesená",J364,0)</f>
        <v>0</v>
      </c>
      <c r="BI364" s="216">
        <f>IF(N364="nulová",J364,0)</f>
        <v>0</v>
      </c>
      <c r="BJ364" s="25" t="s">
        <v>25</v>
      </c>
      <c r="BK364" s="216">
        <f>ROUND(I364*H364,2)</f>
        <v>0</v>
      </c>
      <c r="BL364" s="25" t="s">
        <v>190</v>
      </c>
      <c r="BM364" s="25" t="s">
        <v>2359</v>
      </c>
    </row>
    <row r="365" spans="2:65" s="1" customFormat="1" ht="16.5" customHeight="1">
      <c r="B365" s="43"/>
      <c r="C365" s="205" t="s">
        <v>82</v>
      </c>
      <c r="D365" s="205" t="s">
        <v>185</v>
      </c>
      <c r="E365" s="206" t="s">
        <v>2360</v>
      </c>
      <c r="F365" s="207" t="s">
        <v>2130</v>
      </c>
      <c r="G365" s="208" t="s">
        <v>215</v>
      </c>
      <c r="H365" s="209">
        <v>25</v>
      </c>
      <c r="I365" s="210"/>
      <c r="J365" s="211">
        <f>ROUND(I365*H365,2)</f>
        <v>0</v>
      </c>
      <c r="K365" s="207" t="s">
        <v>38</v>
      </c>
      <c r="L365" s="63"/>
      <c r="M365" s="212" t="s">
        <v>38</v>
      </c>
      <c r="N365" s="213" t="s">
        <v>53</v>
      </c>
      <c r="O365" s="44"/>
      <c r="P365" s="214">
        <f>O365*H365</f>
        <v>0</v>
      </c>
      <c r="Q365" s="214">
        <v>0</v>
      </c>
      <c r="R365" s="214">
        <f>Q365*H365</f>
        <v>0</v>
      </c>
      <c r="S365" s="214">
        <v>0</v>
      </c>
      <c r="T365" s="215">
        <f>S365*H365</f>
        <v>0</v>
      </c>
      <c r="AR365" s="25" t="s">
        <v>190</v>
      </c>
      <c r="AT365" s="25" t="s">
        <v>185</v>
      </c>
      <c r="AU365" s="25" t="s">
        <v>90</v>
      </c>
      <c r="AY365" s="25" t="s">
        <v>183</v>
      </c>
      <c r="BE365" s="216">
        <f>IF(N365="základní",J365,0)</f>
        <v>0</v>
      </c>
      <c r="BF365" s="216">
        <f>IF(N365="snížená",J365,0)</f>
        <v>0</v>
      </c>
      <c r="BG365" s="216">
        <f>IF(N365="zákl. přenesená",J365,0)</f>
        <v>0</v>
      </c>
      <c r="BH365" s="216">
        <f>IF(N365="sníž. přenesená",J365,0)</f>
        <v>0</v>
      </c>
      <c r="BI365" s="216">
        <f>IF(N365="nulová",J365,0)</f>
        <v>0</v>
      </c>
      <c r="BJ365" s="25" t="s">
        <v>25</v>
      </c>
      <c r="BK365" s="216">
        <f>ROUND(I365*H365,2)</f>
        <v>0</v>
      </c>
      <c r="BL365" s="25" t="s">
        <v>190</v>
      </c>
      <c r="BM365" s="25" t="s">
        <v>2361</v>
      </c>
    </row>
    <row r="366" spans="2:63" s="11" customFormat="1" ht="37.35" customHeight="1">
      <c r="B366" s="189"/>
      <c r="C366" s="190"/>
      <c r="D366" s="191" t="s">
        <v>81</v>
      </c>
      <c r="E366" s="192" t="s">
        <v>2362</v>
      </c>
      <c r="F366" s="192" t="s">
        <v>2363</v>
      </c>
      <c r="G366" s="190"/>
      <c r="H366" s="190"/>
      <c r="I366" s="193"/>
      <c r="J366" s="194">
        <f>BK366</f>
        <v>0</v>
      </c>
      <c r="K366" s="190"/>
      <c r="L366" s="195"/>
      <c r="M366" s="196"/>
      <c r="N366" s="197"/>
      <c r="O366" s="197"/>
      <c r="P366" s="198">
        <f>P367+P368</f>
        <v>0</v>
      </c>
      <c r="Q366" s="197"/>
      <c r="R366" s="198">
        <f>R367+R368</f>
        <v>272</v>
      </c>
      <c r="S366" s="197"/>
      <c r="T366" s="199">
        <f>T367+T368</f>
        <v>0</v>
      </c>
      <c r="AR366" s="200" t="s">
        <v>25</v>
      </c>
      <c r="AT366" s="201" t="s">
        <v>81</v>
      </c>
      <c r="AU366" s="201" t="s">
        <v>82</v>
      </c>
      <c r="AY366" s="200" t="s">
        <v>183</v>
      </c>
      <c r="BK366" s="202">
        <f>BK367+BK368</f>
        <v>0</v>
      </c>
    </row>
    <row r="367" spans="2:63" s="11" customFormat="1" ht="19.9" customHeight="1">
      <c r="B367" s="189"/>
      <c r="C367" s="190"/>
      <c r="D367" s="191" t="s">
        <v>81</v>
      </c>
      <c r="E367" s="203" t="s">
        <v>2364</v>
      </c>
      <c r="F367" s="203" t="s">
        <v>2365</v>
      </c>
      <c r="G367" s="190"/>
      <c r="H367" s="190"/>
      <c r="I367" s="193"/>
      <c r="J367" s="204">
        <f>BK367</f>
        <v>0</v>
      </c>
      <c r="K367" s="190"/>
      <c r="L367" s="195"/>
      <c r="M367" s="196"/>
      <c r="N367" s="197"/>
      <c r="O367" s="197"/>
      <c r="P367" s="198">
        <v>0</v>
      </c>
      <c r="Q367" s="197"/>
      <c r="R367" s="198">
        <v>0</v>
      </c>
      <c r="S367" s="197"/>
      <c r="T367" s="199">
        <v>0</v>
      </c>
      <c r="AR367" s="200" t="s">
        <v>25</v>
      </c>
      <c r="AT367" s="201" t="s">
        <v>81</v>
      </c>
      <c r="AU367" s="201" t="s">
        <v>25</v>
      </c>
      <c r="AY367" s="200" t="s">
        <v>183</v>
      </c>
      <c r="BK367" s="202">
        <v>0</v>
      </c>
    </row>
    <row r="368" spans="2:63" s="11" customFormat="1" ht="19.9" customHeight="1">
      <c r="B368" s="189"/>
      <c r="C368" s="190"/>
      <c r="D368" s="191" t="s">
        <v>81</v>
      </c>
      <c r="E368" s="203" t="s">
        <v>2366</v>
      </c>
      <c r="F368" s="203" t="s">
        <v>2367</v>
      </c>
      <c r="G368" s="190"/>
      <c r="H368" s="190"/>
      <c r="I368" s="193"/>
      <c r="J368" s="204">
        <f>BK368</f>
        <v>0</v>
      </c>
      <c r="K368" s="190"/>
      <c r="L368" s="195"/>
      <c r="M368" s="196"/>
      <c r="N368" s="197"/>
      <c r="O368" s="197"/>
      <c r="P368" s="198">
        <f>SUM(P369:P370)</f>
        <v>0</v>
      </c>
      <c r="Q368" s="197"/>
      <c r="R368" s="198">
        <f>SUM(R369:R370)</f>
        <v>272</v>
      </c>
      <c r="S368" s="197"/>
      <c r="T368" s="199">
        <f>SUM(T369:T370)</f>
        <v>0</v>
      </c>
      <c r="AR368" s="200" t="s">
        <v>25</v>
      </c>
      <c r="AT368" s="201" t="s">
        <v>81</v>
      </c>
      <c r="AU368" s="201" t="s">
        <v>25</v>
      </c>
      <c r="AY368" s="200" t="s">
        <v>183</v>
      </c>
      <c r="BK368" s="202">
        <f>SUM(BK369:BK370)</f>
        <v>0</v>
      </c>
    </row>
    <row r="369" spans="2:65" s="1" customFormat="1" ht="16.5" customHeight="1">
      <c r="B369" s="43"/>
      <c r="C369" s="252" t="s">
        <v>82</v>
      </c>
      <c r="D369" s="252" t="s">
        <v>272</v>
      </c>
      <c r="E369" s="253" t="s">
        <v>2358</v>
      </c>
      <c r="F369" s="254" t="s">
        <v>2126</v>
      </c>
      <c r="G369" s="255" t="s">
        <v>215</v>
      </c>
      <c r="H369" s="256">
        <v>68</v>
      </c>
      <c r="I369" s="257"/>
      <c r="J369" s="258">
        <f>ROUND(I369*H369,2)</f>
        <v>0</v>
      </c>
      <c r="K369" s="254" t="s">
        <v>38</v>
      </c>
      <c r="L369" s="259"/>
      <c r="M369" s="260" t="s">
        <v>38</v>
      </c>
      <c r="N369" s="261" t="s">
        <v>53</v>
      </c>
      <c r="O369" s="44"/>
      <c r="P369" s="214">
        <f>O369*H369</f>
        <v>0</v>
      </c>
      <c r="Q369" s="214">
        <v>4</v>
      </c>
      <c r="R369" s="214">
        <f>Q369*H369</f>
        <v>272</v>
      </c>
      <c r="S369" s="214">
        <v>0</v>
      </c>
      <c r="T369" s="215">
        <f>S369*H369</f>
        <v>0</v>
      </c>
      <c r="AR369" s="25" t="s">
        <v>231</v>
      </c>
      <c r="AT369" s="25" t="s">
        <v>272</v>
      </c>
      <c r="AU369" s="25" t="s">
        <v>90</v>
      </c>
      <c r="AY369" s="25" t="s">
        <v>183</v>
      </c>
      <c r="BE369" s="216">
        <f>IF(N369="základní",J369,0)</f>
        <v>0</v>
      </c>
      <c r="BF369" s="216">
        <f>IF(N369="snížená",J369,0)</f>
        <v>0</v>
      </c>
      <c r="BG369" s="216">
        <f>IF(N369="zákl. přenesená",J369,0)</f>
        <v>0</v>
      </c>
      <c r="BH369" s="216">
        <f>IF(N369="sníž. přenesená",J369,0)</f>
        <v>0</v>
      </c>
      <c r="BI369" s="216">
        <f>IF(N369="nulová",J369,0)</f>
        <v>0</v>
      </c>
      <c r="BJ369" s="25" t="s">
        <v>25</v>
      </c>
      <c r="BK369" s="216">
        <f>ROUND(I369*H369,2)</f>
        <v>0</v>
      </c>
      <c r="BL369" s="25" t="s">
        <v>190</v>
      </c>
      <c r="BM369" s="25" t="s">
        <v>2368</v>
      </c>
    </row>
    <row r="370" spans="2:65" s="1" customFormat="1" ht="16.5" customHeight="1">
      <c r="B370" s="43"/>
      <c r="C370" s="205" t="s">
        <v>82</v>
      </c>
      <c r="D370" s="205" t="s">
        <v>185</v>
      </c>
      <c r="E370" s="206" t="s">
        <v>2369</v>
      </c>
      <c r="F370" s="207" t="s">
        <v>2130</v>
      </c>
      <c r="G370" s="208" t="s">
        <v>215</v>
      </c>
      <c r="H370" s="209">
        <v>68</v>
      </c>
      <c r="I370" s="210"/>
      <c r="J370" s="211">
        <f>ROUND(I370*H370,2)</f>
        <v>0</v>
      </c>
      <c r="K370" s="207" t="s">
        <v>38</v>
      </c>
      <c r="L370" s="63"/>
      <c r="M370" s="212" t="s">
        <v>38</v>
      </c>
      <c r="N370" s="213" t="s">
        <v>53</v>
      </c>
      <c r="O370" s="44"/>
      <c r="P370" s="214">
        <f>O370*H370</f>
        <v>0</v>
      </c>
      <c r="Q370" s="214">
        <v>0</v>
      </c>
      <c r="R370" s="214">
        <f>Q370*H370</f>
        <v>0</v>
      </c>
      <c r="S370" s="214">
        <v>0</v>
      </c>
      <c r="T370" s="215">
        <f>S370*H370</f>
        <v>0</v>
      </c>
      <c r="AR370" s="25" t="s">
        <v>190</v>
      </c>
      <c r="AT370" s="25" t="s">
        <v>185</v>
      </c>
      <c r="AU370" s="25" t="s">
        <v>90</v>
      </c>
      <c r="AY370" s="25" t="s">
        <v>183</v>
      </c>
      <c r="BE370" s="216">
        <f>IF(N370="základní",J370,0)</f>
        <v>0</v>
      </c>
      <c r="BF370" s="216">
        <f>IF(N370="snížená",J370,0)</f>
        <v>0</v>
      </c>
      <c r="BG370" s="216">
        <f>IF(N370="zákl. přenesená",J370,0)</f>
        <v>0</v>
      </c>
      <c r="BH370" s="216">
        <f>IF(N370="sníž. přenesená",J370,0)</f>
        <v>0</v>
      </c>
      <c r="BI370" s="216">
        <f>IF(N370="nulová",J370,0)</f>
        <v>0</v>
      </c>
      <c r="BJ370" s="25" t="s">
        <v>25</v>
      </c>
      <c r="BK370" s="216">
        <f>ROUND(I370*H370,2)</f>
        <v>0</v>
      </c>
      <c r="BL370" s="25" t="s">
        <v>190</v>
      </c>
      <c r="BM370" s="25" t="s">
        <v>2370</v>
      </c>
    </row>
    <row r="371" spans="2:63" s="11" customFormat="1" ht="37.35" customHeight="1">
      <c r="B371" s="189"/>
      <c r="C371" s="190"/>
      <c r="D371" s="191" t="s">
        <v>81</v>
      </c>
      <c r="E371" s="192" t="s">
        <v>2371</v>
      </c>
      <c r="F371" s="192" t="s">
        <v>2372</v>
      </c>
      <c r="G371" s="190"/>
      <c r="H371" s="190"/>
      <c r="I371" s="193"/>
      <c r="J371" s="194">
        <f>BK371</f>
        <v>0</v>
      </c>
      <c r="K371" s="190"/>
      <c r="L371" s="195"/>
      <c r="M371" s="196"/>
      <c r="N371" s="197"/>
      <c r="O371" s="197"/>
      <c r="P371" s="198">
        <f>P372+P373</f>
        <v>0</v>
      </c>
      <c r="Q371" s="197"/>
      <c r="R371" s="198">
        <f>R372+R373</f>
        <v>284</v>
      </c>
      <c r="S371" s="197"/>
      <c r="T371" s="199">
        <f>T372+T373</f>
        <v>0</v>
      </c>
      <c r="AR371" s="200" t="s">
        <v>25</v>
      </c>
      <c r="AT371" s="201" t="s">
        <v>81</v>
      </c>
      <c r="AU371" s="201" t="s">
        <v>82</v>
      </c>
      <c r="AY371" s="200" t="s">
        <v>183</v>
      </c>
      <c r="BK371" s="202">
        <f>BK372+BK373</f>
        <v>0</v>
      </c>
    </row>
    <row r="372" spans="2:63" s="11" customFormat="1" ht="19.9" customHeight="1">
      <c r="B372" s="189"/>
      <c r="C372" s="190"/>
      <c r="D372" s="191" t="s">
        <v>81</v>
      </c>
      <c r="E372" s="203" t="s">
        <v>2373</v>
      </c>
      <c r="F372" s="203" t="s">
        <v>2374</v>
      </c>
      <c r="G372" s="190"/>
      <c r="H372" s="190"/>
      <c r="I372" s="193"/>
      <c r="J372" s="204">
        <f>BK372</f>
        <v>0</v>
      </c>
      <c r="K372" s="190"/>
      <c r="L372" s="195"/>
      <c r="M372" s="196"/>
      <c r="N372" s="197"/>
      <c r="O372" s="197"/>
      <c r="P372" s="198">
        <v>0</v>
      </c>
      <c r="Q372" s="197"/>
      <c r="R372" s="198">
        <v>0</v>
      </c>
      <c r="S372" s="197"/>
      <c r="T372" s="199">
        <v>0</v>
      </c>
      <c r="AR372" s="200" t="s">
        <v>25</v>
      </c>
      <c r="AT372" s="201" t="s">
        <v>81</v>
      </c>
      <c r="AU372" s="201" t="s">
        <v>25</v>
      </c>
      <c r="AY372" s="200" t="s">
        <v>183</v>
      </c>
      <c r="BK372" s="202">
        <v>0</v>
      </c>
    </row>
    <row r="373" spans="2:63" s="11" customFormat="1" ht="19.9" customHeight="1">
      <c r="B373" s="189"/>
      <c r="C373" s="190"/>
      <c r="D373" s="191" t="s">
        <v>81</v>
      </c>
      <c r="E373" s="203" t="s">
        <v>2375</v>
      </c>
      <c r="F373" s="203" t="s">
        <v>2376</v>
      </c>
      <c r="G373" s="190"/>
      <c r="H373" s="190"/>
      <c r="I373" s="193"/>
      <c r="J373" s="204">
        <f>BK373</f>
        <v>0</v>
      </c>
      <c r="K373" s="190"/>
      <c r="L373" s="195"/>
      <c r="M373" s="196"/>
      <c r="N373" s="197"/>
      <c r="O373" s="197"/>
      <c r="P373" s="198">
        <f>SUM(P374:P379)</f>
        <v>0</v>
      </c>
      <c r="Q373" s="197"/>
      <c r="R373" s="198">
        <f>SUM(R374:R379)</f>
        <v>284</v>
      </c>
      <c r="S373" s="197"/>
      <c r="T373" s="199">
        <f>SUM(T374:T379)</f>
        <v>0</v>
      </c>
      <c r="AR373" s="200" t="s">
        <v>25</v>
      </c>
      <c r="AT373" s="201" t="s">
        <v>81</v>
      </c>
      <c r="AU373" s="201" t="s">
        <v>25</v>
      </c>
      <c r="AY373" s="200" t="s">
        <v>183</v>
      </c>
      <c r="BK373" s="202">
        <f>SUM(BK374:BK379)</f>
        <v>0</v>
      </c>
    </row>
    <row r="374" spans="2:65" s="1" customFormat="1" ht="16.5" customHeight="1">
      <c r="B374" s="43"/>
      <c r="C374" s="252" t="s">
        <v>82</v>
      </c>
      <c r="D374" s="252" t="s">
        <v>272</v>
      </c>
      <c r="E374" s="253" t="s">
        <v>2358</v>
      </c>
      <c r="F374" s="254" t="s">
        <v>2126</v>
      </c>
      <c r="G374" s="255" t="s">
        <v>215</v>
      </c>
      <c r="H374" s="256">
        <v>71</v>
      </c>
      <c r="I374" s="257"/>
      <c r="J374" s="258">
        <f aca="true" t="shared" si="4" ref="J374:J379">ROUND(I374*H374,2)</f>
        <v>0</v>
      </c>
      <c r="K374" s="254" t="s">
        <v>38</v>
      </c>
      <c r="L374" s="259"/>
      <c r="M374" s="260" t="s">
        <v>38</v>
      </c>
      <c r="N374" s="261" t="s">
        <v>53</v>
      </c>
      <c r="O374" s="44"/>
      <c r="P374" s="214">
        <f aca="true" t="shared" si="5" ref="P374:P379">O374*H374</f>
        <v>0</v>
      </c>
      <c r="Q374" s="214">
        <v>4</v>
      </c>
      <c r="R374" s="214">
        <f aca="true" t="shared" si="6" ref="R374:R379">Q374*H374</f>
        <v>284</v>
      </c>
      <c r="S374" s="214">
        <v>0</v>
      </c>
      <c r="T374" s="215">
        <f aca="true" t="shared" si="7" ref="T374:T379">S374*H374</f>
        <v>0</v>
      </c>
      <c r="AR374" s="25" t="s">
        <v>231</v>
      </c>
      <c r="AT374" s="25" t="s">
        <v>272</v>
      </c>
      <c r="AU374" s="25" t="s">
        <v>90</v>
      </c>
      <c r="AY374" s="25" t="s">
        <v>183</v>
      </c>
      <c r="BE374" s="216">
        <f aca="true" t="shared" si="8" ref="BE374:BE379">IF(N374="základní",J374,0)</f>
        <v>0</v>
      </c>
      <c r="BF374" s="216">
        <f aca="true" t="shared" si="9" ref="BF374:BF379">IF(N374="snížená",J374,0)</f>
        <v>0</v>
      </c>
      <c r="BG374" s="216">
        <f aca="true" t="shared" si="10" ref="BG374:BG379">IF(N374="zákl. přenesená",J374,0)</f>
        <v>0</v>
      </c>
      <c r="BH374" s="216">
        <f aca="true" t="shared" si="11" ref="BH374:BH379">IF(N374="sníž. přenesená",J374,0)</f>
        <v>0</v>
      </c>
      <c r="BI374" s="216">
        <f aca="true" t="shared" si="12" ref="BI374:BI379">IF(N374="nulová",J374,0)</f>
        <v>0</v>
      </c>
      <c r="BJ374" s="25" t="s">
        <v>25</v>
      </c>
      <c r="BK374" s="216">
        <f aca="true" t="shared" si="13" ref="BK374:BK379">ROUND(I374*H374,2)</f>
        <v>0</v>
      </c>
      <c r="BL374" s="25" t="s">
        <v>190</v>
      </c>
      <c r="BM374" s="25" t="s">
        <v>2377</v>
      </c>
    </row>
    <row r="375" spans="2:65" s="1" customFormat="1" ht="16.5" customHeight="1">
      <c r="B375" s="43"/>
      <c r="C375" s="205" t="s">
        <v>82</v>
      </c>
      <c r="D375" s="205" t="s">
        <v>185</v>
      </c>
      <c r="E375" s="206" t="s">
        <v>2378</v>
      </c>
      <c r="F375" s="207" t="s">
        <v>2130</v>
      </c>
      <c r="G375" s="208" t="s">
        <v>215</v>
      </c>
      <c r="H375" s="209">
        <v>71</v>
      </c>
      <c r="I375" s="210"/>
      <c r="J375" s="211">
        <f t="shared" si="4"/>
        <v>0</v>
      </c>
      <c r="K375" s="207" t="s">
        <v>38</v>
      </c>
      <c r="L375" s="63"/>
      <c r="M375" s="212" t="s">
        <v>38</v>
      </c>
      <c r="N375" s="213" t="s">
        <v>53</v>
      </c>
      <c r="O375" s="44"/>
      <c r="P375" s="214">
        <f t="shared" si="5"/>
        <v>0</v>
      </c>
      <c r="Q375" s="214">
        <v>0</v>
      </c>
      <c r="R375" s="214">
        <f t="shared" si="6"/>
        <v>0</v>
      </c>
      <c r="S375" s="214">
        <v>0</v>
      </c>
      <c r="T375" s="215">
        <f t="shared" si="7"/>
        <v>0</v>
      </c>
      <c r="AR375" s="25" t="s">
        <v>190</v>
      </c>
      <c r="AT375" s="25" t="s">
        <v>185</v>
      </c>
      <c r="AU375" s="25" t="s">
        <v>90</v>
      </c>
      <c r="AY375" s="25" t="s">
        <v>183</v>
      </c>
      <c r="BE375" s="216">
        <f t="shared" si="8"/>
        <v>0</v>
      </c>
      <c r="BF375" s="216">
        <f t="shared" si="9"/>
        <v>0</v>
      </c>
      <c r="BG375" s="216">
        <f t="shared" si="10"/>
        <v>0</v>
      </c>
      <c r="BH375" s="216">
        <f t="shared" si="11"/>
        <v>0</v>
      </c>
      <c r="BI375" s="216">
        <f t="shared" si="12"/>
        <v>0</v>
      </c>
      <c r="BJ375" s="25" t="s">
        <v>25</v>
      </c>
      <c r="BK375" s="216">
        <f t="shared" si="13"/>
        <v>0</v>
      </c>
      <c r="BL375" s="25" t="s">
        <v>190</v>
      </c>
      <c r="BM375" s="25" t="s">
        <v>2379</v>
      </c>
    </row>
    <row r="376" spans="2:65" s="1" customFormat="1" ht="16.5" customHeight="1">
      <c r="B376" s="43"/>
      <c r="C376" s="252" t="s">
        <v>90</v>
      </c>
      <c r="D376" s="252" t="s">
        <v>272</v>
      </c>
      <c r="E376" s="253" t="s">
        <v>2380</v>
      </c>
      <c r="F376" s="254" t="s">
        <v>2381</v>
      </c>
      <c r="G376" s="255" t="s">
        <v>2382</v>
      </c>
      <c r="H376" s="256">
        <v>1</v>
      </c>
      <c r="I376" s="257"/>
      <c r="J376" s="258">
        <f t="shared" si="4"/>
        <v>0</v>
      </c>
      <c r="K376" s="254" t="s">
        <v>38</v>
      </c>
      <c r="L376" s="259"/>
      <c r="M376" s="260" t="s">
        <v>38</v>
      </c>
      <c r="N376" s="261" t="s">
        <v>53</v>
      </c>
      <c r="O376" s="44"/>
      <c r="P376" s="214">
        <f t="shared" si="5"/>
        <v>0</v>
      </c>
      <c r="Q376" s="214">
        <v>0</v>
      </c>
      <c r="R376" s="214">
        <f t="shared" si="6"/>
        <v>0</v>
      </c>
      <c r="S376" s="214">
        <v>0</v>
      </c>
      <c r="T376" s="215">
        <f t="shared" si="7"/>
        <v>0</v>
      </c>
      <c r="AR376" s="25" t="s">
        <v>231</v>
      </c>
      <c r="AT376" s="25" t="s">
        <v>272</v>
      </c>
      <c r="AU376" s="25" t="s">
        <v>90</v>
      </c>
      <c r="AY376" s="25" t="s">
        <v>183</v>
      </c>
      <c r="BE376" s="216">
        <f t="shared" si="8"/>
        <v>0</v>
      </c>
      <c r="BF376" s="216">
        <f t="shared" si="9"/>
        <v>0</v>
      </c>
      <c r="BG376" s="216">
        <f t="shared" si="10"/>
        <v>0</v>
      </c>
      <c r="BH376" s="216">
        <f t="shared" si="11"/>
        <v>0</v>
      </c>
      <c r="BI376" s="216">
        <f t="shared" si="12"/>
        <v>0</v>
      </c>
      <c r="BJ376" s="25" t="s">
        <v>25</v>
      </c>
      <c r="BK376" s="216">
        <f t="shared" si="13"/>
        <v>0</v>
      </c>
      <c r="BL376" s="25" t="s">
        <v>190</v>
      </c>
      <c r="BM376" s="25" t="s">
        <v>2383</v>
      </c>
    </row>
    <row r="377" spans="2:65" s="1" customFormat="1" ht="16.5" customHeight="1">
      <c r="B377" s="43"/>
      <c r="C377" s="252" t="s">
        <v>107</v>
      </c>
      <c r="D377" s="252" t="s">
        <v>272</v>
      </c>
      <c r="E377" s="253" t="s">
        <v>2384</v>
      </c>
      <c r="F377" s="254" t="s">
        <v>2385</v>
      </c>
      <c r="G377" s="255" t="s">
        <v>2382</v>
      </c>
      <c r="H377" s="256">
        <v>1</v>
      </c>
      <c r="I377" s="257"/>
      <c r="J377" s="258">
        <f t="shared" si="4"/>
        <v>0</v>
      </c>
      <c r="K377" s="254" t="s">
        <v>38</v>
      </c>
      <c r="L377" s="259"/>
      <c r="M377" s="260" t="s">
        <v>38</v>
      </c>
      <c r="N377" s="261" t="s">
        <v>53</v>
      </c>
      <c r="O377" s="44"/>
      <c r="P377" s="214">
        <f t="shared" si="5"/>
        <v>0</v>
      </c>
      <c r="Q377" s="214">
        <v>0</v>
      </c>
      <c r="R377" s="214">
        <f t="shared" si="6"/>
        <v>0</v>
      </c>
      <c r="S377" s="214">
        <v>0</v>
      </c>
      <c r="T377" s="215">
        <f t="shared" si="7"/>
        <v>0</v>
      </c>
      <c r="AR377" s="25" t="s">
        <v>231</v>
      </c>
      <c r="AT377" s="25" t="s">
        <v>272</v>
      </c>
      <c r="AU377" s="25" t="s">
        <v>90</v>
      </c>
      <c r="AY377" s="25" t="s">
        <v>183</v>
      </c>
      <c r="BE377" s="216">
        <f t="shared" si="8"/>
        <v>0</v>
      </c>
      <c r="BF377" s="216">
        <f t="shared" si="9"/>
        <v>0</v>
      </c>
      <c r="BG377" s="216">
        <f t="shared" si="10"/>
        <v>0</v>
      </c>
      <c r="BH377" s="216">
        <f t="shared" si="11"/>
        <v>0</v>
      </c>
      <c r="BI377" s="216">
        <f t="shared" si="12"/>
        <v>0</v>
      </c>
      <c r="BJ377" s="25" t="s">
        <v>25</v>
      </c>
      <c r="BK377" s="216">
        <f t="shared" si="13"/>
        <v>0</v>
      </c>
      <c r="BL377" s="25" t="s">
        <v>190</v>
      </c>
      <c r="BM377" s="25" t="s">
        <v>2386</v>
      </c>
    </row>
    <row r="378" spans="2:65" s="1" customFormat="1" ht="16.5" customHeight="1">
      <c r="B378" s="43"/>
      <c r="C378" s="252" t="s">
        <v>190</v>
      </c>
      <c r="D378" s="252" t="s">
        <v>272</v>
      </c>
      <c r="E378" s="253" t="s">
        <v>2387</v>
      </c>
      <c r="F378" s="254" t="s">
        <v>2388</v>
      </c>
      <c r="G378" s="255" t="s">
        <v>2382</v>
      </c>
      <c r="H378" s="256">
        <v>1</v>
      </c>
      <c r="I378" s="257"/>
      <c r="J378" s="258">
        <f t="shared" si="4"/>
        <v>0</v>
      </c>
      <c r="K378" s="254" t="s">
        <v>38</v>
      </c>
      <c r="L378" s="259"/>
      <c r="M378" s="260" t="s">
        <v>38</v>
      </c>
      <c r="N378" s="261" t="s">
        <v>53</v>
      </c>
      <c r="O378" s="44"/>
      <c r="P378" s="214">
        <f t="shared" si="5"/>
        <v>0</v>
      </c>
      <c r="Q378" s="214">
        <v>0</v>
      </c>
      <c r="R378" s="214">
        <f t="shared" si="6"/>
        <v>0</v>
      </c>
      <c r="S378" s="214">
        <v>0</v>
      </c>
      <c r="T378" s="215">
        <f t="shared" si="7"/>
        <v>0</v>
      </c>
      <c r="AR378" s="25" t="s">
        <v>231</v>
      </c>
      <c r="AT378" s="25" t="s">
        <v>272</v>
      </c>
      <c r="AU378" s="25" t="s">
        <v>90</v>
      </c>
      <c r="AY378" s="25" t="s">
        <v>183</v>
      </c>
      <c r="BE378" s="216">
        <f t="shared" si="8"/>
        <v>0</v>
      </c>
      <c r="BF378" s="216">
        <f t="shared" si="9"/>
        <v>0</v>
      </c>
      <c r="BG378" s="216">
        <f t="shared" si="10"/>
        <v>0</v>
      </c>
      <c r="BH378" s="216">
        <f t="shared" si="11"/>
        <v>0</v>
      </c>
      <c r="BI378" s="216">
        <f t="shared" si="12"/>
        <v>0</v>
      </c>
      <c r="BJ378" s="25" t="s">
        <v>25</v>
      </c>
      <c r="BK378" s="216">
        <f t="shared" si="13"/>
        <v>0</v>
      </c>
      <c r="BL378" s="25" t="s">
        <v>190</v>
      </c>
      <c r="BM378" s="25" t="s">
        <v>2389</v>
      </c>
    </row>
    <row r="379" spans="2:65" s="1" customFormat="1" ht="16.5" customHeight="1">
      <c r="B379" s="43"/>
      <c r="C379" s="252" t="s">
        <v>212</v>
      </c>
      <c r="D379" s="252" t="s">
        <v>272</v>
      </c>
      <c r="E379" s="253" t="s">
        <v>2390</v>
      </c>
      <c r="F379" s="254" t="s">
        <v>2391</v>
      </c>
      <c r="G379" s="255" t="s">
        <v>2382</v>
      </c>
      <c r="H379" s="256">
        <v>1</v>
      </c>
      <c r="I379" s="257"/>
      <c r="J379" s="258">
        <f t="shared" si="4"/>
        <v>0</v>
      </c>
      <c r="K379" s="254" t="s">
        <v>38</v>
      </c>
      <c r="L379" s="259"/>
      <c r="M379" s="260" t="s">
        <v>38</v>
      </c>
      <c r="N379" s="277" t="s">
        <v>53</v>
      </c>
      <c r="O379" s="278"/>
      <c r="P379" s="279">
        <f t="shared" si="5"/>
        <v>0</v>
      </c>
      <c r="Q379" s="279">
        <v>0</v>
      </c>
      <c r="R379" s="279">
        <f t="shared" si="6"/>
        <v>0</v>
      </c>
      <c r="S379" s="279">
        <v>0</v>
      </c>
      <c r="T379" s="280">
        <f t="shared" si="7"/>
        <v>0</v>
      </c>
      <c r="AR379" s="25" t="s">
        <v>231</v>
      </c>
      <c r="AT379" s="25" t="s">
        <v>272</v>
      </c>
      <c r="AU379" s="25" t="s">
        <v>90</v>
      </c>
      <c r="AY379" s="25" t="s">
        <v>183</v>
      </c>
      <c r="BE379" s="216">
        <f t="shared" si="8"/>
        <v>0</v>
      </c>
      <c r="BF379" s="216">
        <f t="shared" si="9"/>
        <v>0</v>
      </c>
      <c r="BG379" s="216">
        <f t="shared" si="10"/>
        <v>0</v>
      </c>
      <c r="BH379" s="216">
        <f t="shared" si="11"/>
        <v>0</v>
      </c>
      <c r="BI379" s="216">
        <f t="shared" si="12"/>
        <v>0</v>
      </c>
      <c r="BJ379" s="25" t="s">
        <v>25</v>
      </c>
      <c r="BK379" s="216">
        <f t="shared" si="13"/>
        <v>0</v>
      </c>
      <c r="BL379" s="25" t="s">
        <v>190</v>
      </c>
      <c r="BM379" s="25" t="s">
        <v>2392</v>
      </c>
    </row>
    <row r="380" spans="2:12" s="1" customFormat="1" ht="6.95" customHeight="1">
      <c r="B380" s="58"/>
      <c r="C380" s="59"/>
      <c r="D380" s="59"/>
      <c r="E380" s="59"/>
      <c r="F380" s="59"/>
      <c r="G380" s="59"/>
      <c r="H380" s="59"/>
      <c r="I380" s="150"/>
      <c r="J380" s="59"/>
      <c r="K380" s="59"/>
      <c r="L380" s="63"/>
    </row>
  </sheetData>
  <sheetProtection algorithmName="SHA-512" hashValue="VWmhpeul2Cx0CyXxGb/Tw8s8rDTXtupDVeW4FgAfGWIFd8VzU4T9XlThxXxdeAEFuII78LgrbKx29YeEWS66sw==" saltValue="WRyHft0fSEPDFToc56HZWhrKyIu/JZueUBRGQckdXK9sxRQlxFyLW3TGJhwZSxC00nssKiG3OzacKgH8NJlIhA==" spinCount="100000" sheet="1" objects="1" scenarios="1" formatColumns="0" formatRows="0" autoFilter="0"/>
  <autoFilter ref="C189:K379"/>
  <mergeCells count="16">
    <mergeCell ref="L2:V2"/>
    <mergeCell ref="E176:H176"/>
    <mergeCell ref="E180:H180"/>
    <mergeCell ref="E178:H178"/>
    <mergeCell ref="E182:H18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114</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ht="16.5" customHeight="1">
      <c r="B9" s="29"/>
      <c r="C9" s="30"/>
      <c r="D9" s="30"/>
      <c r="E9" s="409" t="s">
        <v>138</v>
      </c>
      <c r="F9" s="369"/>
      <c r="G9" s="369"/>
      <c r="H9" s="369"/>
      <c r="I9" s="128"/>
      <c r="J9" s="30"/>
      <c r="K9" s="32"/>
    </row>
    <row r="10" spans="2:11" ht="13.5">
      <c r="B10" s="29"/>
      <c r="C10" s="30"/>
      <c r="D10" s="38" t="s">
        <v>139</v>
      </c>
      <c r="E10" s="30"/>
      <c r="F10" s="30"/>
      <c r="G10" s="30"/>
      <c r="H10" s="30"/>
      <c r="I10" s="128"/>
      <c r="J10" s="30"/>
      <c r="K10" s="32"/>
    </row>
    <row r="11" spans="2:11" s="1" customFormat="1" ht="16.5" customHeight="1">
      <c r="B11" s="43"/>
      <c r="C11" s="44"/>
      <c r="D11" s="44"/>
      <c r="E11" s="393" t="s">
        <v>1649</v>
      </c>
      <c r="F11" s="411"/>
      <c r="G11" s="411"/>
      <c r="H11" s="411"/>
      <c r="I11" s="129"/>
      <c r="J11" s="44"/>
      <c r="K11" s="47"/>
    </row>
    <row r="12" spans="2:11" s="1" customFormat="1" ht="13.5">
      <c r="B12" s="43"/>
      <c r="C12" s="44"/>
      <c r="D12" s="38" t="s">
        <v>1650</v>
      </c>
      <c r="E12" s="44"/>
      <c r="F12" s="44"/>
      <c r="G12" s="44"/>
      <c r="H12" s="44"/>
      <c r="I12" s="129"/>
      <c r="J12" s="44"/>
      <c r="K12" s="47"/>
    </row>
    <row r="13" spans="2:11" s="1" customFormat="1" ht="36.95" customHeight="1">
      <c r="B13" s="43"/>
      <c r="C13" s="44"/>
      <c r="D13" s="44"/>
      <c r="E13" s="412" t="s">
        <v>2393</v>
      </c>
      <c r="F13" s="411"/>
      <c r="G13" s="411"/>
      <c r="H13" s="411"/>
      <c r="I13" s="129"/>
      <c r="J13" s="44"/>
      <c r="K13" s="47"/>
    </row>
    <row r="14" spans="2:11" s="1" customFormat="1" ht="13.5">
      <c r="B14" s="43"/>
      <c r="C14" s="44"/>
      <c r="D14" s="44"/>
      <c r="E14" s="44"/>
      <c r="F14" s="44"/>
      <c r="G14" s="44"/>
      <c r="H14" s="44"/>
      <c r="I14" s="129"/>
      <c r="J14" s="44"/>
      <c r="K14" s="47"/>
    </row>
    <row r="15" spans="2:11" s="1" customFormat="1" ht="14.45" customHeight="1">
      <c r="B15" s="43"/>
      <c r="C15" s="44"/>
      <c r="D15" s="38" t="s">
        <v>21</v>
      </c>
      <c r="E15" s="44"/>
      <c r="F15" s="36" t="s">
        <v>38</v>
      </c>
      <c r="G15" s="44"/>
      <c r="H15" s="44"/>
      <c r="I15" s="130" t="s">
        <v>23</v>
      </c>
      <c r="J15" s="36" t="s">
        <v>2394</v>
      </c>
      <c r="K15" s="47"/>
    </row>
    <row r="16" spans="2:11" s="1" customFormat="1" ht="14.45" customHeight="1">
      <c r="B16" s="43"/>
      <c r="C16" s="44"/>
      <c r="D16" s="38" t="s">
        <v>26</v>
      </c>
      <c r="E16" s="44"/>
      <c r="F16" s="36" t="s">
        <v>27</v>
      </c>
      <c r="G16" s="44"/>
      <c r="H16" s="44"/>
      <c r="I16" s="130" t="s">
        <v>28</v>
      </c>
      <c r="J16" s="131" t="str">
        <f>'Rekapitulace stavby'!AN8</f>
        <v>25. 1. 2018</v>
      </c>
      <c r="K16" s="47"/>
    </row>
    <row r="17" spans="2:11" s="1" customFormat="1" ht="10.9" customHeight="1">
      <c r="B17" s="43"/>
      <c r="C17" s="44"/>
      <c r="D17" s="44"/>
      <c r="E17" s="44"/>
      <c r="F17" s="44"/>
      <c r="G17" s="44"/>
      <c r="H17" s="44"/>
      <c r="I17" s="129"/>
      <c r="J17" s="44"/>
      <c r="K17" s="47"/>
    </row>
    <row r="18" spans="2:11" s="1" customFormat="1" ht="14.45" customHeight="1">
      <c r="B18" s="43"/>
      <c r="C18" s="44"/>
      <c r="D18" s="38" t="s">
        <v>36</v>
      </c>
      <c r="E18" s="44"/>
      <c r="F18" s="44"/>
      <c r="G18" s="44"/>
      <c r="H18" s="44"/>
      <c r="I18" s="130" t="s">
        <v>37</v>
      </c>
      <c r="J18" s="36" t="s">
        <v>38</v>
      </c>
      <c r="K18" s="47"/>
    </row>
    <row r="19" spans="2:11" s="1" customFormat="1" ht="18" customHeight="1">
      <c r="B19" s="43"/>
      <c r="C19" s="44"/>
      <c r="D19" s="44"/>
      <c r="E19" s="36" t="s">
        <v>2395</v>
      </c>
      <c r="F19" s="44"/>
      <c r="G19" s="44"/>
      <c r="H19" s="44"/>
      <c r="I19" s="130" t="s">
        <v>40</v>
      </c>
      <c r="J19" s="36" t="s">
        <v>38</v>
      </c>
      <c r="K19" s="47"/>
    </row>
    <row r="20" spans="2:11" s="1" customFormat="1" ht="6.95" customHeight="1">
      <c r="B20" s="43"/>
      <c r="C20" s="44"/>
      <c r="D20" s="44"/>
      <c r="E20" s="44"/>
      <c r="F20" s="44"/>
      <c r="G20" s="44"/>
      <c r="H20" s="44"/>
      <c r="I20" s="129"/>
      <c r="J20" s="44"/>
      <c r="K20" s="47"/>
    </row>
    <row r="21" spans="2:11" s="1" customFormat="1" ht="14.45" customHeight="1">
      <c r="B21" s="43"/>
      <c r="C21" s="44"/>
      <c r="D21" s="38" t="s">
        <v>41</v>
      </c>
      <c r="E21" s="44"/>
      <c r="F21" s="44"/>
      <c r="G21" s="44"/>
      <c r="H21" s="44"/>
      <c r="I21" s="130" t="s">
        <v>37</v>
      </c>
      <c r="J21" s="36" t="str">
        <f>IF('Rekapitulace stavby'!AN13="Vyplň údaj","",IF('Rekapitulace stavby'!AN13="","",'Rekapitulace stavby'!AN13))</f>
        <v/>
      </c>
      <c r="K21" s="47"/>
    </row>
    <row r="22" spans="2:11" s="1" customFormat="1" ht="18" customHeight="1">
      <c r="B22" s="43"/>
      <c r="C22" s="44"/>
      <c r="D22" s="44"/>
      <c r="E22" s="36" t="str">
        <f>IF('Rekapitulace stavby'!E14="Vyplň údaj","",IF('Rekapitulace stavby'!E14="","",'Rekapitulace stavby'!E14))</f>
        <v/>
      </c>
      <c r="F22" s="44"/>
      <c r="G22" s="44"/>
      <c r="H22" s="44"/>
      <c r="I22" s="130" t="s">
        <v>40</v>
      </c>
      <c r="J22" s="36" t="str">
        <f>IF('Rekapitulace stavby'!AN14="Vyplň údaj","",IF('Rekapitulace stavby'!AN14="","",'Rekapitulace stavby'!AN14))</f>
        <v/>
      </c>
      <c r="K22" s="47"/>
    </row>
    <row r="23" spans="2:11" s="1" customFormat="1" ht="6.95" customHeight="1">
      <c r="B23" s="43"/>
      <c r="C23" s="44"/>
      <c r="D23" s="44"/>
      <c r="E23" s="44"/>
      <c r="F23" s="44"/>
      <c r="G23" s="44"/>
      <c r="H23" s="44"/>
      <c r="I23" s="129"/>
      <c r="J23" s="44"/>
      <c r="K23" s="47"/>
    </row>
    <row r="24" spans="2:11" s="1" customFormat="1" ht="14.45" customHeight="1">
      <c r="B24" s="43"/>
      <c r="C24" s="44"/>
      <c r="D24" s="38" t="s">
        <v>43</v>
      </c>
      <c r="E24" s="44"/>
      <c r="F24" s="44"/>
      <c r="G24" s="44"/>
      <c r="H24" s="44"/>
      <c r="I24" s="130" t="s">
        <v>37</v>
      </c>
      <c r="J24" s="36" t="s">
        <v>38</v>
      </c>
      <c r="K24" s="47"/>
    </row>
    <row r="25" spans="2:11" s="1" customFormat="1" ht="18" customHeight="1">
      <c r="B25" s="43"/>
      <c r="C25" s="44"/>
      <c r="D25" s="44"/>
      <c r="E25" s="36" t="s">
        <v>2396</v>
      </c>
      <c r="F25" s="44"/>
      <c r="G25" s="44"/>
      <c r="H25" s="44"/>
      <c r="I25" s="130" t="s">
        <v>40</v>
      </c>
      <c r="J25" s="36" t="s">
        <v>38</v>
      </c>
      <c r="K25" s="47"/>
    </row>
    <row r="26" spans="2:11" s="1" customFormat="1" ht="6.95" customHeight="1">
      <c r="B26" s="43"/>
      <c r="C26" s="44"/>
      <c r="D26" s="44"/>
      <c r="E26" s="44"/>
      <c r="F26" s="44"/>
      <c r="G26" s="44"/>
      <c r="H26" s="44"/>
      <c r="I26" s="129"/>
      <c r="J26" s="44"/>
      <c r="K26" s="47"/>
    </row>
    <row r="27" spans="2:11" s="1" customFormat="1" ht="14.45" customHeight="1">
      <c r="B27" s="43"/>
      <c r="C27" s="44"/>
      <c r="D27" s="38" t="s">
        <v>46</v>
      </c>
      <c r="E27" s="44"/>
      <c r="F27" s="44"/>
      <c r="G27" s="44"/>
      <c r="H27" s="44"/>
      <c r="I27" s="129"/>
      <c r="J27" s="44"/>
      <c r="K27" s="47"/>
    </row>
    <row r="28" spans="2:11" s="7" customFormat="1" ht="213.75" customHeight="1">
      <c r="B28" s="132"/>
      <c r="C28" s="133"/>
      <c r="D28" s="133"/>
      <c r="E28" s="373" t="s">
        <v>1540</v>
      </c>
      <c r="F28" s="373"/>
      <c r="G28" s="373"/>
      <c r="H28" s="373"/>
      <c r="I28" s="134"/>
      <c r="J28" s="133"/>
      <c r="K28" s="135"/>
    </row>
    <row r="29" spans="2:11" s="1" customFormat="1" ht="6.95" customHeight="1">
      <c r="B29" s="43"/>
      <c r="C29" s="44"/>
      <c r="D29" s="44"/>
      <c r="E29" s="44"/>
      <c r="F29" s="44"/>
      <c r="G29" s="44"/>
      <c r="H29" s="44"/>
      <c r="I29" s="129"/>
      <c r="J29" s="44"/>
      <c r="K29" s="47"/>
    </row>
    <row r="30" spans="2:11" s="1" customFormat="1" ht="6.95" customHeight="1">
      <c r="B30" s="43"/>
      <c r="C30" s="44"/>
      <c r="D30" s="87"/>
      <c r="E30" s="87"/>
      <c r="F30" s="87"/>
      <c r="G30" s="87"/>
      <c r="H30" s="87"/>
      <c r="I30" s="136"/>
      <c r="J30" s="87"/>
      <c r="K30" s="137"/>
    </row>
    <row r="31" spans="2:11" s="1" customFormat="1" ht="25.35" customHeight="1">
      <c r="B31" s="43"/>
      <c r="C31" s="44"/>
      <c r="D31" s="138" t="s">
        <v>48</v>
      </c>
      <c r="E31" s="44"/>
      <c r="F31" s="44"/>
      <c r="G31" s="44"/>
      <c r="H31" s="44"/>
      <c r="I31" s="129"/>
      <c r="J31" s="139">
        <f>ROUND(J95,2)</f>
        <v>0</v>
      </c>
      <c r="K31" s="47"/>
    </row>
    <row r="32" spans="2:11" s="1" customFormat="1" ht="6.95" customHeight="1">
      <c r="B32" s="43"/>
      <c r="C32" s="44"/>
      <c r="D32" s="87"/>
      <c r="E32" s="87"/>
      <c r="F32" s="87"/>
      <c r="G32" s="87"/>
      <c r="H32" s="87"/>
      <c r="I32" s="136"/>
      <c r="J32" s="87"/>
      <c r="K32" s="137"/>
    </row>
    <row r="33" spans="2:11" s="1" customFormat="1" ht="14.45" customHeight="1">
      <c r="B33" s="43"/>
      <c r="C33" s="44"/>
      <c r="D33" s="44"/>
      <c r="E33" s="44"/>
      <c r="F33" s="48" t="s">
        <v>50</v>
      </c>
      <c r="G33" s="44"/>
      <c r="H33" s="44"/>
      <c r="I33" s="140" t="s">
        <v>49</v>
      </c>
      <c r="J33" s="48" t="s">
        <v>51</v>
      </c>
      <c r="K33" s="47"/>
    </row>
    <row r="34" spans="2:11" s="1" customFormat="1" ht="14.45" customHeight="1">
      <c r="B34" s="43"/>
      <c r="C34" s="44"/>
      <c r="D34" s="51" t="s">
        <v>52</v>
      </c>
      <c r="E34" s="51" t="s">
        <v>53</v>
      </c>
      <c r="F34" s="141">
        <f>ROUND(SUM(BE95:BE194),2)</f>
        <v>0</v>
      </c>
      <c r="G34" s="44"/>
      <c r="H34" s="44"/>
      <c r="I34" s="142">
        <v>0.21</v>
      </c>
      <c r="J34" s="141">
        <f>ROUND(ROUND((SUM(BE95:BE194)),2)*I34,2)</f>
        <v>0</v>
      </c>
      <c r="K34" s="47"/>
    </row>
    <row r="35" spans="2:11" s="1" customFormat="1" ht="14.45" customHeight="1">
      <c r="B35" s="43"/>
      <c r="C35" s="44"/>
      <c r="D35" s="44"/>
      <c r="E35" s="51" t="s">
        <v>54</v>
      </c>
      <c r="F35" s="141">
        <f>ROUND(SUM(BF95:BF194),2)</f>
        <v>0</v>
      </c>
      <c r="G35" s="44"/>
      <c r="H35" s="44"/>
      <c r="I35" s="142">
        <v>0.15</v>
      </c>
      <c r="J35" s="141">
        <f>ROUND(ROUND((SUM(BF95:BF194)),2)*I35,2)</f>
        <v>0</v>
      </c>
      <c r="K35" s="47"/>
    </row>
    <row r="36" spans="2:11" s="1" customFormat="1" ht="14.45" customHeight="1" hidden="1">
      <c r="B36" s="43"/>
      <c r="C36" s="44"/>
      <c r="D36" s="44"/>
      <c r="E36" s="51" t="s">
        <v>55</v>
      </c>
      <c r="F36" s="141">
        <f>ROUND(SUM(BG95:BG194),2)</f>
        <v>0</v>
      </c>
      <c r="G36" s="44"/>
      <c r="H36" s="44"/>
      <c r="I36" s="142">
        <v>0.21</v>
      </c>
      <c r="J36" s="141">
        <v>0</v>
      </c>
      <c r="K36" s="47"/>
    </row>
    <row r="37" spans="2:11" s="1" customFormat="1" ht="14.45" customHeight="1" hidden="1">
      <c r="B37" s="43"/>
      <c r="C37" s="44"/>
      <c r="D37" s="44"/>
      <c r="E37" s="51" t="s">
        <v>56</v>
      </c>
      <c r="F37" s="141">
        <f>ROUND(SUM(BH95:BH194),2)</f>
        <v>0</v>
      </c>
      <c r="G37" s="44"/>
      <c r="H37" s="44"/>
      <c r="I37" s="142">
        <v>0.15</v>
      </c>
      <c r="J37" s="141">
        <v>0</v>
      </c>
      <c r="K37" s="47"/>
    </row>
    <row r="38" spans="2:11" s="1" customFormat="1" ht="14.45" customHeight="1" hidden="1">
      <c r="B38" s="43"/>
      <c r="C38" s="44"/>
      <c r="D38" s="44"/>
      <c r="E38" s="51" t="s">
        <v>57</v>
      </c>
      <c r="F38" s="141">
        <f>ROUND(SUM(BI95:BI194),2)</f>
        <v>0</v>
      </c>
      <c r="G38" s="44"/>
      <c r="H38" s="44"/>
      <c r="I38" s="142">
        <v>0</v>
      </c>
      <c r="J38" s="141">
        <v>0</v>
      </c>
      <c r="K38" s="47"/>
    </row>
    <row r="39" spans="2:11" s="1" customFormat="1" ht="6.95" customHeight="1">
      <c r="B39" s="43"/>
      <c r="C39" s="44"/>
      <c r="D39" s="44"/>
      <c r="E39" s="44"/>
      <c r="F39" s="44"/>
      <c r="G39" s="44"/>
      <c r="H39" s="44"/>
      <c r="I39" s="129"/>
      <c r="J39" s="44"/>
      <c r="K39" s="47"/>
    </row>
    <row r="40" spans="2:11" s="1" customFormat="1" ht="25.35" customHeight="1">
      <c r="B40" s="43"/>
      <c r="C40" s="143"/>
      <c r="D40" s="144" t="s">
        <v>58</v>
      </c>
      <c r="E40" s="81"/>
      <c r="F40" s="81"/>
      <c r="G40" s="145" t="s">
        <v>59</v>
      </c>
      <c r="H40" s="146" t="s">
        <v>60</v>
      </c>
      <c r="I40" s="147"/>
      <c r="J40" s="148">
        <f>SUM(J31:J38)</f>
        <v>0</v>
      </c>
      <c r="K40" s="149"/>
    </row>
    <row r="41" spans="2:11" s="1" customFormat="1" ht="14.45" customHeight="1">
      <c r="B41" s="58"/>
      <c r="C41" s="59"/>
      <c r="D41" s="59"/>
      <c r="E41" s="59"/>
      <c r="F41" s="59"/>
      <c r="G41" s="59"/>
      <c r="H41" s="59"/>
      <c r="I41" s="150"/>
      <c r="J41" s="59"/>
      <c r="K41" s="60"/>
    </row>
    <row r="45" spans="2:11" s="1" customFormat="1" ht="6.95" customHeight="1">
      <c r="B45" s="151"/>
      <c r="C45" s="152"/>
      <c r="D45" s="152"/>
      <c r="E45" s="152"/>
      <c r="F45" s="152"/>
      <c r="G45" s="152"/>
      <c r="H45" s="152"/>
      <c r="I45" s="153"/>
      <c r="J45" s="152"/>
      <c r="K45" s="154"/>
    </row>
    <row r="46" spans="2:11" s="1" customFormat="1" ht="36.95" customHeight="1">
      <c r="B46" s="43"/>
      <c r="C46" s="31" t="s">
        <v>142</v>
      </c>
      <c r="D46" s="44"/>
      <c r="E46" s="44"/>
      <c r="F46" s="44"/>
      <c r="G46" s="44"/>
      <c r="H46" s="44"/>
      <c r="I46" s="129"/>
      <c r="J46" s="44"/>
      <c r="K46" s="47"/>
    </row>
    <row r="47" spans="2:11" s="1" customFormat="1" ht="6.95" customHeight="1">
      <c r="B47" s="43"/>
      <c r="C47" s="44"/>
      <c r="D47" s="44"/>
      <c r="E47" s="44"/>
      <c r="F47" s="44"/>
      <c r="G47" s="44"/>
      <c r="H47" s="44"/>
      <c r="I47" s="129"/>
      <c r="J47" s="44"/>
      <c r="K47" s="47"/>
    </row>
    <row r="48" spans="2:11" s="1" customFormat="1" ht="14.45" customHeight="1">
      <c r="B48" s="43"/>
      <c r="C48" s="38" t="s">
        <v>18</v>
      </c>
      <c r="D48" s="44"/>
      <c r="E48" s="44"/>
      <c r="F48" s="44"/>
      <c r="G48" s="44"/>
      <c r="H48" s="44"/>
      <c r="I48" s="129"/>
      <c r="J48" s="44"/>
      <c r="K48" s="47"/>
    </row>
    <row r="49" spans="2:11" s="1" customFormat="1" ht="16.5" customHeight="1">
      <c r="B49" s="43"/>
      <c r="C49" s="44"/>
      <c r="D49" s="44"/>
      <c r="E49" s="409" t="str">
        <f>E7</f>
        <v>Areál TJ Lokomotiva Cheb-I.etapa-Fáze I.B-Rekonstrukce haly s přístavbou šaten-Neuznatelné výdaje</v>
      </c>
      <c r="F49" s="410"/>
      <c r="G49" s="410"/>
      <c r="H49" s="410"/>
      <c r="I49" s="129"/>
      <c r="J49" s="44"/>
      <c r="K49" s="47"/>
    </row>
    <row r="50" spans="2:11" ht="13.5">
      <c r="B50" s="29"/>
      <c r="C50" s="38" t="s">
        <v>137</v>
      </c>
      <c r="D50" s="30"/>
      <c r="E50" s="30"/>
      <c r="F50" s="30"/>
      <c r="G50" s="30"/>
      <c r="H50" s="30"/>
      <c r="I50" s="128"/>
      <c r="J50" s="30"/>
      <c r="K50" s="32"/>
    </row>
    <row r="51" spans="2:11" ht="16.5" customHeight="1">
      <c r="B51" s="29"/>
      <c r="C51" s="30"/>
      <c r="D51" s="30"/>
      <c r="E51" s="409" t="s">
        <v>138</v>
      </c>
      <c r="F51" s="369"/>
      <c r="G51" s="369"/>
      <c r="H51" s="369"/>
      <c r="I51" s="128"/>
      <c r="J51" s="30"/>
      <c r="K51" s="32"/>
    </row>
    <row r="52" spans="2:11" ht="13.5">
      <c r="B52" s="29"/>
      <c r="C52" s="38" t="s">
        <v>139</v>
      </c>
      <c r="D52" s="30"/>
      <c r="E52" s="30"/>
      <c r="F52" s="30"/>
      <c r="G52" s="30"/>
      <c r="H52" s="30"/>
      <c r="I52" s="128"/>
      <c r="J52" s="30"/>
      <c r="K52" s="32"/>
    </row>
    <row r="53" spans="2:11" s="1" customFormat="1" ht="16.5" customHeight="1">
      <c r="B53" s="43"/>
      <c r="C53" s="44"/>
      <c r="D53" s="44"/>
      <c r="E53" s="393" t="s">
        <v>1649</v>
      </c>
      <c r="F53" s="411"/>
      <c r="G53" s="411"/>
      <c r="H53" s="411"/>
      <c r="I53" s="129"/>
      <c r="J53" s="44"/>
      <c r="K53" s="47"/>
    </row>
    <row r="54" spans="2:11" s="1" customFormat="1" ht="14.45" customHeight="1">
      <c r="B54" s="43"/>
      <c r="C54" s="38" t="s">
        <v>1650</v>
      </c>
      <c r="D54" s="44"/>
      <c r="E54" s="44"/>
      <c r="F54" s="44"/>
      <c r="G54" s="44"/>
      <c r="H54" s="44"/>
      <c r="I54" s="129"/>
      <c r="J54" s="44"/>
      <c r="K54" s="47"/>
    </row>
    <row r="55" spans="2:11" s="1" customFormat="1" ht="17.25" customHeight="1">
      <c r="B55" s="43"/>
      <c r="C55" s="44"/>
      <c r="D55" s="44"/>
      <c r="E55" s="412" t="str">
        <f>E13</f>
        <v>D.4.2.1. - Soupis prací ÚT-Hala-NEUZNATELNÉ VÝDAJE</v>
      </c>
      <c r="F55" s="411"/>
      <c r="G55" s="411"/>
      <c r="H55" s="411"/>
      <c r="I55" s="129"/>
      <c r="J55" s="44"/>
      <c r="K55" s="47"/>
    </row>
    <row r="56" spans="2:11" s="1" customFormat="1" ht="6.95" customHeight="1">
      <c r="B56" s="43"/>
      <c r="C56" s="44"/>
      <c r="D56" s="44"/>
      <c r="E56" s="44"/>
      <c r="F56" s="44"/>
      <c r="G56" s="44"/>
      <c r="H56" s="44"/>
      <c r="I56" s="129"/>
      <c r="J56" s="44"/>
      <c r="K56" s="47"/>
    </row>
    <row r="57" spans="2:11" s="1" customFormat="1" ht="18" customHeight="1">
      <c r="B57" s="43"/>
      <c r="C57" s="38" t="s">
        <v>26</v>
      </c>
      <c r="D57" s="44"/>
      <c r="E57" s="44"/>
      <c r="F57" s="36" t="str">
        <f>F16</f>
        <v>Cheb</v>
      </c>
      <c r="G57" s="44"/>
      <c r="H57" s="44"/>
      <c r="I57" s="130" t="s">
        <v>28</v>
      </c>
      <c r="J57" s="131" t="str">
        <f>IF(J16="","",J16)</f>
        <v>25. 1. 2018</v>
      </c>
      <c r="K57" s="47"/>
    </row>
    <row r="58" spans="2:11" s="1" customFormat="1" ht="6.95" customHeight="1">
      <c r="B58" s="43"/>
      <c r="C58" s="44"/>
      <c r="D58" s="44"/>
      <c r="E58" s="44"/>
      <c r="F58" s="44"/>
      <c r="G58" s="44"/>
      <c r="H58" s="44"/>
      <c r="I58" s="129"/>
      <c r="J58" s="44"/>
      <c r="K58" s="47"/>
    </row>
    <row r="59" spans="2:11" s="1" customFormat="1" ht="13.5">
      <c r="B59" s="43"/>
      <c r="C59" s="38" t="s">
        <v>36</v>
      </c>
      <c r="D59" s="44"/>
      <c r="E59" s="44"/>
      <c r="F59" s="36" t="str">
        <f>E19</f>
        <v>Město Cheb</v>
      </c>
      <c r="G59" s="44"/>
      <c r="H59" s="44"/>
      <c r="I59" s="130" t="s">
        <v>43</v>
      </c>
      <c r="J59" s="373" t="str">
        <f>E25</f>
        <v>Jaroslav  Janda</v>
      </c>
      <c r="K59" s="47"/>
    </row>
    <row r="60" spans="2:11" s="1" customFormat="1" ht="14.45" customHeight="1">
      <c r="B60" s="43"/>
      <c r="C60" s="38" t="s">
        <v>41</v>
      </c>
      <c r="D60" s="44"/>
      <c r="E60" s="44"/>
      <c r="F60" s="36" t="str">
        <f>IF(E22="","",E22)</f>
        <v/>
      </c>
      <c r="G60" s="44"/>
      <c r="H60" s="44"/>
      <c r="I60" s="129"/>
      <c r="J60" s="413"/>
      <c r="K60" s="47"/>
    </row>
    <row r="61" spans="2:11" s="1" customFormat="1" ht="10.35" customHeight="1">
      <c r="B61" s="43"/>
      <c r="C61" s="44"/>
      <c r="D61" s="44"/>
      <c r="E61" s="44"/>
      <c r="F61" s="44"/>
      <c r="G61" s="44"/>
      <c r="H61" s="44"/>
      <c r="I61" s="129"/>
      <c r="J61" s="44"/>
      <c r="K61" s="47"/>
    </row>
    <row r="62" spans="2:11" s="1" customFormat="1" ht="29.25" customHeight="1">
      <c r="B62" s="43"/>
      <c r="C62" s="155" t="s">
        <v>143</v>
      </c>
      <c r="D62" s="143"/>
      <c r="E62" s="143"/>
      <c r="F62" s="143"/>
      <c r="G62" s="143"/>
      <c r="H62" s="143"/>
      <c r="I62" s="156"/>
      <c r="J62" s="157" t="s">
        <v>144</v>
      </c>
      <c r="K62" s="158"/>
    </row>
    <row r="63" spans="2:11" s="1" customFormat="1" ht="10.35" customHeight="1">
      <c r="B63" s="43"/>
      <c r="C63" s="44"/>
      <c r="D63" s="44"/>
      <c r="E63" s="44"/>
      <c r="F63" s="44"/>
      <c r="G63" s="44"/>
      <c r="H63" s="44"/>
      <c r="I63" s="129"/>
      <c r="J63" s="44"/>
      <c r="K63" s="47"/>
    </row>
    <row r="64" spans="2:47" s="1" customFormat="1" ht="29.25" customHeight="1">
      <c r="B64" s="43"/>
      <c r="C64" s="159" t="s">
        <v>145</v>
      </c>
      <c r="D64" s="44"/>
      <c r="E64" s="44"/>
      <c r="F64" s="44"/>
      <c r="G64" s="44"/>
      <c r="H64" s="44"/>
      <c r="I64" s="129"/>
      <c r="J64" s="139">
        <f>J95</f>
        <v>0</v>
      </c>
      <c r="K64" s="47"/>
      <c r="AU64" s="25" t="s">
        <v>146</v>
      </c>
    </row>
    <row r="65" spans="2:11" s="8" customFormat="1" ht="24.95" customHeight="1">
      <c r="B65" s="160"/>
      <c r="C65" s="161"/>
      <c r="D65" s="162" t="s">
        <v>2397</v>
      </c>
      <c r="E65" s="163"/>
      <c r="F65" s="163"/>
      <c r="G65" s="163"/>
      <c r="H65" s="163"/>
      <c r="I65" s="164"/>
      <c r="J65" s="165">
        <f>J96</f>
        <v>0</v>
      </c>
      <c r="K65" s="166"/>
    </row>
    <row r="66" spans="2:11" s="8" customFormat="1" ht="24.95" customHeight="1">
      <c r="B66" s="160"/>
      <c r="C66" s="161"/>
      <c r="D66" s="162" t="s">
        <v>2398</v>
      </c>
      <c r="E66" s="163"/>
      <c r="F66" s="163"/>
      <c r="G66" s="163"/>
      <c r="H66" s="163"/>
      <c r="I66" s="164"/>
      <c r="J66" s="165">
        <f>J111</f>
        <v>0</v>
      </c>
      <c r="K66" s="166"/>
    </row>
    <row r="67" spans="2:11" s="8" customFormat="1" ht="24.95" customHeight="1">
      <c r="B67" s="160"/>
      <c r="C67" s="161"/>
      <c r="D67" s="162" t="s">
        <v>2399</v>
      </c>
      <c r="E67" s="163"/>
      <c r="F67" s="163"/>
      <c r="G67" s="163"/>
      <c r="H67" s="163"/>
      <c r="I67" s="164"/>
      <c r="J67" s="165">
        <f>J117</f>
        <v>0</v>
      </c>
      <c r="K67" s="166"/>
    </row>
    <row r="68" spans="2:11" s="8" customFormat="1" ht="24.95" customHeight="1">
      <c r="B68" s="160"/>
      <c r="C68" s="161"/>
      <c r="D68" s="162" t="s">
        <v>2400</v>
      </c>
      <c r="E68" s="163"/>
      <c r="F68" s="163"/>
      <c r="G68" s="163"/>
      <c r="H68" s="163"/>
      <c r="I68" s="164"/>
      <c r="J68" s="165">
        <f>J135</f>
        <v>0</v>
      </c>
      <c r="K68" s="166"/>
    </row>
    <row r="69" spans="2:11" s="8" customFormat="1" ht="24.95" customHeight="1">
      <c r="B69" s="160"/>
      <c r="C69" s="161"/>
      <c r="D69" s="162" t="s">
        <v>2401</v>
      </c>
      <c r="E69" s="163"/>
      <c r="F69" s="163"/>
      <c r="G69" s="163"/>
      <c r="H69" s="163"/>
      <c r="I69" s="164"/>
      <c r="J69" s="165">
        <f>J168</f>
        <v>0</v>
      </c>
      <c r="K69" s="166"/>
    </row>
    <row r="70" spans="2:11" s="8" customFormat="1" ht="24.95" customHeight="1">
      <c r="B70" s="160"/>
      <c r="C70" s="161"/>
      <c r="D70" s="162" t="s">
        <v>2402</v>
      </c>
      <c r="E70" s="163"/>
      <c r="F70" s="163"/>
      <c r="G70" s="163"/>
      <c r="H70" s="163"/>
      <c r="I70" s="164"/>
      <c r="J70" s="165">
        <f>J190</f>
        <v>0</v>
      </c>
      <c r="K70" s="166"/>
    </row>
    <row r="71" spans="2:11" s="8" customFormat="1" ht="24.95" customHeight="1">
      <c r="B71" s="160"/>
      <c r="C71" s="161"/>
      <c r="D71" s="162" t="s">
        <v>2403</v>
      </c>
      <c r="E71" s="163"/>
      <c r="F71" s="163"/>
      <c r="G71" s="163"/>
      <c r="H71" s="163"/>
      <c r="I71" s="164"/>
      <c r="J71" s="165">
        <f>J193</f>
        <v>0</v>
      </c>
      <c r="K71" s="166"/>
    </row>
    <row r="72" spans="2:11" s="1" customFormat="1" ht="21.75" customHeight="1">
      <c r="B72" s="43"/>
      <c r="C72" s="44"/>
      <c r="D72" s="44"/>
      <c r="E72" s="44"/>
      <c r="F72" s="44"/>
      <c r="G72" s="44"/>
      <c r="H72" s="44"/>
      <c r="I72" s="129"/>
      <c r="J72" s="44"/>
      <c r="K72" s="47"/>
    </row>
    <row r="73" spans="2:11" s="1" customFormat="1" ht="6.95" customHeight="1">
      <c r="B73" s="58"/>
      <c r="C73" s="59"/>
      <c r="D73" s="59"/>
      <c r="E73" s="59"/>
      <c r="F73" s="59"/>
      <c r="G73" s="59"/>
      <c r="H73" s="59"/>
      <c r="I73" s="150"/>
      <c r="J73" s="59"/>
      <c r="K73" s="60"/>
    </row>
    <row r="77" spans="2:12" s="1" customFormat="1" ht="6.95" customHeight="1">
      <c r="B77" s="61"/>
      <c r="C77" s="62"/>
      <c r="D77" s="62"/>
      <c r="E77" s="62"/>
      <c r="F77" s="62"/>
      <c r="G77" s="62"/>
      <c r="H77" s="62"/>
      <c r="I77" s="153"/>
      <c r="J77" s="62"/>
      <c r="K77" s="62"/>
      <c r="L77" s="63"/>
    </row>
    <row r="78" spans="2:12" s="1" customFormat="1" ht="36.95" customHeight="1">
      <c r="B78" s="43"/>
      <c r="C78" s="64" t="s">
        <v>167</v>
      </c>
      <c r="D78" s="65"/>
      <c r="E78" s="65"/>
      <c r="F78" s="65"/>
      <c r="G78" s="65"/>
      <c r="H78" s="65"/>
      <c r="I78" s="174"/>
      <c r="J78" s="65"/>
      <c r="K78" s="65"/>
      <c r="L78" s="63"/>
    </row>
    <row r="79" spans="2:12" s="1" customFormat="1" ht="6.95" customHeight="1">
      <c r="B79" s="43"/>
      <c r="C79" s="65"/>
      <c r="D79" s="65"/>
      <c r="E79" s="65"/>
      <c r="F79" s="65"/>
      <c r="G79" s="65"/>
      <c r="H79" s="65"/>
      <c r="I79" s="174"/>
      <c r="J79" s="65"/>
      <c r="K79" s="65"/>
      <c r="L79" s="63"/>
    </row>
    <row r="80" spans="2:12" s="1" customFormat="1" ht="14.45" customHeight="1">
      <c r="B80" s="43"/>
      <c r="C80" s="67" t="s">
        <v>18</v>
      </c>
      <c r="D80" s="65"/>
      <c r="E80" s="65"/>
      <c r="F80" s="65"/>
      <c r="G80" s="65"/>
      <c r="H80" s="65"/>
      <c r="I80" s="174"/>
      <c r="J80" s="65"/>
      <c r="K80" s="65"/>
      <c r="L80" s="63"/>
    </row>
    <row r="81" spans="2:12" s="1" customFormat="1" ht="16.5" customHeight="1">
      <c r="B81" s="43"/>
      <c r="C81" s="65"/>
      <c r="D81" s="65"/>
      <c r="E81" s="414" t="str">
        <f>E7</f>
        <v>Areál TJ Lokomotiva Cheb-I.etapa-Fáze I.B-Rekonstrukce haly s přístavbou šaten-Neuznatelné výdaje</v>
      </c>
      <c r="F81" s="415"/>
      <c r="G81" s="415"/>
      <c r="H81" s="415"/>
      <c r="I81" s="174"/>
      <c r="J81" s="65"/>
      <c r="K81" s="65"/>
      <c r="L81" s="63"/>
    </row>
    <row r="82" spans="2:12" ht="13.5">
      <c r="B82" s="29"/>
      <c r="C82" s="67" t="s">
        <v>137</v>
      </c>
      <c r="D82" s="175"/>
      <c r="E82" s="175"/>
      <c r="F82" s="175"/>
      <c r="G82" s="175"/>
      <c r="H82" s="175"/>
      <c r="J82" s="175"/>
      <c r="K82" s="175"/>
      <c r="L82" s="176"/>
    </row>
    <row r="83" spans="2:12" ht="16.5" customHeight="1">
      <c r="B83" s="29"/>
      <c r="C83" s="175"/>
      <c r="D83" s="175"/>
      <c r="E83" s="414" t="s">
        <v>138</v>
      </c>
      <c r="F83" s="419"/>
      <c r="G83" s="419"/>
      <c r="H83" s="419"/>
      <c r="J83" s="175"/>
      <c r="K83" s="175"/>
      <c r="L83" s="176"/>
    </row>
    <row r="84" spans="2:12" ht="13.5">
      <c r="B84" s="29"/>
      <c r="C84" s="67" t="s">
        <v>139</v>
      </c>
      <c r="D84" s="175"/>
      <c r="E84" s="175"/>
      <c r="F84" s="175"/>
      <c r="G84" s="175"/>
      <c r="H84" s="175"/>
      <c r="J84" s="175"/>
      <c r="K84" s="175"/>
      <c r="L84" s="176"/>
    </row>
    <row r="85" spans="2:12" s="1" customFormat="1" ht="16.5" customHeight="1">
      <c r="B85" s="43"/>
      <c r="C85" s="65"/>
      <c r="D85" s="65"/>
      <c r="E85" s="418" t="s">
        <v>1649</v>
      </c>
      <c r="F85" s="416"/>
      <c r="G85" s="416"/>
      <c r="H85" s="416"/>
      <c r="I85" s="174"/>
      <c r="J85" s="65"/>
      <c r="K85" s="65"/>
      <c r="L85" s="63"/>
    </row>
    <row r="86" spans="2:12" s="1" customFormat="1" ht="14.45" customHeight="1">
      <c r="B86" s="43"/>
      <c r="C86" s="67" t="s">
        <v>1650</v>
      </c>
      <c r="D86" s="65"/>
      <c r="E86" s="65"/>
      <c r="F86" s="65"/>
      <c r="G86" s="65"/>
      <c r="H86" s="65"/>
      <c r="I86" s="174"/>
      <c r="J86" s="65"/>
      <c r="K86" s="65"/>
      <c r="L86" s="63"/>
    </row>
    <row r="87" spans="2:12" s="1" customFormat="1" ht="17.25" customHeight="1">
      <c r="B87" s="43"/>
      <c r="C87" s="65"/>
      <c r="D87" s="65"/>
      <c r="E87" s="384" t="str">
        <f>E13</f>
        <v>D.4.2.1. - Soupis prací ÚT-Hala-NEUZNATELNÉ VÝDAJE</v>
      </c>
      <c r="F87" s="416"/>
      <c r="G87" s="416"/>
      <c r="H87" s="416"/>
      <c r="I87" s="174"/>
      <c r="J87" s="65"/>
      <c r="K87" s="65"/>
      <c r="L87" s="63"/>
    </row>
    <row r="88" spans="2:12" s="1" customFormat="1" ht="6.95" customHeight="1">
      <c r="B88" s="43"/>
      <c r="C88" s="65"/>
      <c r="D88" s="65"/>
      <c r="E88" s="65"/>
      <c r="F88" s="65"/>
      <c r="G88" s="65"/>
      <c r="H88" s="65"/>
      <c r="I88" s="174"/>
      <c r="J88" s="65"/>
      <c r="K88" s="65"/>
      <c r="L88" s="63"/>
    </row>
    <row r="89" spans="2:12" s="1" customFormat="1" ht="18" customHeight="1">
      <c r="B89" s="43"/>
      <c r="C89" s="67" t="s">
        <v>26</v>
      </c>
      <c r="D89" s="65"/>
      <c r="E89" s="65"/>
      <c r="F89" s="177" t="str">
        <f>F16</f>
        <v>Cheb</v>
      </c>
      <c r="G89" s="65"/>
      <c r="H89" s="65"/>
      <c r="I89" s="178" t="s">
        <v>28</v>
      </c>
      <c r="J89" s="75" t="str">
        <f>IF(J16="","",J16)</f>
        <v>25. 1. 2018</v>
      </c>
      <c r="K89" s="65"/>
      <c r="L89" s="63"/>
    </row>
    <row r="90" spans="2:12" s="1" customFormat="1" ht="6.95" customHeight="1">
      <c r="B90" s="43"/>
      <c r="C90" s="65"/>
      <c r="D90" s="65"/>
      <c r="E90" s="65"/>
      <c r="F90" s="65"/>
      <c r="G90" s="65"/>
      <c r="H90" s="65"/>
      <c r="I90" s="174"/>
      <c r="J90" s="65"/>
      <c r="K90" s="65"/>
      <c r="L90" s="63"/>
    </row>
    <row r="91" spans="2:12" s="1" customFormat="1" ht="13.5">
      <c r="B91" s="43"/>
      <c r="C91" s="67" t="s">
        <v>36</v>
      </c>
      <c r="D91" s="65"/>
      <c r="E91" s="65"/>
      <c r="F91" s="177" t="str">
        <f>E19</f>
        <v>Město Cheb</v>
      </c>
      <c r="G91" s="65"/>
      <c r="H91" s="65"/>
      <c r="I91" s="178" t="s">
        <v>43</v>
      </c>
      <c r="J91" s="177" t="str">
        <f>E25</f>
        <v>Jaroslav  Janda</v>
      </c>
      <c r="K91" s="65"/>
      <c r="L91" s="63"/>
    </row>
    <row r="92" spans="2:12" s="1" customFormat="1" ht="14.45" customHeight="1">
      <c r="B92" s="43"/>
      <c r="C92" s="67" t="s">
        <v>41</v>
      </c>
      <c r="D92" s="65"/>
      <c r="E92" s="65"/>
      <c r="F92" s="177" t="str">
        <f>IF(E22="","",E22)</f>
        <v/>
      </c>
      <c r="G92" s="65"/>
      <c r="H92" s="65"/>
      <c r="I92" s="174"/>
      <c r="J92" s="65"/>
      <c r="K92" s="65"/>
      <c r="L92" s="63"/>
    </row>
    <row r="93" spans="2:12" s="1" customFormat="1" ht="10.35" customHeight="1">
      <c r="B93" s="43"/>
      <c r="C93" s="65"/>
      <c r="D93" s="65"/>
      <c r="E93" s="65"/>
      <c r="F93" s="65"/>
      <c r="G93" s="65"/>
      <c r="H93" s="65"/>
      <c r="I93" s="174"/>
      <c r="J93" s="65"/>
      <c r="K93" s="65"/>
      <c r="L93" s="63"/>
    </row>
    <row r="94" spans="2:20" s="10" customFormat="1" ht="29.25" customHeight="1">
      <c r="B94" s="179"/>
      <c r="C94" s="180" t="s">
        <v>168</v>
      </c>
      <c r="D94" s="181" t="s">
        <v>67</v>
      </c>
      <c r="E94" s="181" t="s">
        <v>63</v>
      </c>
      <c r="F94" s="181" t="s">
        <v>169</v>
      </c>
      <c r="G94" s="181" t="s">
        <v>170</v>
      </c>
      <c r="H94" s="181" t="s">
        <v>171</v>
      </c>
      <c r="I94" s="182" t="s">
        <v>172</v>
      </c>
      <c r="J94" s="181" t="s">
        <v>144</v>
      </c>
      <c r="K94" s="183" t="s">
        <v>173</v>
      </c>
      <c r="L94" s="184"/>
      <c r="M94" s="83" t="s">
        <v>174</v>
      </c>
      <c r="N94" s="84" t="s">
        <v>52</v>
      </c>
      <c r="O94" s="84" t="s">
        <v>175</v>
      </c>
      <c r="P94" s="84" t="s">
        <v>176</v>
      </c>
      <c r="Q94" s="84" t="s">
        <v>177</v>
      </c>
      <c r="R94" s="84" t="s">
        <v>178</v>
      </c>
      <c r="S94" s="84" t="s">
        <v>179</v>
      </c>
      <c r="T94" s="85" t="s">
        <v>180</v>
      </c>
    </row>
    <row r="95" spans="2:63" s="1" customFormat="1" ht="29.25" customHeight="1">
      <c r="B95" s="43"/>
      <c r="C95" s="89" t="s">
        <v>145</v>
      </c>
      <c r="D95" s="65"/>
      <c r="E95" s="65"/>
      <c r="F95" s="65"/>
      <c r="G95" s="65"/>
      <c r="H95" s="65"/>
      <c r="I95" s="174"/>
      <c r="J95" s="185">
        <f>BK95</f>
        <v>0</v>
      </c>
      <c r="K95" s="65"/>
      <c r="L95" s="63"/>
      <c r="M95" s="86"/>
      <c r="N95" s="87"/>
      <c r="O95" s="87"/>
      <c r="P95" s="186">
        <f>P96+P111+P117+P135+P168+P190+P193</f>
        <v>0</v>
      </c>
      <c r="Q95" s="87"/>
      <c r="R95" s="186">
        <f>R96+R111+R117+R135+R168+R190+R193</f>
        <v>0.8775399999999999</v>
      </c>
      <c r="S95" s="87"/>
      <c r="T95" s="187">
        <f>T96+T111+T117+T135+T168+T190+T193</f>
        <v>3.9342699999999997</v>
      </c>
      <c r="AT95" s="25" t="s">
        <v>81</v>
      </c>
      <c r="AU95" s="25" t="s">
        <v>146</v>
      </c>
      <c r="BK95" s="188">
        <f>BK96+BK111+BK117+BK135+BK168+BK190+BK193</f>
        <v>0</v>
      </c>
    </row>
    <row r="96" spans="2:63" s="11" customFormat="1" ht="37.35" customHeight="1">
      <c r="B96" s="189"/>
      <c r="C96" s="190"/>
      <c r="D96" s="191" t="s">
        <v>81</v>
      </c>
      <c r="E96" s="192" t="s">
        <v>914</v>
      </c>
      <c r="F96" s="192" t="s">
        <v>915</v>
      </c>
      <c r="G96" s="190"/>
      <c r="H96" s="190"/>
      <c r="I96" s="193"/>
      <c r="J96" s="194">
        <f>BK96</f>
        <v>0</v>
      </c>
      <c r="K96" s="190"/>
      <c r="L96" s="195"/>
      <c r="M96" s="196"/>
      <c r="N96" s="197"/>
      <c r="O96" s="197"/>
      <c r="P96" s="198">
        <f>SUM(P97:P110)</f>
        <v>0</v>
      </c>
      <c r="Q96" s="197"/>
      <c r="R96" s="198">
        <f>SUM(R97:R110)</f>
        <v>0.24708000000000002</v>
      </c>
      <c r="S96" s="197"/>
      <c r="T96" s="199">
        <f>SUM(T97:T110)</f>
        <v>2.07515</v>
      </c>
      <c r="AR96" s="200" t="s">
        <v>90</v>
      </c>
      <c r="AT96" s="201" t="s">
        <v>81</v>
      </c>
      <c r="AU96" s="201" t="s">
        <v>82</v>
      </c>
      <c r="AY96" s="200" t="s">
        <v>183</v>
      </c>
      <c r="BK96" s="202">
        <f>SUM(BK97:BK110)</f>
        <v>0</v>
      </c>
    </row>
    <row r="97" spans="2:65" s="1" customFormat="1" ht="38.25" customHeight="1">
      <c r="B97" s="43"/>
      <c r="C97" s="205" t="s">
        <v>25</v>
      </c>
      <c r="D97" s="205" t="s">
        <v>185</v>
      </c>
      <c r="E97" s="206" t="s">
        <v>2404</v>
      </c>
      <c r="F97" s="207" t="s">
        <v>2405</v>
      </c>
      <c r="G97" s="208" t="s">
        <v>313</v>
      </c>
      <c r="H97" s="209">
        <v>385</v>
      </c>
      <c r="I97" s="210"/>
      <c r="J97" s="211">
        <f>ROUND(I97*H97,2)</f>
        <v>0</v>
      </c>
      <c r="K97" s="207" t="s">
        <v>2406</v>
      </c>
      <c r="L97" s="63"/>
      <c r="M97" s="212" t="s">
        <v>38</v>
      </c>
      <c r="N97" s="213" t="s">
        <v>53</v>
      </c>
      <c r="O97" s="44"/>
      <c r="P97" s="214">
        <f>O97*H97</f>
        <v>0</v>
      </c>
      <c r="Q97" s="214">
        <v>0</v>
      </c>
      <c r="R97" s="214">
        <f>Q97*H97</f>
        <v>0</v>
      </c>
      <c r="S97" s="214">
        <v>0.00539</v>
      </c>
      <c r="T97" s="215">
        <f>S97*H97</f>
        <v>2.07515</v>
      </c>
      <c r="AR97" s="25" t="s">
        <v>279</v>
      </c>
      <c r="AT97" s="25" t="s">
        <v>185</v>
      </c>
      <c r="AU97" s="25" t="s">
        <v>25</v>
      </c>
      <c r="AY97" s="25" t="s">
        <v>183</v>
      </c>
      <c r="BE97" s="216">
        <f>IF(N97="základní",J97,0)</f>
        <v>0</v>
      </c>
      <c r="BF97" s="216">
        <f>IF(N97="snížená",J97,0)</f>
        <v>0</v>
      </c>
      <c r="BG97" s="216">
        <f>IF(N97="zákl. přenesená",J97,0)</f>
        <v>0</v>
      </c>
      <c r="BH97" s="216">
        <f>IF(N97="sníž. přenesená",J97,0)</f>
        <v>0</v>
      </c>
      <c r="BI97" s="216">
        <f>IF(N97="nulová",J97,0)</f>
        <v>0</v>
      </c>
      <c r="BJ97" s="25" t="s">
        <v>25</v>
      </c>
      <c r="BK97" s="216">
        <f>ROUND(I97*H97,2)</f>
        <v>0</v>
      </c>
      <c r="BL97" s="25" t="s">
        <v>279</v>
      </c>
      <c r="BM97" s="25" t="s">
        <v>2407</v>
      </c>
    </row>
    <row r="98" spans="2:65" s="1" customFormat="1" ht="51" customHeight="1">
      <c r="B98" s="43"/>
      <c r="C98" s="205" t="s">
        <v>90</v>
      </c>
      <c r="D98" s="205" t="s">
        <v>185</v>
      </c>
      <c r="E98" s="206" t="s">
        <v>2408</v>
      </c>
      <c r="F98" s="207" t="s">
        <v>2409</v>
      </c>
      <c r="G98" s="208" t="s">
        <v>313</v>
      </c>
      <c r="H98" s="209">
        <v>448</v>
      </c>
      <c r="I98" s="210"/>
      <c r="J98" s="211">
        <f>ROUND(I98*H98,2)</f>
        <v>0</v>
      </c>
      <c r="K98" s="207" t="s">
        <v>2406</v>
      </c>
      <c r="L98" s="63"/>
      <c r="M98" s="212" t="s">
        <v>38</v>
      </c>
      <c r="N98" s="213" t="s">
        <v>53</v>
      </c>
      <c r="O98" s="44"/>
      <c r="P98" s="214">
        <f>O98*H98</f>
        <v>0</v>
      </c>
      <c r="Q98" s="214">
        <v>0.00019</v>
      </c>
      <c r="R98" s="214">
        <f>Q98*H98</f>
        <v>0.08512</v>
      </c>
      <c r="S98" s="214">
        <v>0</v>
      </c>
      <c r="T98" s="215">
        <f>S98*H98</f>
        <v>0</v>
      </c>
      <c r="AR98" s="25" t="s">
        <v>279</v>
      </c>
      <c r="AT98" s="25" t="s">
        <v>185</v>
      </c>
      <c r="AU98" s="25" t="s">
        <v>25</v>
      </c>
      <c r="AY98" s="25" t="s">
        <v>183</v>
      </c>
      <c r="BE98" s="216">
        <f>IF(N98="základní",J98,0)</f>
        <v>0</v>
      </c>
      <c r="BF98" s="216">
        <f>IF(N98="snížená",J98,0)</f>
        <v>0</v>
      </c>
      <c r="BG98" s="216">
        <f>IF(N98="zákl. přenesená",J98,0)</f>
        <v>0</v>
      </c>
      <c r="BH98" s="216">
        <f>IF(N98="sníž. přenesená",J98,0)</f>
        <v>0</v>
      </c>
      <c r="BI98" s="216">
        <f>IF(N98="nulová",J98,0)</f>
        <v>0</v>
      </c>
      <c r="BJ98" s="25" t="s">
        <v>25</v>
      </c>
      <c r="BK98" s="216">
        <f>ROUND(I98*H98,2)</f>
        <v>0</v>
      </c>
      <c r="BL98" s="25" t="s">
        <v>279</v>
      </c>
      <c r="BM98" s="25" t="s">
        <v>2410</v>
      </c>
    </row>
    <row r="99" spans="2:47" s="1" customFormat="1" ht="94.5">
      <c r="B99" s="43"/>
      <c r="C99" s="65"/>
      <c r="D99" s="219" t="s">
        <v>217</v>
      </c>
      <c r="E99" s="65"/>
      <c r="F99" s="250" t="s">
        <v>2411</v>
      </c>
      <c r="G99" s="65"/>
      <c r="H99" s="65"/>
      <c r="I99" s="174"/>
      <c r="J99" s="65"/>
      <c r="K99" s="65"/>
      <c r="L99" s="63"/>
      <c r="M99" s="251"/>
      <c r="N99" s="44"/>
      <c r="O99" s="44"/>
      <c r="P99" s="44"/>
      <c r="Q99" s="44"/>
      <c r="R99" s="44"/>
      <c r="S99" s="44"/>
      <c r="T99" s="80"/>
      <c r="AT99" s="25" t="s">
        <v>217</v>
      </c>
      <c r="AU99" s="25" t="s">
        <v>25</v>
      </c>
    </row>
    <row r="100" spans="2:65" s="1" customFormat="1" ht="16.5" customHeight="1">
      <c r="B100" s="43"/>
      <c r="C100" s="252" t="s">
        <v>107</v>
      </c>
      <c r="D100" s="252" t="s">
        <v>272</v>
      </c>
      <c r="E100" s="253" t="s">
        <v>2412</v>
      </c>
      <c r="F100" s="254" t="s">
        <v>2413</v>
      </c>
      <c r="G100" s="255" t="s">
        <v>490</v>
      </c>
      <c r="H100" s="256">
        <v>9</v>
      </c>
      <c r="I100" s="257"/>
      <c r="J100" s="258">
        <f aca="true" t="shared" si="0" ref="J100:J106">ROUND(I100*H100,2)</f>
        <v>0</v>
      </c>
      <c r="K100" s="254" t="s">
        <v>38</v>
      </c>
      <c r="L100" s="259"/>
      <c r="M100" s="260" t="s">
        <v>38</v>
      </c>
      <c r="N100" s="261" t="s">
        <v>53</v>
      </c>
      <c r="O100" s="44"/>
      <c r="P100" s="214">
        <f aca="true" t="shared" si="1" ref="P100:P106">O100*H100</f>
        <v>0</v>
      </c>
      <c r="Q100" s="214">
        <v>0.0002</v>
      </c>
      <c r="R100" s="214">
        <f aca="true" t="shared" si="2" ref="R100:R106">Q100*H100</f>
        <v>0.0018000000000000002</v>
      </c>
      <c r="S100" s="214">
        <v>0</v>
      </c>
      <c r="T100" s="215">
        <f aca="true" t="shared" si="3" ref="T100:T106">S100*H100</f>
        <v>0</v>
      </c>
      <c r="AR100" s="25" t="s">
        <v>385</v>
      </c>
      <c r="AT100" s="25" t="s">
        <v>272</v>
      </c>
      <c r="AU100" s="25" t="s">
        <v>25</v>
      </c>
      <c r="AY100" s="25" t="s">
        <v>183</v>
      </c>
      <c r="BE100" s="216">
        <f aca="true" t="shared" si="4" ref="BE100:BE106">IF(N100="základní",J100,0)</f>
        <v>0</v>
      </c>
      <c r="BF100" s="216">
        <f aca="true" t="shared" si="5" ref="BF100:BF106">IF(N100="snížená",J100,0)</f>
        <v>0</v>
      </c>
      <c r="BG100" s="216">
        <f aca="true" t="shared" si="6" ref="BG100:BG106">IF(N100="zákl. přenesená",J100,0)</f>
        <v>0</v>
      </c>
      <c r="BH100" s="216">
        <f aca="true" t="shared" si="7" ref="BH100:BH106">IF(N100="sníž. přenesená",J100,0)</f>
        <v>0</v>
      </c>
      <c r="BI100" s="216">
        <f aca="true" t="shared" si="8" ref="BI100:BI106">IF(N100="nulová",J100,0)</f>
        <v>0</v>
      </c>
      <c r="BJ100" s="25" t="s">
        <v>25</v>
      </c>
      <c r="BK100" s="216">
        <f aca="true" t="shared" si="9" ref="BK100:BK106">ROUND(I100*H100,2)</f>
        <v>0</v>
      </c>
      <c r="BL100" s="25" t="s">
        <v>279</v>
      </c>
      <c r="BM100" s="25" t="s">
        <v>2414</v>
      </c>
    </row>
    <row r="101" spans="2:65" s="1" customFormat="1" ht="25.5" customHeight="1">
      <c r="B101" s="43"/>
      <c r="C101" s="252" t="s">
        <v>190</v>
      </c>
      <c r="D101" s="252" t="s">
        <v>272</v>
      </c>
      <c r="E101" s="253" t="s">
        <v>2415</v>
      </c>
      <c r="F101" s="254" t="s">
        <v>2416</v>
      </c>
      <c r="G101" s="255" t="s">
        <v>313</v>
      </c>
      <c r="H101" s="256">
        <v>127</v>
      </c>
      <c r="I101" s="257"/>
      <c r="J101" s="258">
        <f t="shared" si="0"/>
        <v>0</v>
      </c>
      <c r="K101" s="254" t="s">
        <v>2406</v>
      </c>
      <c r="L101" s="259"/>
      <c r="M101" s="260" t="s">
        <v>38</v>
      </c>
      <c r="N101" s="261" t="s">
        <v>53</v>
      </c>
      <c r="O101" s="44"/>
      <c r="P101" s="214">
        <f t="shared" si="1"/>
        <v>0</v>
      </c>
      <c r="Q101" s="214">
        <v>0.0004</v>
      </c>
      <c r="R101" s="214">
        <f t="shared" si="2"/>
        <v>0.050800000000000005</v>
      </c>
      <c r="S101" s="214">
        <v>0</v>
      </c>
      <c r="T101" s="215">
        <f t="shared" si="3"/>
        <v>0</v>
      </c>
      <c r="AR101" s="25" t="s">
        <v>385</v>
      </c>
      <c r="AT101" s="25" t="s">
        <v>272</v>
      </c>
      <c r="AU101" s="25" t="s">
        <v>25</v>
      </c>
      <c r="AY101" s="25" t="s">
        <v>183</v>
      </c>
      <c r="BE101" s="216">
        <f t="shared" si="4"/>
        <v>0</v>
      </c>
      <c r="BF101" s="216">
        <f t="shared" si="5"/>
        <v>0</v>
      </c>
      <c r="BG101" s="216">
        <f t="shared" si="6"/>
        <v>0</v>
      </c>
      <c r="BH101" s="216">
        <f t="shared" si="7"/>
        <v>0</v>
      </c>
      <c r="BI101" s="216">
        <f t="shared" si="8"/>
        <v>0</v>
      </c>
      <c r="BJ101" s="25" t="s">
        <v>25</v>
      </c>
      <c r="BK101" s="216">
        <f t="shared" si="9"/>
        <v>0</v>
      </c>
      <c r="BL101" s="25" t="s">
        <v>279</v>
      </c>
      <c r="BM101" s="25" t="s">
        <v>2417</v>
      </c>
    </row>
    <row r="102" spans="2:65" s="1" customFormat="1" ht="25.5" customHeight="1">
      <c r="B102" s="43"/>
      <c r="C102" s="252" t="s">
        <v>212</v>
      </c>
      <c r="D102" s="252" t="s">
        <v>272</v>
      </c>
      <c r="E102" s="253" t="s">
        <v>2418</v>
      </c>
      <c r="F102" s="254" t="s">
        <v>2419</v>
      </c>
      <c r="G102" s="255" t="s">
        <v>313</v>
      </c>
      <c r="H102" s="256">
        <v>132</v>
      </c>
      <c r="I102" s="257"/>
      <c r="J102" s="258">
        <f t="shared" si="0"/>
        <v>0</v>
      </c>
      <c r="K102" s="254" t="s">
        <v>2406</v>
      </c>
      <c r="L102" s="259"/>
      <c r="M102" s="260" t="s">
        <v>38</v>
      </c>
      <c r="N102" s="261" t="s">
        <v>53</v>
      </c>
      <c r="O102" s="44"/>
      <c r="P102" s="214">
        <f t="shared" si="1"/>
        <v>0</v>
      </c>
      <c r="Q102" s="214">
        <v>0.00032</v>
      </c>
      <c r="R102" s="214">
        <f t="shared" si="2"/>
        <v>0.04224000000000001</v>
      </c>
      <c r="S102" s="214">
        <v>0</v>
      </c>
      <c r="T102" s="215">
        <f t="shared" si="3"/>
        <v>0</v>
      </c>
      <c r="AR102" s="25" t="s">
        <v>385</v>
      </c>
      <c r="AT102" s="25" t="s">
        <v>272</v>
      </c>
      <c r="AU102" s="25" t="s">
        <v>25</v>
      </c>
      <c r="AY102" s="25" t="s">
        <v>183</v>
      </c>
      <c r="BE102" s="216">
        <f t="shared" si="4"/>
        <v>0</v>
      </c>
      <c r="BF102" s="216">
        <f t="shared" si="5"/>
        <v>0</v>
      </c>
      <c r="BG102" s="216">
        <f t="shared" si="6"/>
        <v>0</v>
      </c>
      <c r="BH102" s="216">
        <f t="shared" si="7"/>
        <v>0</v>
      </c>
      <c r="BI102" s="216">
        <f t="shared" si="8"/>
        <v>0</v>
      </c>
      <c r="BJ102" s="25" t="s">
        <v>25</v>
      </c>
      <c r="BK102" s="216">
        <f t="shared" si="9"/>
        <v>0</v>
      </c>
      <c r="BL102" s="25" t="s">
        <v>279</v>
      </c>
      <c r="BM102" s="25" t="s">
        <v>2420</v>
      </c>
    </row>
    <row r="103" spans="2:65" s="1" customFormat="1" ht="25.5" customHeight="1">
      <c r="B103" s="43"/>
      <c r="C103" s="252" t="s">
        <v>221</v>
      </c>
      <c r="D103" s="252" t="s">
        <v>272</v>
      </c>
      <c r="E103" s="253" t="s">
        <v>2421</v>
      </c>
      <c r="F103" s="254" t="s">
        <v>2422</v>
      </c>
      <c r="G103" s="255" t="s">
        <v>313</v>
      </c>
      <c r="H103" s="256">
        <v>43</v>
      </c>
      <c r="I103" s="257"/>
      <c r="J103" s="258">
        <f t="shared" si="0"/>
        <v>0</v>
      </c>
      <c r="K103" s="254" t="s">
        <v>2406</v>
      </c>
      <c r="L103" s="259"/>
      <c r="M103" s="260" t="s">
        <v>38</v>
      </c>
      <c r="N103" s="261" t="s">
        <v>53</v>
      </c>
      <c r="O103" s="44"/>
      <c r="P103" s="214">
        <f t="shared" si="1"/>
        <v>0</v>
      </c>
      <c r="Q103" s="214">
        <v>0.00025</v>
      </c>
      <c r="R103" s="214">
        <f t="shared" si="2"/>
        <v>0.010750000000000001</v>
      </c>
      <c r="S103" s="214">
        <v>0</v>
      </c>
      <c r="T103" s="215">
        <f t="shared" si="3"/>
        <v>0</v>
      </c>
      <c r="AR103" s="25" t="s">
        <v>385</v>
      </c>
      <c r="AT103" s="25" t="s">
        <v>272</v>
      </c>
      <c r="AU103" s="25" t="s">
        <v>25</v>
      </c>
      <c r="AY103" s="25" t="s">
        <v>183</v>
      </c>
      <c r="BE103" s="216">
        <f t="shared" si="4"/>
        <v>0</v>
      </c>
      <c r="BF103" s="216">
        <f t="shared" si="5"/>
        <v>0</v>
      </c>
      <c r="BG103" s="216">
        <f t="shared" si="6"/>
        <v>0</v>
      </c>
      <c r="BH103" s="216">
        <f t="shared" si="7"/>
        <v>0</v>
      </c>
      <c r="BI103" s="216">
        <f t="shared" si="8"/>
        <v>0</v>
      </c>
      <c r="BJ103" s="25" t="s">
        <v>25</v>
      </c>
      <c r="BK103" s="216">
        <f t="shared" si="9"/>
        <v>0</v>
      </c>
      <c r="BL103" s="25" t="s">
        <v>279</v>
      </c>
      <c r="BM103" s="25" t="s">
        <v>2423</v>
      </c>
    </row>
    <row r="104" spans="2:65" s="1" customFormat="1" ht="25.5" customHeight="1">
      <c r="B104" s="43"/>
      <c r="C104" s="252" t="s">
        <v>226</v>
      </c>
      <c r="D104" s="252" t="s">
        <v>272</v>
      </c>
      <c r="E104" s="253" t="s">
        <v>2424</v>
      </c>
      <c r="F104" s="254" t="s">
        <v>2425</v>
      </c>
      <c r="G104" s="255" t="s">
        <v>313</v>
      </c>
      <c r="H104" s="256">
        <v>126</v>
      </c>
      <c r="I104" s="257"/>
      <c r="J104" s="258">
        <f t="shared" si="0"/>
        <v>0</v>
      </c>
      <c r="K104" s="254" t="s">
        <v>2406</v>
      </c>
      <c r="L104" s="259"/>
      <c r="M104" s="260" t="s">
        <v>38</v>
      </c>
      <c r="N104" s="261" t="s">
        <v>53</v>
      </c>
      <c r="O104" s="44"/>
      <c r="P104" s="214">
        <f t="shared" si="1"/>
        <v>0</v>
      </c>
      <c r="Q104" s="214">
        <v>0.00037</v>
      </c>
      <c r="R104" s="214">
        <f t="shared" si="2"/>
        <v>0.04662</v>
      </c>
      <c r="S104" s="214">
        <v>0</v>
      </c>
      <c r="T104" s="215">
        <f t="shared" si="3"/>
        <v>0</v>
      </c>
      <c r="AR104" s="25" t="s">
        <v>385</v>
      </c>
      <c r="AT104" s="25" t="s">
        <v>272</v>
      </c>
      <c r="AU104" s="25" t="s">
        <v>25</v>
      </c>
      <c r="AY104" s="25" t="s">
        <v>183</v>
      </c>
      <c r="BE104" s="216">
        <f t="shared" si="4"/>
        <v>0</v>
      </c>
      <c r="BF104" s="216">
        <f t="shared" si="5"/>
        <v>0</v>
      </c>
      <c r="BG104" s="216">
        <f t="shared" si="6"/>
        <v>0</v>
      </c>
      <c r="BH104" s="216">
        <f t="shared" si="7"/>
        <v>0</v>
      </c>
      <c r="BI104" s="216">
        <f t="shared" si="8"/>
        <v>0</v>
      </c>
      <c r="BJ104" s="25" t="s">
        <v>25</v>
      </c>
      <c r="BK104" s="216">
        <f t="shared" si="9"/>
        <v>0</v>
      </c>
      <c r="BL104" s="25" t="s">
        <v>279</v>
      </c>
      <c r="BM104" s="25" t="s">
        <v>2426</v>
      </c>
    </row>
    <row r="105" spans="2:65" s="1" customFormat="1" ht="25.5" customHeight="1">
      <c r="B105" s="43"/>
      <c r="C105" s="252" t="s">
        <v>231</v>
      </c>
      <c r="D105" s="252" t="s">
        <v>272</v>
      </c>
      <c r="E105" s="253" t="s">
        <v>2427</v>
      </c>
      <c r="F105" s="254" t="s">
        <v>2428</v>
      </c>
      <c r="G105" s="255" t="s">
        <v>313</v>
      </c>
      <c r="H105" s="256">
        <v>20</v>
      </c>
      <c r="I105" s="257"/>
      <c r="J105" s="258">
        <f t="shared" si="0"/>
        <v>0</v>
      </c>
      <c r="K105" s="254" t="s">
        <v>2406</v>
      </c>
      <c r="L105" s="259"/>
      <c r="M105" s="260" t="s">
        <v>38</v>
      </c>
      <c r="N105" s="261" t="s">
        <v>53</v>
      </c>
      <c r="O105" s="44"/>
      <c r="P105" s="214">
        <f t="shared" si="1"/>
        <v>0</v>
      </c>
      <c r="Q105" s="214">
        <v>0.00048</v>
      </c>
      <c r="R105" s="214">
        <f t="shared" si="2"/>
        <v>0.009600000000000001</v>
      </c>
      <c r="S105" s="214">
        <v>0</v>
      </c>
      <c r="T105" s="215">
        <f t="shared" si="3"/>
        <v>0</v>
      </c>
      <c r="AR105" s="25" t="s">
        <v>385</v>
      </c>
      <c r="AT105" s="25" t="s">
        <v>272</v>
      </c>
      <c r="AU105" s="25" t="s">
        <v>25</v>
      </c>
      <c r="AY105" s="25" t="s">
        <v>183</v>
      </c>
      <c r="BE105" s="216">
        <f t="shared" si="4"/>
        <v>0</v>
      </c>
      <c r="BF105" s="216">
        <f t="shared" si="5"/>
        <v>0</v>
      </c>
      <c r="BG105" s="216">
        <f t="shared" si="6"/>
        <v>0</v>
      </c>
      <c r="BH105" s="216">
        <f t="shared" si="7"/>
        <v>0</v>
      </c>
      <c r="BI105" s="216">
        <f t="shared" si="8"/>
        <v>0</v>
      </c>
      <c r="BJ105" s="25" t="s">
        <v>25</v>
      </c>
      <c r="BK105" s="216">
        <f t="shared" si="9"/>
        <v>0</v>
      </c>
      <c r="BL105" s="25" t="s">
        <v>279</v>
      </c>
      <c r="BM105" s="25" t="s">
        <v>2429</v>
      </c>
    </row>
    <row r="106" spans="2:65" s="1" customFormat="1" ht="25.5" customHeight="1">
      <c r="B106" s="43"/>
      <c r="C106" s="205" t="s">
        <v>236</v>
      </c>
      <c r="D106" s="205" t="s">
        <v>185</v>
      </c>
      <c r="E106" s="206" t="s">
        <v>2430</v>
      </c>
      <c r="F106" s="207" t="s">
        <v>2431</v>
      </c>
      <c r="G106" s="208" t="s">
        <v>313</v>
      </c>
      <c r="H106" s="209">
        <v>5</v>
      </c>
      <c r="I106" s="210"/>
      <c r="J106" s="211">
        <f t="shared" si="0"/>
        <v>0</v>
      </c>
      <c r="K106" s="207" t="s">
        <v>2406</v>
      </c>
      <c r="L106" s="63"/>
      <c r="M106" s="212" t="s">
        <v>38</v>
      </c>
      <c r="N106" s="213" t="s">
        <v>53</v>
      </c>
      <c r="O106" s="44"/>
      <c r="P106" s="214">
        <f t="shared" si="1"/>
        <v>0</v>
      </c>
      <c r="Q106" s="214">
        <v>0</v>
      </c>
      <c r="R106" s="214">
        <f t="shared" si="2"/>
        <v>0</v>
      </c>
      <c r="S106" s="214">
        <v>0</v>
      </c>
      <c r="T106" s="215">
        <f t="shared" si="3"/>
        <v>0</v>
      </c>
      <c r="AR106" s="25" t="s">
        <v>279</v>
      </c>
      <c r="AT106" s="25" t="s">
        <v>185</v>
      </c>
      <c r="AU106" s="25" t="s">
        <v>25</v>
      </c>
      <c r="AY106" s="25" t="s">
        <v>183</v>
      </c>
      <c r="BE106" s="216">
        <f t="shared" si="4"/>
        <v>0</v>
      </c>
      <c r="BF106" s="216">
        <f t="shared" si="5"/>
        <v>0</v>
      </c>
      <c r="BG106" s="216">
        <f t="shared" si="6"/>
        <v>0</v>
      </c>
      <c r="BH106" s="216">
        <f t="shared" si="7"/>
        <v>0</v>
      </c>
      <c r="BI106" s="216">
        <f t="shared" si="8"/>
        <v>0</v>
      </c>
      <c r="BJ106" s="25" t="s">
        <v>25</v>
      </c>
      <c r="BK106" s="216">
        <f t="shared" si="9"/>
        <v>0</v>
      </c>
      <c r="BL106" s="25" t="s">
        <v>279</v>
      </c>
      <c r="BM106" s="25" t="s">
        <v>2432</v>
      </c>
    </row>
    <row r="107" spans="2:47" s="1" customFormat="1" ht="94.5">
      <c r="B107" s="43"/>
      <c r="C107" s="65"/>
      <c r="D107" s="219" t="s">
        <v>217</v>
      </c>
      <c r="E107" s="65"/>
      <c r="F107" s="250" t="s">
        <v>2411</v>
      </c>
      <c r="G107" s="65"/>
      <c r="H107" s="65"/>
      <c r="I107" s="174"/>
      <c r="J107" s="65"/>
      <c r="K107" s="65"/>
      <c r="L107" s="63"/>
      <c r="M107" s="251"/>
      <c r="N107" s="44"/>
      <c r="O107" s="44"/>
      <c r="P107" s="44"/>
      <c r="Q107" s="44"/>
      <c r="R107" s="44"/>
      <c r="S107" s="44"/>
      <c r="T107" s="80"/>
      <c r="AT107" s="25" t="s">
        <v>217</v>
      </c>
      <c r="AU107" s="25" t="s">
        <v>25</v>
      </c>
    </row>
    <row r="108" spans="2:65" s="1" customFormat="1" ht="16.5" customHeight="1">
      <c r="B108" s="43"/>
      <c r="C108" s="252" t="s">
        <v>30</v>
      </c>
      <c r="D108" s="252" t="s">
        <v>272</v>
      </c>
      <c r="E108" s="253" t="s">
        <v>2433</v>
      </c>
      <c r="F108" s="254" t="s">
        <v>2434</v>
      </c>
      <c r="G108" s="255" t="s">
        <v>313</v>
      </c>
      <c r="H108" s="256">
        <v>5</v>
      </c>
      <c r="I108" s="257"/>
      <c r="J108" s="258">
        <f>ROUND(I108*H108,2)</f>
        <v>0</v>
      </c>
      <c r="K108" s="254" t="s">
        <v>2406</v>
      </c>
      <c r="L108" s="259"/>
      <c r="M108" s="260" t="s">
        <v>38</v>
      </c>
      <c r="N108" s="261" t="s">
        <v>53</v>
      </c>
      <c r="O108" s="44"/>
      <c r="P108" s="214">
        <f>O108*H108</f>
        <v>0</v>
      </c>
      <c r="Q108" s="214">
        <v>3E-05</v>
      </c>
      <c r="R108" s="214">
        <f>Q108*H108</f>
        <v>0.00015000000000000001</v>
      </c>
      <c r="S108" s="214">
        <v>0</v>
      </c>
      <c r="T108" s="215">
        <f>S108*H108</f>
        <v>0</v>
      </c>
      <c r="AR108" s="25" t="s">
        <v>385</v>
      </c>
      <c r="AT108" s="25" t="s">
        <v>272</v>
      </c>
      <c r="AU108" s="25" t="s">
        <v>25</v>
      </c>
      <c r="AY108" s="25" t="s">
        <v>183</v>
      </c>
      <c r="BE108" s="216">
        <f>IF(N108="základní",J108,0)</f>
        <v>0</v>
      </c>
      <c r="BF108" s="216">
        <f>IF(N108="snížená",J108,0)</f>
        <v>0</v>
      </c>
      <c r="BG108" s="216">
        <f>IF(N108="zákl. přenesená",J108,0)</f>
        <v>0</v>
      </c>
      <c r="BH108" s="216">
        <f>IF(N108="sníž. přenesená",J108,0)</f>
        <v>0</v>
      </c>
      <c r="BI108" s="216">
        <f>IF(N108="nulová",J108,0)</f>
        <v>0</v>
      </c>
      <c r="BJ108" s="25" t="s">
        <v>25</v>
      </c>
      <c r="BK108" s="216">
        <f>ROUND(I108*H108,2)</f>
        <v>0</v>
      </c>
      <c r="BL108" s="25" t="s">
        <v>279</v>
      </c>
      <c r="BM108" s="25" t="s">
        <v>2435</v>
      </c>
    </row>
    <row r="109" spans="2:65" s="1" customFormat="1" ht="38.25" customHeight="1">
      <c r="B109" s="43"/>
      <c r="C109" s="205" t="s">
        <v>244</v>
      </c>
      <c r="D109" s="205" t="s">
        <v>185</v>
      </c>
      <c r="E109" s="206" t="s">
        <v>2436</v>
      </c>
      <c r="F109" s="207" t="s">
        <v>2437</v>
      </c>
      <c r="G109" s="208" t="s">
        <v>911</v>
      </c>
      <c r="H109" s="273"/>
      <c r="I109" s="210"/>
      <c r="J109" s="211">
        <f>ROUND(I109*H109,2)</f>
        <v>0</v>
      </c>
      <c r="K109" s="207" t="s">
        <v>2406</v>
      </c>
      <c r="L109" s="63"/>
      <c r="M109" s="212" t="s">
        <v>38</v>
      </c>
      <c r="N109" s="213" t="s">
        <v>53</v>
      </c>
      <c r="O109" s="44"/>
      <c r="P109" s="214">
        <f>O109*H109</f>
        <v>0</v>
      </c>
      <c r="Q109" s="214">
        <v>0</v>
      </c>
      <c r="R109" s="214">
        <f>Q109*H109</f>
        <v>0</v>
      </c>
      <c r="S109" s="214">
        <v>0</v>
      </c>
      <c r="T109" s="215">
        <f>S109*H109</f>
        <v>0</v>
      </c>
      <c r="AR109" s="25" t="s">
        <v>279</v>
      </c>
      <c r="AT109" s="25" t="s">
        <v>185</v>
      </c>
      <c r="AU109" s="25" t="s">
        <v>25</v>
      </c>
      <c r="AY109" s="25" t="s">
        <v>183</v>
      </c>
      <c r="BE109" s="216">
        <f>IF(N109="základní",J109,0)</f>
        <v>0</v>
      </c>
      <c r="BF109" s="216">
        <f>IF(N109="snížená",J109,0)</f>
        <v>0</v>
      </c>
      <c r="BG109" s="216">
        <f>IF(N109="zákl. přenesená",J109,0)</f>
        <v>0</v>
      </c>
      <c r="BH109" s="216">
        <f>IF(N109="sníž. přenesená",J109,0)</f>
        <v>0</v>
      </c>
      <c r="BI109" s="216">
        <f>IF(N109="nulová",J109,0)</f>
        <v>0</v>
      </c>
      <c r="BJ109" s="25" t="s">
        <v>25</v>
      </c>
      <c r="BK109" s="216">
        <f>ROUND(I109*H109,2)</f>
        <v>0</v>
      </c>
      <c r="BL109" s="25" t="s">
        <v>279</v>
      </c>
      <c r="BM109" s="25" t="s">
        <v>2438</v>
      </c>
    </row>
    <row r="110" spans="2:47" s="1" customFormat="1" ht="121.5">
      <c r="B110" s="43"/>
      <c r="C110" s="65"/>
      <c r="D110" s="219" t="s">
        <v>217</v>
      </c>
      <c r="E110" s="65"/>
      <c r="F110" s="250" t="s">
        <v>930</v>
      </c>
      <c r="G110" s="65"/>
      <c r="H110" s="65"/>
      <c r="I110" s="174"/>
      <c r="J110" s="65"/>
      <c r="K110" s="65"/>
      <c r="L110" s="63"/>
      <c r="M110" s="251"/>
      <c r="N110" s="44"/>
      <c r="O110" s="44"/>
      <c r="P110" s="44"/>
      <c r="Q110" s="44"/>
      <c r="R110" s="44"/>
      <c r="S110" s="44"/>
      <c r="T110" s="80"/>
      <c r="AT110" s="25" t="s">
        <v>217</v>
      </c>
      <c r="AU110" s="25" t="s">
        <v>25</v>
      </c>
    </row>
    <row r="111" spans="2:63" s="11" customFormat="1" ht="37.35" customHeight="1">
      <c r="B111" s="189"/>
      <c r="C111" s="190"/>
      <c r="D111" s="191" t="s">
        <v>81</v>
      </c>
      <c r="E111" s="192" t="s">
        <v>2439</v>
      </c>
      <c r="F111" s="192" t="s">
        <v>2440</v>
      </c>
      <c r="G111" s="190"/>
      <c r="H111" s="190"/>
      <c r="I111" s="193"/>
      <c r="J111" s="194">
        <f>BK111</f>
        <v>0</v>
      </c>
      <c r="K111" s="190"/>
      <c r="L111" s="195"/>
      <c r="M111" s="196"/>
      <c r="N111" s="197"/>
      <c r="O111" s="197"/>
      <c r="P111" s="198">
        <f>SUM(P112:P116)</f>
        <v>0</v>
      </c>
      <c r="Q111" s="197"/>
      <c r="R111" s="198">
        <f>SUM(R112:R116)</f>
        <v>0.00958</v>
      </c>
      <c r="S111" s="197"/>
      <c r="T111" s="199">
        <f>SUM(T112:T116)</f>
        <v>0.009</v>
      </c>
      <c r="AR111" s="200" t="s">
        <v>90</v>
      </c>
      <c r="AT111" s="201" t="s">
        <v>81</v>
      </c>
      <c r="AU111" s="201" t="s">
        <v>82</v>
      </c>
      <c r="AY111" s="200" t="s">
        <v>183</v>
      </c>
      <c r="BK111" s="202">
        <f>SUM(BK112:BK116)</f>
        <v>0</v>
      </c>
    </row>
    <row r="112" spans="2:65" s="1" customFormat="1" ht="16.5" customHeight="1">
      <c r="B112" s="43"/>
      <c r="C112" s="205" t="s">
        <v>248</v>
      </c>
      <c r="D112" s="205" t="s">
        <v>185</v>
      </c>
      <c r="E112" s="206" t="s">
        <v>2441</v>
      </c>
      <c r="F112" s="207" t="s">
        <v>2442</v>
      </c>
      <c r="G112" s="208" t="s">
        <v>188</v>
      </c>
      <c r="H112" s="209">
        <v>2</v>
      </c>
      <c r="I112" s="210"/>
      <c r="J112" s="211">
        <f>ROUND(I112*H112,2)</f>
        <v>0</v>
      </c>
      <c r="K112" s="207" t="s">
        <v>2406</v>
      </c>
      <c r="L112" s="63"/>
      <c r="M112" s="212" t="s">
        <v>38</v>
      </c>
      <c r="N112" s="213" t="s">
        <v>53</v>
      </c>
      <c r="O112" s="44"/>
      <c r="P112" s="214">
        <f>O112*H112</f>
        <v>0</v>
      </c>
      <c r="Q112" s="214">
        <v>7E-05</v>
      </c>
      <c r="R112" s="214">
        <f>Q112*H112</f>
        <v>0.00014</v>
      </c>
      <c r="S112" s="214">
        <v>0.0045</v>
      </c>
      <c r="T112" s="215">
        <f>S112*H112</f>
        <v>0.009</v>
      </c>
      <c r="AR112" s="25" t="s">
        <v>279</v>
      </c>
      <c r="AT112" s="25" t="s">
        <v>185</v>
      </c>
      <c r="AU112" s="25" t="s">
        <v>25</v>
      </c>
      <c r="AY112" s="25" t="s">
        <v>183</v>
      </c>
      <c r="BE112" s="216">
        <f>IF(N112="základní",J112,0)</f>
        <v>0</v>
      </c>
      <c r="BF112" s="216">
        <f>IF(N112="snížená",J112,0)</f>
        <v>0</v>
      </c>
      <c r="BG112" s="216">
        <f>IF(N112="zákl. přenesená",J112,0)</f>
        <v>0</v>
      </c>
      <c r="BH112" s="216">
        <f>IF(N112="sníž. přenesená",J112,0)</f>
        <v>0</v>
      </c>
      <c r="BI112" s="216">
        <f>IF(N112="nulová",J112,0)</f>
        <v>0</v>
      </c>
      <c r="BJ112" s="25" t="s">
        <v>25</v>
      </c>
      <c r="BK112" s="216">
        <f>ROUND(I112*H112,2)</f>
        <v>0</v>
      </c>
      <c r="BL112" s="25" t="s">
        <v>279</v>
      </c>
      <c r="BM112" s="25" t="s">
        <v>2443</v>
      </c>
    </row>
    <row r="113" spans="2:65" s="1" customFormat="1" ht="38.25" customHeight="1">
      <c r="B113" s="43"/>
      <c r="C113" s="205" t="s">
        <v>252</v>
      </c>
      <c r="D113" s="205" t="s">
        <v>185</v>
      </c>
      <c r="E113" s="206" t="s">
        <v>2444</v>
      </c>
      <c r="F113" s="207" t="s">
        <v>2445</v>
      </c>
      <c r="G113" s="208" t="s">
        <v>936</v>
      </c>
      <c r="H113" s="209">
        <v>2</v>
      </c>
      <c r="I113" s="210"/>
      <c r="J113" s="211">
        <f>ROUND(I113*H113,2)</f>
        <v>0</v>
      </c>
      <c r="K113" s="207" t="s">
        <v>2406</v>
      </c>
      <c r="L113" s="63"/>
      <c r="M113" s="212" t="s">
        <v>38</v>
      </c>
      <c r="N113" s="213" t="s">
        <v>53</v>
      </c>
      <c r="O113" s="44"/>
      <c r="P113" s="214">
        <f>O113*H113</f>
        <v>0</v>
      </c>
      <c r="Q113" s="214">
        <v>0.00328</v>
      </c>
      <c r="R113" s="214">
        <f>Q113*H113</f>
        <v>0.00656</v>
      </c>
      <c r="S113" s="214">
        <v>0</v>
      </c>
      <c r="T113" s="215">
        <f>S113*H113</f>
        <v>0</v>
      </c>
      <c r="AR113" s="25" t="s">
        <v>279</v>
      </c>
      <c r="AT113" s="25" t="s">
        <v>185</v>
      </c>
      <c r="AU113" s="25" t="s">
        <v>25</v>
      </c>
      <c r="AY113" s="25" t="s">
        <v>183</v>
      </c>
      <c r="BE113" s="216">
        <f>IF(N113="základní",J113,0)</f>
        <v>0</v>
      </c>
      <c r="BF113" s="216">
        <f>IF(N113="snížená",J113,0)</f>
        <v>0</v>
      </c>
      <c r="BG113" s="216">
        <f>IF(N113="zákl. přenesená",J113,0)</f>
        <v>0</v>
      </c>
      <c r="BH113" s="216">
        <f>IF(N113="sníž. přenesená",J113,0)</f>
        <v>0</v>
      </c>
      <c r="BI113" s="216">
        <f>IF(N113="nulová",J113,0)</f>
        <v>0</v>
      </c>
      <c r="BJ113" s="25" t="s">
        <v>25</v>
      </c>
      <c r="BK113" s="216">
        <f>ROUND(I113*H113,2)</f>
        <v>0</v>
      </c>
      <c r="BL113" s="25" t="s">
        <v>279</v>
      </c>
      <c r="BM113" s="25" t="s">
        <v>2446</v>
      </c>
    </row>
    <row r="114" spans="2:65" s="1" customFormat="1" ht="38.25" customHeight="1">
      <c r="B114" s="43"/>
      <c r="C114" s="205" t="s">
        <v>265</v>
      </c>
      <c r="D114" s="205" t="s">
        <v>185</v>
      </c>
      <c r="E114" s="206" t="s">
        <v>2447</v>
      </c>
      <c r="F114" s="207" t="s">
        <v>2448</v>
      </c>
      <c r="G114" s="208" t="s">
        <v>936</v>
      </c>
      <c r="H114" s="209">
        <v>1</v>
      </c>
      <c r="I114" s="210"/>
      <c r="J114" s="211">
        <f>ROUND(I114*H114,2)</f>
        <v>0</v>
      </c>
      <c r="K114" s="207" t="s">
        <v>2406</v>
      </c>
      <c r="L114" s="63"/>
      <c r="M114" s="212" t="s">
        <v>38</v>
      </c>
      <c r="N114" s="213" t="s">
        <v>53</v>
      </c>
      <c r="O114" s="44"/>
      <c r="P114" s="214">
        <f>O114*H114</f>
        <v>0</v>
      </c>
      <c r="Q114" s="214">
        <v>0.00288</v>
      </c>
      <c r="R114" s="214">
        <f>Q114*H114</f>
        <v>0.00288</v>
      </c>
      <c r="S114" s="214">
        <v>0</v>
      </c>
      <c r="T114" s="215">
        <f>S114*H114</f>
        <v>0</v>
      </c>
      <c r="AR114" s="25" t="s">
        <v>279</v>
      </c>
      <c r="AT114" s="25" t="s">
        <v>185</v>
      </c>
      <c r="AU114" s="25" t="s">
        <v>25</v>
      </c>
      <c r="AY114" s="25" t="s">
        <v>183</v>
      </c>
      <c r="BE114" s="216">
        <f>IF(N114="základní",J114,0)</f>
        <v>0</v>
      </c>
      <c r="BF114" s="216">
        <f>IF(N114="snížená",J114,0)</f>
        <v>0</v>
      </c>
      <c r="BG114" s="216">
        <f>IF(N114="zákl. přenesená",J114,0)</f>
        <v>0</v>
      </c>
      <c r="BH114" s="216">
        <f>IF(N114="sníž. přenesená",J114,0)</f>
        <v>0</v>
      </c>
      <c r="BI114" s="216">
        <f>IF(N114="nulová",J114,0)</f>
        <v>0</v>
      </c>
      <c r="BJ114" s="25" t="s">
        <v>25</v>
      </c>
      <c r="BK114" s="216">
        <f>ROUND(I114*H114,2)</f>
        <v>0</v>
      </c>
      <c r="BL114" s="25" t="s">
        <v>279</v>
      </c>
      <c r="BM114" s="25" t="s">
        <v>2449</v>
      </c>
    </row>
    <row r="115" spans="2:65" s="1" customFormat="1" ht="38.25" customHeight="1">
      <c r="B115" s="43"/>
      <c r="C115" s="205" t="s">
        <v>10</v>
      </c>
      <c r="D115" s="205" t="s">
        <v>185</v>
      </c>
      <c r="E115" s="206" t="s">
        <v>2450</v>
      </c>
      <c r="F115" s="207" t="s">
        <v>2451</v>
      </c>
      <c r="G115" s="208" t="s">
        <v>911</v>
      </c>
      <c r="H115" s="273"/>
      <c r="I115" s="210"/>
      <c r="J115" s="211">
        <f>ROUND(I115*H115,2)</f>
        <v>0</v>
      </c>
      <c r="K115" s="207" t="s">
        <v>2406</v>
      </c>
      <c r="L115" s="63"/>
      <c r="M115" s="212" t="s">
        <v>38</v>
      </c>
      <c r="N115" s="213" t="s">
        <v>53</v>
      </c>
      <c r="O115" s="44"/>
      <c r="P115" s="214">
        <f>O115*H115</f>
        <v>0</v>
      </c>
      <c r="Q115" s="214">
        <v>0</v>
      </c>
      <c r="R115" s="214">
        <f>Q115*H115</f>
        <v>0</v>
      </c>
      <c r="S115" s="214">
        <v>0</v>
      </c>
      <c r="T115" s="215">
        <f>S115*H115</f>
        <v>0</v>
      </c>
      <c r="AR115" s="25" t="s">
        <v>279</v>
      </c>
      <c r="AT115" s="25" t="s">
        <v>185</v>
      </c>
      <c r="AU115" s="25" t="s">
        <v>25</v>
      </c>
      <c r="AY115" s="25" t="s">
        <v>183</v>
      </c>
      <c r="BE115" s="216">
        <f>IF(N115="základní",J115,0)</f>
        <v>0</v>
      </c>
      <c r="BF115" s="216">
        <f>IF(N115="snížená",J115,0)</f>
        <v>0</v>
      </c>
      <c r="BG115" s="216">
        <f>IF(N115="zákl. přenesená",J115,0)</f>
        <v>0</v>
      </c>
      <c r="BH115" s="216">
        <f>IF(N115="sníž. přenesená",J115,0)</f>
        <v>0</v>
      </c>
      <c r="BI115" s="216">
        <f>IF(N115="nulová",J115,0)</f>
        <v>0</v>
      </c>
      <c r="BJ115" s="25" t="s">
        <v>25</v>
      </c>
      <c r="BK115" s="216">
        <f>ROUND(I115*H115,2)</f>
        <v>0</v>
      </c>
      <c r="BL115" s="25" t="s">
        <v>279</v>
      </c>
      <c r="BM115" s="25" t="s">
        <v>2452</v>
      </c>
    </row>
    <row r="116" spans="2:47" s="1" customFormat="1" ht="121.5">
      <c r="B116" s="43"/>
      <c r="C116" s="65"/>
      <c r="D116" s="219" t="s">
        <v>217</v>
      </c>
      <c r="E116" s="65"/>
      <c r="F116" s="250" t="s">
        <v>1900</v>
      </c>
      <c r="G116" s="65"/>
      <c r="H116" s="65"/>
      <c r="I116" s="174"/>
      <c r="J116" s="65"/>
      <c r="K116" s="65"/>
      <c r="L116" s="63"/>
      <c r="M116" s="251"/>
      <c r="N116" s="44"/>
      <c r="O116" s="44"/>
      <c r="P116" s="44"/>
      <c r="Q116" s="44"/>
      <c r="R116" s="44"/>
      <c r="S116" s="44"/>
      <c r="T116" s="80"/>
      <c r="AT116" s="25" t="s">
        <v>217</v>
      </c>
      <c r="AU116" s="25" t="s">
        <v>25</v>
      </c>
    </row>
    <row r="117" spans="2:63" s="11" customFormat="1" ht="37.35" customHeight="1">
      <c r="B117" s="189"/>
      <c r="C117" s="190"/>
      <c r="D117" s="191" t="s">
        <v>81</v>
      </c>
      <c r="E117" s="192" t="s">
        <v>2453</v>
      </c>
      <c r="F117" s="192" t="s">
        <v>2454</v>
      </c>
      <c r="G117" s="190"/>
      <c r="H117" s="190"/>
      <c r="I117" s="193"/>
      <c r="J117" s="194">
        <f>BK117</f>
        <v>0</v>
      </c>
      <c r="K117" s="190"/>
      <c r="L117" s="195"/>
      <c r="M117" s="196"/>
      <c r="N117" s="197"/>
      <c r="O117" s="197"/>
      <c r="P117" s="198">
        <f>SUM(P118:P134)</f>
        <v>0</v>
      </c>
      <c r="Q117" s="197"/>
      <c r="R117" s="198">
        <f>SUM(R118:R134)</f>
        <v>0.12769</v>
      </c>
      <c r="S117" s="197"/>
      <c r="T117" s="199">
        <f>SUM(T118:T134)</f>
        <v>1.67794</v>
      </c>
      <c r="AR117" s="200" t="s">
        <v>90</v>
      </c>
      <c r="AT117" s="201" t="s">
        <v>81</v>
      </c>
      <c r="AU117" s="201" t="s">
        <v>82</v>
      </c>
      <c r="AY117" s="200" t="s">
        <v>183</v>
      </c>
      <c r="BK117" s="202">
        <f>SUM(BK118:BK134)</f>
        <v>0</v>
      </c>
    </row>
    <row r="118" spans="2:65" s="1" customFormat="1" ht="16.5" customHeight="1">
      <c r="B118" s="43"/>
      <c r="C118" s="205" t="s">
        <v>279</v>
      </c>
      <c r="D118" s="205" t="s">
        <v>185</v>
      </c>
      <c r="E118" s="206" t="s">
        <v>2455</v>
      </c>
      <c r="F118" s="207" t="s">
        <v>2456</v>
      </c>
      <c r="G118" s="208" t="s">
        <v>313</v>
      </c>
      <c r="H118" s="209">
        <v>10</v>
      </c>
      <c r="I118" s="210"/>
      <c r="J118" s="211">
        <f aca="true" t="shared" si="10" ref="J118:J125">ROUND(I118*H118,2)</f>
        <v>0</v>
      </c>
      <c r="K118" s="207" t="s">
        <v>2406</v>
      </c>
      <c r="L118" s="63"/>
      <c r="M118" s="212" t="s">
        <v>38</v>
      </c>
      <c r="N118" s="213" t="s">
        <v>53</v>
      </c>
      <c r="O118" s="44"/>
      <c r="P118" s="214">
        <f aca="true" t="shared" si="11" ref="P118:P125">O118*H118</f>
        <v>0</v>
      </c>
      <c r="Q118" s="214">
        <v>2E-05</v>
      </c>
      <c r="R118" s="214">
        <f aca="true" t="shared" si="12" ref="R118:R125">Q118*H118</f>
        <v>0.0002</v>
      </c>
      <c r="S118" s="214">
        <v>0.001</v>
      </c>
      <c r="T118" s="215">
        <f aca="true" t="shared" si="13" ref="T118:T125">S118*H118</f>
        <v>0.01</v>
      </c>
      <c r="AR118" s="25" t="s">
        <v>279</v>
      </c>
      <c r="AT118" s="25" t="s">
        <v>185</v>
      </c>
      <c r="AU118" s="25" t="s">
        <v>25</v>
      </c>
      <c r="AY118" s="25" t="s">
        <v>183</v>
      </c>
      <c r="BE118" s="216">
        <f aca="true" t="shared" si="14" ref="BE118:BE125">IF(N118="základní",J118,0)</f>
        <v>0</v>
      </c>
      <c r="BF118" s="216">
        <f aca="true" t="shared" si="15" ref="BF118:BF125">IF(N118="snížená",J118,0)</f>
        <v>0</v>
      </c>
      <c r="BG118" s="216">
        <f aca="true" t="shared" si="16" ref="BG118:BG125">IF(N118="zákl. přenesená",J118,0)</f>
        <v>0</v>
      </c>
      <c r="BH118" s="216">
        <f aca="true" t="shared" si="17" ref="BH118:BH125">IF(N118="sníž. přenesená",J118,0)</f>
        <v>0</v>
      </c>
      <c r="BI118" s="216">
        <f aca="true" t="shared" si="18" ref="BI118:BI125">IF(N118="nulová",J118,0)</f>
        <v>0</v>
      </c>
      <c r="BJ118" s="25" t="s">
        <v>25</v>
      </c>
      <c r="BK118" s="216">
        <f aca="true" t="shared" si="19" ref="BK118:BK125">ROUND(I118*H118,2)</f>
        <v>0</v>
      </c>
      <c r="BL118" s="25" t="s">
        <v>279</v>
      </c>
      <c r="BM118" s="25" t="s">
        <v>2457</v>
      </c>
    </row>
    <row r="119" spans="2:65" s="1" customFormat="1" ht="16.5" customHeight="1">
      <c r="B119" s="43"/>
      <c r="C119" s="205" t="s">
        <v>288</v>
      </c>
      <c r="D119" s="205" t="s">
        <v>185</v>
      </c>
      <c r="E119" s="206" t="s">
        <v>2458</v>
      </c>
      <c r="F119" s="207" t="s">
        <v>2459</v>
      </c>
      <c r="G119" s="208" t="s">
        <v>313</v>
      </c>
      <c r="H119" s="209">
        <v>11</v>
      </c>
      <c r="I119" s="210"/>
      <c r="J119" s="211">
        <f t="shared" si="10"/>
        <v>0</v>
      </c>
      <c r="K119" s="207" t="s">
        <v>2406</v>
      </c>
      <c r="L119" s="63"/>
      <c r="M119" s="212" t="s">
        <v>38</v>
      </c>
      <c r="N119" s="213" t="s">
        <v>53</v>
      </c>
      <c r="O119" s="44"/>
      <c r="P119" s="214">
        <f t="shared" si="11"/>
        <v>0</v>
      </c>
      <c r="Q119" s="214">
        <v>2E-05</v>
      </c>
      <c r="R119" s="214">
        <f t="shared" si="12"/>
        <v>0.00022</v>
      </c>
      <c r="S119" s="214">
        <v>0.0032</v>
      </c>
      <c r="T119" s="215">
        <f t="shared" si="13"/>
        <v>0.0352</v>
      </c>
      <c r="AR119" s="25" t="s">
        <v>279</v>
      </c>
      <c r="AT119" s="25" t="s">
        <v>185</v>
      </c>
      <c r="AU119" s="25" t="s">
        <v>25</v>
      </c>
      <c r="AY119" s="25" t="s">
        <v>183</v>
      </c>
      <c r="BE119" s="216">
        <f t="shared" si="14"/>
        <v>0</v>
      </c>
      <c r="BF119" s="216">
        <f t="shared" si="15"/>
        <v>0</v>
      </c>
      <c r="BG119" s="216">
        <f t="shared" si="16"/>
        <v>0</v>
      </c>
      <c r="BH119" s="216">
        <f t="shared" si="17"/>
        <v>0</v>
      </c>
      <c r="BI119" s="216">
        <f t="shared" si="18"/>
        <v>0</v>
      </c>
      <c r="BJ119" s="25" t="s">
        <v>25</v>
      </c>
      <c r="BK119" s="216">
        <f t="shared" si="19"/>
        <v>0</v>
      </c>
      <c r="BL119" s="25" t="s">
        <v>279</v>
      </c>
      <c r="BM119" s="25" t="s">
        <v>2460</v>
      </c>
    </row>
    <row r="120" spans="2:65" s="1" customFormat="1" ht="25.5" customHeight="1">
      <c r="B120" s="43"/>
      <c r="C120" s="205" t="s">
        <v>294</v>
      </c>
      <c r="D120" s="205" t="s">
        <v>185</v>
      </c>
      <c r="E120" s="206" t="s">
        <v>2461</v>
      </c>
      <c r="F120" s="207" t="s">
        <v>2462</v>
      </c>
      <c r="G120" s="208" t="s">
        <v>313</v>
      </c>
      <c r="H120" s="209">
        <v>4</v>
      </c>
      <c r="I120" s="210"/>
      <c r="J120" s="211">
        <f t="shared" si="10"/>
        <v>0</v>
      </c>
      <c r="K120" s="207" t="s">
        <v>2406</v>
      </c>
      <c r="L120" s="63"/>
      <c r="M120" s="212" t="s">
        <v>38</v>
      </c>
      <c r="N120" s="213" t="s">
        <v>53</v>
      </c>
      <c r="O120" s="44"/>
      <c r="P120" s="214">
        <f t="shared" si="11"/>
        <v>0</v>
      </c>
      <c r="Q120" s="214">
        <v>0.00105</v>
      </c>
      <c r="R120" s="214">
        <f t="shared" si="12"/>
        <v>0.0042</v>
      </c>
      <c r="S120" s="214">
        <v>0</v>
      </c>
      <c r="T120" s="215">
        <f t="shared" si="13"/>
        <v>0</v>
      </c>
      <c r="AR120" s="25" t="s">
        <v>279</v>
      </c>
      <c r="AT120" s="25" t="s">
        <v>185</v>
      </c>
      <c r="AU120" s="25" t="s">
        <v>25</v>
      </c>
      <c r="AY120" s="25" t="s">
        <v>183</v>
      </c>
      <c r="BE120" s="216">
        <f t="shared" si="14"/>
        <v>0</v>
      </c>
      <c r="BF120" s="216">
        <f t="shared" si="15"/>
        <v>0</v>
      </c>
      <c r="BG120" s="216">
        <f t="shared" si="16"/>
        <v>0</v>
      </c>
      <c r="BH120" s="216">
        <f t="shared" si="17"/>
        <v>0</v>
      </c>
      <c r="BI120" s="216">
        <f t="shared" si="18"/>
        <v>0</v>
      </c>
      <c r="BJ120" s="25" t="s">
        <v>25</v>
      </c>
      <c r="BK120" s="216">
        <f t="shared" si="19"/>
        <v>0</v>
      </c>
      <c r="BL120" s="25" t="s">
        <v>279</v>
      </c>
      <c r="BM120" s="25" t="s">
        <v>2463</v>
      </c>
    </row>
    <row r="121" spans="2:65" s="1" customFormat="1" ht="25.5" customHeight="1">
      <c r="B121" s="43"/>
      <c r="C121" s="205" t="s">
        <v>299</v>
      </c>
      <c r="D121" s="205" t="s">
        <v>185</v>
      </c>
      <c r="E121" s="206" t="s">
        <v>2464</v>
      </c>
      <c r="F121" s="207" t="s">
        <v>2465</v>
      </c>
      <c r="G121" s="208" t="s">
        <v>313</v>
      </c>
      <c r="H121" s="209">
        <v>10</v>
      </c>
      <c r="I121" s="210"/>
      <c r="J121" s="211">
        <f t="shared" si="10"/>
        <v>0</v>
      </c>
      <c r="K121" s="207" t="s">
        <v>2406</v>
      </c>
      <c r="L121" s="63"/>
      <c r="M121" s="212" t="s">
        <v>38</v>
      </c>
      <c r="N121" s="213" t="s">
        <v>53</v>
      </c>
      <c r="O121" s="44"/>
      <c r="P121" s="214">
        <f t="shared" si="11"/>
        <v>0</v>
      </c>
      <c r="Q121" s="214">
        <v>0.00148</v>
      </c>
      <c r="R121" s="214">
        <f t="shared" si="12"/>
        <v>0.0148</v>
      </c>
      <c r="S121" s="214">
        <v>0</v>
      </c>
      <c r="T121" s="215">
        <f t="shared" si="13"/>
        <v>0</v>
      </c>
      <c r="AR121" s="25" t="s">
        <v>279</v>
      </c>
      <c r="AT121" s="25" t="s">
        <v>185</v>
      </c>
      <c r="AU121" s="25" t="s">
        <v>25</v>
      </c>
      <c r="AY121" s="25" t="s">
        <v>183</v>
      </c>
      <c r="BE121" s="216">
        <f t="shared" si="14"/>
        <v>0</v>
      </c>
      <c r="BF121" s="216">
        <f t="shared" si="15"/>
        <v>0</v>
      </c>
      <c r="BG121" s="216">
        <f t="shared" si="16"/>
        <v>0</v>
      </c>
      <c r="BH121" s="216">
        <f t="shared" si="17"/>
        <v>0</v>
      </c>
      <c r="BI121" s="216">
        <f t="shared" si="18"/>
        <v>0</v>
      </c>
      <c r="BJ121" s="25" t="s">
        <v>25</v>
      </c>
      <c r="BK121" s="216">
        <f t="shared" si="19"/>
        <v>0</v>
      </c>
      <c r="BL121" s="25" t="s">
        <v>279</v>
      </c>
      <c r="BM121" s="25" t="s">
        <v>2466</v>
      </c>
    </row>
    <row r="122" spans="2:65" s="1" customFormat="1" ht="25.5" customHeight="1">
      <c r="B122" s="43"/>
      <c r="C122" s="205" t="s">
        <v>304</v>
      </c>
      <c r="D122" s="205" t="s">
        <v>185</v>
      </c>
      <c r="E122" s="206" t="s">
        <v>2467</v>
      </c>
      <c r="F122" s="207" t="s">
        <v>2468</v>
      </c>
      <c r="G122" s="208" t="s">
        <v>313</v>
      </c>
      <c r="H122" s="209">
        <v>43</v>
      </c>
      <c r="I122" s="210"/>
      <c r="J122" s="211">
        <f t="shared" si="10"/>
        <v>0</v>
      </c>
      <c r="K122" s="207" t="s">
        <v>2406</v>
      </c>
      <c r="L122" s="63"/>
      <c r="M122" s="212" t="s">
        <v>38</v>
      </c>
      <c r="N122" s="213" t="s">
        <v>53</v>
      </c>
      <c r="O122" s="44"/>
      <c r="P122" s="214">
        <f t="shared" si="11"/>
        <v>0</v>
      </c>
      <c r="Q122" s="214">
        <v>0.00188</v>
      </c>
      <c r="R122" s="214">
        <f t="shared" si="12"/>
        <v>0.08084</v>
      </c>
      <c r="S122" s="214">
        <v>0</v>
      </c>
      <c r="T122" s="215">
        <f t="shared" si="13"/>
        <v>0</v>
      </c>
      <c r="AR122" s="25" t="s">
        <v>279</v>
      </c>
      <c r="AT122" s="25" t="s">
        <v>185</v>
      </c>
      <c r="AU122" s="25" t="s">
        <v>25</v>
      </c>
      <c r="AY122" s="25" t="s">
        <v>183</v>
      </c>
      <c r="BE122" s="216">
        <f t="shared" si="14"/>
        <v>0</v>
      </c>
      <c r="BF122" s="216">
        <f t="shared" si="15"/>
        <v>0</v>
      </c>
      <c r="BG122" s="216">
        <f t="shared" si="16"/>
        <v>0</v>
      </c>
      <c r="BH122" s="216">
        <f t="shared" si="17"/>
        <v>0</v>
      </c>
      <c r="BI122" s="216">
        <f t="shared" si="18"/>
        <v>0</v>
      </c>
      <c r="BJ122" s="25" t="s">
        <v>25</v>
      </c>
      <c r="BK122" s="216">
        <f t="shared" si="19"/>
        <v>0</v>
      </c>
      <c r="BL122" s="25" t="s">
        <v>279</v>
      </c>
      <c r="BM122" s="25" t="s">
        <v>2469</v>
      </c>
    </row>
    <row r="123" spans="2:65" s="1" customFormat="1" ht="25.5" customHeight="1">
      <c r="B123" s="43"/>
      <c r="C123" s="205" t="s">
        <v>9</v>
      </c>
      <c r="D123" s="205" t="s">
        <v>185</v>
      </c>
      <c r="E123" s="206" t="s">
        <v>2470</v>
      </c>
      <c r="F123" s="207" t="s">
        <v>2471</v>
      </c>
      <c r="G123" s="208" t="s">
        <v>188</v>
      </c>
      <c r="H123" s="209">
        <v>10</v>
      </c>
      <c r="I123" s="210"/>
      <c r="J123" s="211">
        <f t="shared" si="10"/>
        <v>0</v>
      </c>
      <c r="K123" s="207" t="s">
        <v>2406</v>
      </c>
      <c r="L123" s="63"/>
      <c r="M123" s="212" t="s">
        <v>38</v>
      </c>
      <c r="N123" s="213" t="s">
        <v>53</v>
      </c>
      <c r="O123" s="44"/>
      <c r="P123" s="214">
        <f t="shared" si="11"/>
        <v>0</v>
      </c>
      <c r="Q123" s="214">
        <v>0</v>
      </c>
      <c r="R123" s="214">
        <f t="shared" si="12"/>
        <v>0</v>
      </c>
      <c r="S123" s="214">
        <v>0</v>
      </c>
      <c r="T123" s="215">
        <f t="shared" si="13"/>
        <v>0</v>
      </c>
      <c r="AR123" s="25" t="s">
        <v>279</v>
      </c>
      <c r="AT123" s="25" t="s">
        <v>185</v>
      </c>
      <c r="AU123" s="25" t="s">
        <v>25</v>
      </c>
      <c r="AY123" s="25" t="s">
        <v>183</v>
      </c>
      <c r="BE123" s="216">
        <f t="shared" si="14"/>
        <v>0</v>
      </c>
      <c r="BF123" s="216">
        <f t="shared" si="15"/>
        <v>0</v>
      </c>
      <c r="BG123" s="216">
        <f t="shared" si="16"/>
        <v>0</v>
      </c>
      <c r="BH123" s="216">
        <f t="shared" si="17"/>
        <v>0</v>
      </c>
      <c r="BI123" s="216">
        <f t="shared" si="18"/>
        <v>0</v>
      </c>
      <c r="BJ123" s="25" t="s">
        <v>25</v>
      </c>
      <c r="BK123" s="216">
        <f t="shared" si="19"/>
        <v>0</v>
      </c>
      <c r="BL123" s="25" t="s">
        <v>279</v>
      </c>
      <c r="BM123" s="25" t="s">
        <v>2472</v>
      </c>
    </row>
    <row r="124" spans="2:65" s="1" customFormat="1" ht="16.5" customHeight="1">
      <c r="B124" s="43"/>
      <c r="C124" s="205" t="s">
        <v>317</v>
      </c>
      <c r="D124" s="205" t="s">
        <v>185</v>
      </c>
      <c r="E124" s="206" t="s">
        <v>2473</v>
      </c>
      <c r="F124" s="207" t="s">
        <v>2474</v>
      </c>
      <c r="G124" s="208" t="s">
        <v>313</v>
      </c>
      <c r="H124" s="209">
        <v>192</v>
      </c>
      <c r="I124" s="210"/>
      <c r="J124" s="211">
        <f t="shared" si="10"/>
        <v>0</v>
      </c>
      <c r="K124" s="207" t="s">
        <v>2406</v>
      </c>
      <c r="L124" s="63"/>
      <c r="M124" s="212" t="s">
        <v>38</v>
      </c>
      <c r="N124" s="213" t="s">
        <v>53</v>
      </c>
      <c r="O124" s="44"/>
      <c r="P124" s="214">
        <f t="shared" si="11"/>
        <v>0</v>
      </c>
      <c r="Q124" s="214">
        <v>6E-05</v>
      </c>
      <c r="R124" s="214">
        <f t="shared" si="12"/>
        <v>0.01152</v>
      </c>
      <c r="S124" s="214">
        <v>0.00841</v>
      </c>
      <c r="T124" s="215">
        <f t="shared" si="13"/>
        <v>1.6147200000000002</v>
      </c>
      <c r="AR124" s="25" t="s">
        <v>279</v>
      </c>
      <c r="AT124" s="25" t="s">
        <v>185</v>
      </c>
      <c r="AU124" s="25" t="s">
        <v>25</v>
      </c>
      <c r="AY124" s="25" t="s">
        <v>183</v>
      </c>
      <c r="BE124" s="216">
        <f t="shared" si="14"/>
        <v>0</v>
      </c>
      <c r="BF124" s="216">
        <f t="shared" si="15"/>
        <v>0</v>
      </c>
      <c r="BG124" s="216">
        <f t="shared" si="16"/>
        <v>0</v>
      </c>
      <c r="BH124" s="216">
        <f t="shared" si="17"/>
        <v>0</v>
      </c>
      <c r="BI124" s="216">
        <f t="shared" si="18"/>
        <v>0</v>
      </c>
      <c r="BJ124" s="25" t="s">
        <v>25</v>
      </c>
      <c r="BK124" s="216">
        <f t="shared" si="19"/>
        <v>0</v>
      </c>
      <c r="BL124" s="25" t="s">
        <v>279</v>
      </c>
      <c r="BM124" s="25" t="s">
        <v>2475</v>
      </c>
    </row>
    <row r="125" spans="2:65" s="1" customFormat="1" ht="25.5" customHeight="1">
      <c r="B125" s="43"/>
      <c r="C125" s="205" t="s">
        <v>322</v>
      </c>
      <c r="D125" s="205" t="s">
        <v>185</v>
      </c>
      <c r="E125" s="206" t="s">
        <v>2476</v>
      </c>
      <c r="F125" s="207" t="s">
        <v>2477</v>
      </c>
      <c r="G125" s="208" t="s">
        <v>313</v>
      </c>
      <c r="H125" s="209">
        <v>53</v>
      </c>
      <c r="I125" s="210"/>
      <c r="J125" s="211">
        <f t="shared" si="10"/>
        <v>0</v>
      </c>
      <c r="K125" s="207" t="s">
        <v>2406</v>
      </c>
      <c r="L125" s="63"/>
      <c r="M125" s="212" t="s">
        <v>38</v>
      </c>
      <c r="N125" s="213" t="s">
        <v>53</v>
      </c>
      <c r="O125" s="44"/>
      <c r="P125" s="214">
        <f t="shared" si="11"/>
        <v>0</v>
      </c>
      <c r="Q125" s="214">
        <v>0</v>
      </c>
      <c r="R125" s="214">
        <f t="shared" si="12"/>
        <v>0</v>
      </c>
      <c r="S125" s="214">
        <v>0</v>
      </c>
      <c r="T125" s="215">
        <f t="shared" si="13"/>
        <v>0</v>
      </c>
      <c r="AR125" s="25" t="s">
        <v>279</v>
      </c>
      <c r="AT125" s="25" t="s">
        <v>185</v>
      </c>
      <c r="AU125" s="25" t="s">
        <v>25</v>
      </c>
      <c r="AY125" s="25" t="s">
        <v>183</v>
      </c>
      <c r="BE125" s="216">
        <f t="shared" si="14"/>
        <v>0</v>
      </c>
      <c r="BF125" s="216">
        <f t="shared" si="15"/>
        <v>0</v>
      </c>
      <c r="BG125" s="216">
        <f t="shared" si="16"/>
        <v>0</v>
      </c>
      <c r="BH125" s="216">
        <f t="shared" si="17"/>
        <v>0</v>
      </c>
      <c r="BI125" s="216">
        <f t="shared" si="18"/>
        <v>0</v>
      </c>
      <c r="BJ125" s="25" t="s">
        <v>25</v>
      </c>
      <c r="BK125" s="216">
        <f t="shared" si="19"/>
        <v>0</v>
      </c>
      <c r="BL125" s="25" t="s">
        <v>279</v>
      </c>
      <c r="BM125" s="25" t="s">
        <v>2478</v>
      </c>
    </row>
    <row r="126" spans="2:47" s="1" customFormat="1" ht="40.5">
      <c r="B126" s="43"/>
      <c r="C126" s="65"/>
      <c r="D126" s="219" t="s">
        <v>217</v>
      </c>
      <c r="E126" s="65"/>
      <c r="F126" s="250" t="s">
        <v>2479</v>
      </c>
      <c r="G126" s="65"/>
      <c r="H126" s="65"/>
      <c r="I126" s="174"/>
      <c r="J126" s="65"/>
      <c r="K126" s="65"/>
      <c r="L126" s="63"/>
      <c r="M126" s="251"/>
      <c r="N126" s="44"/>
      <c r="O126" s="44"/>
      <c r="P126" s="44"/>
      <c r="Q126" s="44"/>
      <c r="R126" s="44"/>
      <c r="S126" s="44"/>
      <c r="T126" s="80"/>
      <c r="AT126" s="25" t="s">
        <v>217</v>
      </c>
      <c r="AU126" s="25" t="s">
        <v>25</v>
      </c>
    </row>
    <row r="127" spans="2:65" s="1" customFormat="1" ht="25.5" customHeight="1">
      <c r="B127" s="43"/>
      <c r="C127" s="205" t="s">
        <v>329</v>
      </c>
      <c r="D127" s="205" t="s">
        <v>185</v>
      </c>
      <c r="E127" s="206" t="s">
        <v>2480</v>
      </c>
      <c r="F127" s="207" t="s">
        <v>2481</v>
      </c>
      <c r="G127" s="208" t="s">
        <v>188</v>
      </c>
      <c r="H127" s="209">
        <v>2</v>
      </c>
      <c r="I127" s="210"/>
      <c r="J127" s="211">
        <f aca="true" t="shared" si="20" ref="J127:J133">ROUND(I127*H127,2)</f>
        <v>0</v>
      </c>
      <c r="K127" s="207" t="s">
        <v>2406</v>
      </c>
      <c r="L127" s="63"/>
      <c r="M127" s="212" t="s">
        <v>38</v>
      </c>
      <c r="N127" s="213" t="s">
        <v>53</v>
      </c>
      <c r="O127" s="44"/>
      <c r="P127" s="214">
        <f aca="true" t="shared" si="21" ref="P127:P133">O127*H127</f>
        <v>0</v>
      </c>
      <c r="Q127" s="214">
        <v>0.00032</v>
      </c>
      <c r="R127" s="214">
        <f aca="true" t="shared" si="22" ref="R127:R133">Q127*H127</f>
        <v>0.00064</v>
      </c>
      <c r="S127" s="214">
        <v>0</v>
      </c>
      <c r="T127" s="215">
        <f aca="true" t="shared" si="23" ref="T127:T133">S127*H127</f>
        <v>0</v>
      </c>
      <c r="AR127" s="25" t="s">
        <v>279</v>
      </c>
      <c r="AT127" s="25" t="s">
        <v>185</v>
      </c>
      <c r="AU127" s="25" t="s">
        <v>25</v>
      </c>
      <c r="AY127" s="25" t="s">
        <v>183</v>
      </c>
      <c r="BE127" s="216">
        <f aca="true" t="shared" si="24" ref="BE127:BE133">IF(N127="základní",J127,0)</f>
        <v>0</v>
      </c>
      <c r="BF127" s="216">
        <f aca="true" t="shared" si="25" ref="BF127:BF133">IF(N127="snížená",J127,0)</f>
        <v>0</v>
      </c>
      <c r="BG127" s="216">
        <f aca="true" t="shared" si="26" ref="BG127:BG133">IF(N127="zákl. přenesená",J127,0)</f>
        <v>0</v>
      </c>
      <c r="BH127" s="216">
        <f aca="true" t="shared" si="27" ref="BH127:BH133">IF(N127="sníž. přenesená",J127,0)</f>
        <v>0</v>
      </c>
      <c r="BI127" s="216">
        <f aca="true" t="shared" si="28" ref="BI127:BI133">IF(N127="nulová",J127,0)</f>
        <v>0</v>
      </c>
      <c r="BJ127" s="25" t="s">
        <v>25</v>
      </c>
      <c r="BK127" s="216">
        <f aca="true" t="shared" si="29" ref="BK127:BK133">ROUND(I127*H127,2)</f>
        <v>0</v>
      </c>
      <c r="BL127" s="25" t="s">
        <v>279</v>
      </c>
      <c r="BM127" s="25" t="s">
        <v>2482</v>
      </c>
    </row>
    <row r="128" spans="2:65" s="1" customFormat="1" ht="25.5" customHeight="1">
      <c r="B128" s="43"/>
      <c r="C128" s="205" t="s">
        <v>344</v>
      </c>
      <c r="D128" s="205" t="s">
        <v>185</v>
      </c>
      <c r="E128" s="206" t="s">
        <v>2483</v>
      </c>
      <c r="F128" s="207" t="s">
        <v>2484</v>
      </c>
      <c r="G128" s="208" t="s">
        <v>188</v>
      </c>
      <c r="H128" s="209">
        <v>2</v>
      </c>
      <c r="I128" s="210"/>
      <c r="J128" s="211">
        <f t="shared" si="20"/>
        <v>0</v>
      </c>
      <c r="K128" s="207" t="s">
        <v>2406</v>
      </c>
      <c r="L128" s="63"/>
      <c r="M128" s="212" t="s">
        <v>38</v>
      </c>
      <c r="N128" s="213" t="s">
        <v>53</v>
      </c>
      <c r="O128" s="44"/>
      <c r="P128" s="214">
        <f t="shared" si="21"/>
        <v>0</v>
      </c>
      <c r="Q128" s="214">
        <v>0.00039</v>
      </c>
      <c r="R128" s="214">
        <f t="shared" si="22"/>
        <v>0.00078</v>
      </c>
      <c r="S128" s="214">
        <v>0</v>
      </c>
      <c r="T128" s="215">
        <f t="shared" si="23"/>
        <v>0</v>
      </c>
      <c r="AR128" s="25" t="s">
        <v>279</v>
      </c>
      <c r="AT128" s="25" t="s">
        <v>185</v>
      </c>
      <c r="AU128" s="25" t="s">
        <v>25</v>
      </c>
      <c r="AY128" s="25" t="s">
        <v>183</v>
      </c>
      <c r="BE128" s="216">
        <f t="shared" si="24"/>
        <v>0</v>
      </c>
      <c r="BF128" s="216">
        <f t="shared" si="25"/>
        <v>0</v>
      </c>
      <c r="BG128" s="216">
        <f t="shared" si="26"/>
        <v>0</v>
      </c>
      <c r="BH128" s="216">
        <f t="shared" si="27"/>
        <v>0</v>
      </c>
      <c r="BI128" s="216">
        <f t="shared" si="28"/>
        <v>0</v>
      </c>
      <c r="BJ128" s="25" t="s">
        <v>25</v>
      </c>
      <c r="BK128" s="216">
        <f t="shared" si="29"/>
        <v>0</v>
      </c>
      <c r="BL128" s="25" t="s">
        <v>279</v>
      </c>
      <c r="BM128" s="25" t="s">
        <v>2485</v>
      </c>
    </row>
    <row r="129" spans="2:65" s="1" customFormat="1" ht="16.5" customHeight="1">
      <c r="B129" s="43"/>
      <c r="C129" s="205" t="s">
        <v>348</v>
      </c>
      <c r="D129" s="205" t="s">
        <v>185</v>
      </c>
      <c r="E129" s="206" t="s">
        <v>2486</v>
      </c>
      <c r="F129" s="207" t="s">
        <v>2487</v>
      </c>
      <c r="G129" s="208" t="s">
        <v>313</v>
      </c>
      <c r="H129" s="209">
        <v>5</v>
      </c>
      <c r="I129" s="210"/>
      <c r="J129" s="211">
        <f t="shared" si="20"/>
        <v>0</v>
      </c>
      <c r="K129" s="207" t="s">
        <v>2406</v>
      </c>
      <c r="L129" s="63"/>
      <c r="M129" s="212" t="s">
        <v>38</v>
      </c>
      <c r="N129" s="213" t="s">
        <v>53</v>
      </c>
      <c r="O129" s="44"/>
      <c r="P129" s="214">
        <f t="shared" si="21"/>
        <v>0</v>
      </c>
      <c r="Q129" s="214">
        <v>0.00045</v>
      </c>
      <c r="R129" s="214">
        <f t="shared" si="22"/>
        <v>0.00225</v>
      </c>
      <c r="S129" s="214">
        <v>0</v>
      </c>
      <c r="T129" s="215">
        <f t="shared" si="23"/>
        <v>0</v>
      </c>
      <c r="AR129" s="25" t="s">
        <v>279</v>
      </c>
      <c r="AT129" s="25" t="s">
        <v>185</v>
      </c>
      <c r="AU129" s="25" t="s">
        <v>25</v>
      </c>
      <c r="AY129" s="25" t="s">
        <v>183</v>
      </c>
      <c r="BE129" s="216">
        <f t="shared" si="24"/>
        <v>0</v>
      </c>
      <c r="BF129" s="216">
        <f t="shared" si="25"/>
        <v>0</v>
      </c>
      <c r="BG129" s="216">
        <f t="shared" si="26"/>
        <v>0</v>
      </c>
      <c r="BH129" s="216">
        <f t="shared" si="27"/>
        <v>0</v>
      </c>
      <c r="BI129" s="216">
        <f t="shared" si="28"/>
        <v>0</v>
      </c>
      <c r="BJ129" s="25" t="s">
        <v>25</v>
      </c>
      <c r="BK129" s="216">
        <f t="shared" si="29"/>
        <v>0</v>
      </c>
      <c r="BL129" s="25" t="s">
        <v>279</v>
      </c>
      <c r="BM129" s="25" t="s">
        <v>2488</v>
      </c>
    </row>
    <row r="130" spans="2:65" s="1" customFormat="1" ht="25.5" customHeight="1">
      <c r="B130" s="43"/>
      <c r="C130" s="205" t="s">
        <v>353</v>
      </c>
      <c r="D130" s="205" t="s">
        <v>185</v>
      </c>
      <c r="E130" s="206" t="s">
        <v>2489</v>
      </c>
      <c r="F130" s="207" t="s">
        <v>2490</v>
      </c>
      <c r="G130" s="208" t="s">
        <v>313</v>
      </c>
      <c r="H130" s="209">
        <v>17</v>
      </c>
      <c r="I130" s="210"/>
      <c r="J130" s="211">
        <f t="shared" si="20"/>
        <v>0</v>
      </c>
      <c r="K130" s="207" t="s">
        <v>2406</v>
      </c>
      <c r="L130" s="63"/>
      <c r="M130" s="212" t="s">
        <v>38</v>
      </c>
      <c r="N130" s="213" t="s">
        <v>53</v>
      </c>
      <c r="O130" s="44"/>
      <c r="P130" s="214">
        <f t="shared" si="21"/>
        <v>0</v>
      </c>
      <c r="Q130" s="214">
        <v>0.00069</v>
      </c>
      <c r="R130" s="214">
        <f t="shared" si="22"/>
        <v>0.011729999999999999</v>
      </c>
      <c r="S130" s="214">
        <v>0</v>
      </c>
      <c r="T130" s="215">
        <f t="shared" si="23"/>
        <v>0</v>
      </c>
      <c r="AR130" s="25" t="s">
        <v>279</v>
      </c>
      <c r="AT130" s="25" t="s">
        <v>185</v>
      </c>
      <c r="AU130" s="25" t="s">
        <v>25</v>
      </c>
      <c r="AY130" s="25" t="s">
        <v>183</v>
      </c>
      <c r="BE130" s="216">
        <f t="shared" si="24"/>
        <v>0</v>
      </c>
      <c r="BF130" s="216">
        <f t="shared" si="25"/>
        <v>0</v>
      </c>
      <c r="BG130" s="216">
        <f t="shared" si="26"/>
        <v>0</v>
      </c>
      <c r="BH130" s="216">
        <f t="shared" si="27"/>
        <v>0</v>
      </c>
      <c r="BI130" s="216">
        <f t="shared" si="28"/>
        <v>0</v>
      </c>
      <c r="BJ130" s="25" t="s">
        <v>25</v>
      </c>
      <c r="BK130" s="216">
        <f t="shared" si="29"/>
        <v>0</v>
      </c>
      <c r="BL130" s="25" t="s">
        <v>279</v>
      </c>
      <c r="BM130" s="25" t="s">
        <v>2491</v>
      </c>
    </row>
    <row r="131" spans="2:65" s="1" customFormat="1" ht="16.5" customHeight="1">
      <c r="B131" s="43"/>
      <c r="C131" s="205" t="s">
        <v>358</v>
      </c>
      <c r="D131" s="205" t="s">
        <v>185</v>
      </c>
      <c r="E131" s="206" t="s">
        <v>2492</v>
      </c>
      <c r="F131" s="207" t="s">
        <v>2493</v>
      </c>
      <c r="G131" s="208" t="s">
        <v>313</v>
      </c>
      <c r="H131" s="209">
        <v>17</v>
      </c>
      <c r="I131" s="210"/>
      <c r="J131" s="211">
        <f t="shared" si="20"/>
        <v>0</v>
      </c>
      <c r="K131" s="207" t="s">
        <v>2406</v>
      </c>
      <c r="L131" s="63"/>
      <c r="M131" s="212" t="s">
        <v>38</v>
      </c>
      <c r="N131" s="213" t="s">
        <v>53</v>
      </c>
      <c r="O131" s="44"/>
      <c r="P131" s="214">
        <f t="shared" si="21"/>
        <v>0</v>
      </c>
      <c r="Q131" s="214">
        <v>3E-05</v>
      </c>
      <c r="R131" s="214">
        <f t="shared" si="22"/>
        <v>0.00051</v>
      </c>
      <c r="S131" s="214">
        <v>0.00106</v>
      </c>
      <c r="T131" s="215">
        <f t="shared" si="23"/>
        <v>0.018019999999999998</v>
      </c>
      <c r="AR131" s="25" t="s">
        <v>279</v>
      </c>
      <c r="AT131" s="25" t="s">
        <v>185</v>
      </c>
      <c r="AU131" s="25" t="s">
        <v>25</v>
      </c>
      <c r="AY131" s="25" t="s">
        <v>183</v>
      </c>
      <c r="BE131" s="216">
        <f t="shared" si="24"/>
        <v>0</v>
      </c>
      <c r="BF131" s="216">
        <f t="shared" si="25"/>
        <v>0</v>
      </c>
      <c r="BG131" s="216">
        <f t="shared" si="26"/>
        <v>0</v>
      </c>
      <c r="BH131" s="216">
        <f t="shared" si="27"/>
        <v>0</v>
      </c>
      <c r="BI131" s="216">
        <f t="shared" si="28"/>
        <v>0</v>
      </c>
      <c r="BJ131" s="25" t="s">
        <v>25</v>
      </c>
      <c r="BK131" s="216">
        <f t="shared" si="29"/>
        <v>0</v>
      </c>
      <c r="BL131" s="25" t="s">
        <v>279</v>
      </c>
      <c r="BM131" s="25" t="s">
        <v>2494</v>
      </c>
    </row>
    <row r="132" spans="2:65" s="1" customFormat="1" ht="16.5" customHeight="1">
      <c r="B132" s="43"/>
      <c r="C132" s="205" t="s">
        <v>364</v>
      </c>
      <c r="D132" s="205" t="s">
        <v>185</v>
      </c>
      <c r="E132" s="206" t="s">
        <v>2495</v>
      </c>
      <c r="F132" s="207" t="s">
        <v>2496</v>
      </c>
      <c r="G132" s="208" t="s">
        <v>313</v>
      </c>
      <c r="H132" s="209">
        <v>22</v>
      </c>
      <c r="I132" s="210"/>
      <c r="J132" s="211">
        <f t="shared" si="20"/>
        <v>0</v>
      </c>
      <c r="K132" s="207" t="s">
        <v>2406</v>
      </c>
      <c r="L132" s="63"/>
      <c r="M132" s="212" t="s">
        <v>38</v>
      </c>
      <c r="N132" s="213" t="s">
        <v>53</v>
      </c>
      <c r="O132" s="44"/>
      <c r="P132" s="214">
        <f t="shared" si="21"/>
        <v>0</v>
      </c>
      <c r="Q132" s="214">
        <v>0</v>
      </c>
      <c r="R132" s="214">
        <f t="shared" si="22"/>
        <v>0</v>
      </c>
      <c r="S132" s="214">
        <v>0</v>
      </c>
      <c r="T132" s="215">
        <f t="shared" si="23"/>
        <v>0</v>
      </c>
      <c r="AR132" s="25" t="s">
        <v>279</v>
      </c>
      <c r="AT132" s="25" t="s">
        <v>185</v>
      </c>
      <c r="AU132" s="25" t="s">
        <v>25</v>
      </c>
      <c r="AY132" s="25" t="s">
        <v>183</v>
      </c>
      <c r="BE132" s="216">
        <f t="shared" si="24"/>
        <v>0</v>
      </c>
      <c r="BF132" s="216">
        <f t="shared" si="25"/>
        <v>0</v>
      </c>
      <c r="BG132" s="216">
        <f t="shared" si="26"/>
        <v>0</v>
      </c>
      <c r="BH132" s="216">
        <f t="shared" si="27"/>
        <v>0</v>
      </c>
      <c r="BI132" s="216">
        <f t="shared" si="28"/>
        <v>0</v>
      </c>
      <c r="BJ132" s="25" t="s">
        <v>25</v>
      </c>
      <c r="BK132" s="216">
        <f t="shared" si="29"/>
        <v>0</v>
      </c>
      <c r="BL132" s="25" t="s">
        <v>279</v>
      </c>
      <c r="BM132" s="25" t="s">
        <v>2497</v>
      </c>
    </row>
    <row r="133" spans="2:65" s="1" customFormat="1" ht="38.25" customHeight="1">
      <c r="B133" s="43"/>
      <c r="C133" s="205" t="s">
        <v>369</v>
      </c>
      <c r="D133" s="205" t="s">
        <v>185</v>
      </c>
      <c r="E133" s="206" t="s">
        <v>2498</v>
      </c>
      <c r="F133" s="207" t="s">
        <v>2499</v>
      </c>
      <c r="G133" s="208" t="s">
        <v>911</v>
      </c>
      <c r="H133" s="273"/>
      <c r="I133" s="210"/>
      <c r="J133" s="211">
        <f t="shared" si="20"/>
        <v>0</v>
      </c>
      <c r="K133" s="207" t="s">
        <v>2406</v>
      </c>
      <c r="L133" s="63"/>
      <c r="M133" s="212" t="s">
        <v>38</v>
      </c>
      <c r="N133" s="213" t="s">
        <v>53</v>
      </c>
      <c r="O133" s="44"/>
      <c r="P133" s="214">
        <f t="shared" si="21"/>
        <v>0</v>
      </c>
      <c r="Q133" s="214">
        <v>0</v>
      </c>
      <c r="R133" s="214">
        <f t="shared" si="22"/>
        <v>0</v>
      </c>
      <c r="S133" s="214">
        <v>0</v>
      </c>
      <c r="T133" s="215">
        <f t="shared" si="23"/>
        <v>0</v>
      </c>
      <c r="AR133" s="25" t="s">
        <v>279</v>
      </c>
      <c r="AT133" s="25" t="s">
        <v>185</v>
      </c>
      <c r="AU133" s="25" t="s">
        <v>25</v>
      </c>
      <c r="AY133" s="25" t="s">
        <v>183</v>
      </c>
      <c r="BE133" s="216">
        <f t="shared" si="24"/>
        <v>0</v>
      </c>
      <c r="BF133" s="216">
        <f t="shared" si="25"/>
        <v>0</v>
      </c>
      <c r="BG133" s="216">
        <f t="shared" si="26"/>
        <v>0</v>
      </c>
      <c r="BH133" s="216">
        <f t="shared" si="27"/>
        <v>0</v>
      </c>
      <c r="BI133" s="216">
        <f t="shared" si="28"/>
        <v>0</v>
      </c>
      <c r="BJ133" s="25" t="s">
        <v>25</v>
      </c>
      <c r="BK133" s="216">
        <f t="shared" si="29"/>
        <v>0</v>
      </c>
      <c r="BL133" s="25" t="s">
        <v>279</v>
      </c>
      <c r="BM133" s="25" t="s">
        <v>2500</v>
      </c>
    </row>
    <row r="134" spans="2:47" s="1" customFormat="1" ht="121.5">
      <c r="B134" s="43"/>
      <c r="C134" s="65"/>
      <c r="D134" s="219" t="s">
        <v>217</v>
      </c>
      <c r="E134" s="65"/>
      <c r="F134" s="250" t="s">
        <v>930</v>
      </c>
      <c r="G134" s="65"/>
      <c r="H134" s="65"/>
      <c r="I134" s="174"/>
      <c r="J134" s="65"/>
      <c r="K134" s="65"/>
      <c r="L134" s="63"/>
      <c r="M134" s="251"/>
      <c r="N134" s="44"/>
      <c r="O134" s="44"/>
      <c r="P134" s="44"/>
      <c r="Q134" s="44"/>
      <c r="R134" s="44"/>
      <c r="S134" s="44"/>
      <c r="T134" s="80"/>
      <c r="AT134" s="25" t="s">
        <v>217</v>
      </c>
      <c r="AU134" s="25" t="s">
        <v>25</v>
      </c>
    </row>
    <row r="135" spans="2:63" s="11" customFormat="1" ht="37.35" customHeight="1">
      <c r="B135" s="189"/>
      <c r="C135" s="190"/>
      <c r="D135" s="191" t="s">
        <v>81</v>
      </c>
      <c r="E135" s="192" t="s">
        <v>2501</v>
      </c>
      <c r="F135" s="192" t="s">
        <v>2502</v>
      </c>
      <c r="G135" s="190"/>
      <c r="H135" s="190"/>
      <c r="I135" s="193"/>
      <c r="J135" s="194">
        <f>BK135</f>
        <v>0</v>
      </c>
      <c r="K135" s="190"/>
      <c r="L135" s="195"/>
      <c r="M135" s="196"/>
      <c r="N135" s="197"/>
      <c r="O135" s="197"/>
      <c r="P135" s="198">
        <f>SUM(P136:P167)</f>
        <v>0</v>
      </c>
      <c r="Q135" s="197"/>
      <c r="R135" s="198">
        <f>SUM(R136:R167)</f>
        <v>0.02978</v>
      </c>
      <c r="S135" s="197"/>
      <c r="T135" s="199">
        <f>SUM(T136:T167)</f>
        <v>0.0036</v>
      </c>
      <c r="AR135" s="200" t="s">
        <v>90</v>
      </c>
      <c r="AT135" s="201" t="s">
        <v>81</v>
      </c>
      <c r="AU135" s="201" t="s">
        <v>82</v>
      </c>
      <c r="AY135" s="200" t="s">
        <v>183</v>
      </c>
      <c r="BK135" s="202">
        <f>SUM(BK136:BK167)</f>
        <v>0</v>
      </c>
    </row>
    <row r="136" spans="2:65" s="1" customFormat="1" ht="16.5" customHeight="1">
      <c r="B136" s="43"/>
      <c r="C136" s="205" t="s">
        <v>373</v>
      </c>
      <c r="D136" s="205" t="s">
        <v>185</v>
      </c>
      <c r="E136" s="206" t="s">
        <v>2503</v>
      </c>
      <c r="F136" s="207" t="s">
        <v>2504</v>
      </c>
      <c r="G136" s="208" t="s">
        <v>188</v>
      </c>
      <c r="H136" s="209">
        <v>8</v>
      </c>
      <c r="I136" s="210"/>
      <c r="J136" s="211">
        <f aca="true" t="shared" si="30" ref="J136:J166">ROUND(I136*H136,2)</f>
        <v>0</v>
      </c>
      <c r="K136" s="207" t="s">
        <v>2406</v>
      </c>
      <c r="L136" s="63"/>
      <c r="M136" s="212" t="s">
        <v>38</v>
      </c>
      <c r="N136" s="213" t="s">
        <v>53</v>
      </c>
      <c r="O136" s="44"/>
      <c r="P136" s="214">
        <f aca="true" t="shared" si="31" ref="P136:P166">O136*H136</f>
        <v>0</v>
      </c>
      <c r="Q136" s="214">
        <v>9E-05</v>
      </c>
      <c r="R136" s="214">
        <f aca="true" t="shared" si="32" ref="R136:R166">Q136*H136</f>
        <v>0.00072</v>
      </c>
      <c r="S136" s="214">
        <v>0.00045</v>
      </c>
      <c r="T136" s="215">
        <f aca="true" t="shared" si="33" ref="T136:T166">S136*H136</f>
        <v>0.0036</v>
      </c>
      <c r="AR136" s="25" t="s">
        <v>279</v>
      </c>
      <c r="AT136" s="25" t="s">
        <v>185</v>
      </c>
      <c r="AU136" s="25" t="s">
        <v>25</v>
      </c>
      <c r="AY136" s="25" t="s">
        <v>183</v>
      </c>
      <c r="BE136" s="216">
        <f aca="true" t="shared" si="34" ref="BE136:BE166">IF(N136="základní",J136,0)</f>
        <v>0</v>
      </c>
      <c r="BF136" s="216">
        <f aca="true" t="shared" si="35" ref="BF136:BF166">IF(N136="snížená",J136,0)</f>
        <v>0</v>
      </c>
      <c r="BG136" s="216">
        <f aca="true" t="shared" si="36" ref="BG136:BG166">IF(N136="zákl. přenesená",J136,0)</f>
        <v>0</v>
      </c>
      <c r="BH136" s="216">
        <f aca="true" t="shared" si="37" ref="BH136:BH166">IF(N136="sníž. přenesená",J136,0)</f>
        <v>0</v>
      </c>
      <c r="BI136" s="216">
        <f aca="true" t="shared" si="38" ref="BI136:BI166">IF(N136="nulová",J136,0)</f>
        <v>0</v>
      </c>
      <c r="BJ136" s="25" t="s">
        <v>25</v>
      </c>
      <c r="BK136" s="216">
        <f aca="true" t="shared" si="39" ref="BK136:BK166">ROUND(I136*H136,2)</f>
        <v>0</v>
      </c>
      <c r="BL136" s="25" t="s">
        <v>279</v>
      </c>
      <c r="BM136" s="25" t="s">
        <v>2505</v>
      </c>
    </row>
    <row r="137" spans="2:65" s="1" customFormat="1" ht="16.5" customHeight="1">
      <c r="B137" s="43"/>
      <c r="C137" s="205" t="s">
        <v>385</v>
      </c>
      <c r="D137" s="205" t="s">
        <v>185</v>
      </c>
      <c r="E137" s="206" t="s">
        <v>2506</v>
      </c>
      <c r="F137" s="207" t="s">
        <v>2507</v>
      </c>
      <c r="G137" s="208" t="s">
        <v>188</v>
      </c>
      <c r="H137" s="209">
        <v>16</v>
      </c>
      <c r="I137" s="210"/>
      <c r="J137" s="211">
        <f t="shared" si="30"/>
        <v>0</v>
      </c>
      <c r="K137" s="207" t="s">
        <v>2406</v>
      </c>
      <c r="L137" s="63"/>
      <c r="M137" s="212" t="s">
        <v>38</v>
      </c>
      <c r="N137" s="213" t="s">
        <v>53</v>
      </c>
      <c r="O137" s="44"/>
      <c r="P137" s="214">
        <f t="shared" si="31"/>
        <v>0</v>
      </c>
      <c r="Q137" s="214">
        <v>6E-05</v>
      </c>
      <c r="R137" s="214">
        <f t="shared" si="32"/>
        <v>0.00096</v>
      </c>
      <c r="S137" s="214">
        <v>0</v>
      </c>
      <c r="T137" s="215">
        <f t="shared" si="33"/>
        <v>0</v>
      </c>
      <c r="AR137" s="25" t="s">
        <v>279</v>
      </c>
      <c r="AT137" s="25" t="s">
        <v>185</v>
      </c>
      <c r="AU137" s="25" t="s">
        <v>25</v>
      </c>
      <c r="AY137" s="25" t="s">
        <v>183</v>
      </c>
      <c r="BE137" s="216">
        <f t="shared" si="34"/>
        <v>0</v>
      </c>
      <c r="BF137" s="216">
        <f t="shared" si="35"/>
        <v>0</v>
      </c>
      <c r="BG137" s="216">
        <f t="shared" si="36"/>
        <v>0</v>
      </c>
      <c r="BH137" s="216">
        <f t="shared" si="37"/>
        <v>0</v>
      </c>
      <c r="BI137" s="216">
        <f t="shared" si="38"/>
        <v>0</v>
      </c>
      <c r="BJ137" s="25" t="s">
        <v>25</v>
      </c>
      <c r="BK137" s="216">
        <f t="shared" si="39"/>
        <v>0</v>
      </c>
      <c r="BL137" s="25" t="s">
        <v>279</v>
      </c>
      <c r="BM137" s="25" t="s">
        <v>2508</v>
      </c>
    </row>
    <row r="138" spans="2:65" s="1" customFormat="1" ht="16.5" customHeight="1">
      <c r="B138" s="43"/>
      <c r="C138" s="252" t="s">
        <v>394</v>
      </c>
      <c r="D138" s="252" t="s">
        <v>272</v>
      </c>
      <c r="E138" s="253" t="s">
        <v>2509</v>
      </c>
      <c r="F138" s="254" t="s">
        <v>2510</v>
      </c>
      <c r="G138" s="255" t="s">
        <v>188</v>
      </c>
      <c r="H138" s="256">
        <v>10</v>
      </c>
      <c r="I138" s="257"/>
      <c r="J138" s="258">
        <f t="shared" si="30"/>
        <v>0</v>
      </c>
      <c r="K138" s="254" t="s">
        <v>38</v>
      </c>
      <c r="L138" s="259"/>
      <c r="M138" s="260" t="s">
        <v>38</v>
      </c>
      <c r="N138" s="261" t="s">
        <v>53</v>
      </c>
      <c r="O138" s="44"/>
      <c r="P138" s="214">
        <f t="shared" si="31"/>
        <v>0</v>
      </c>
      <c r="Q138" s="214">
        <v>0.0002</v>
      </c>
      <c r="R138" s="214">
        <f t="shared" si="32"/>
        <v>0.002</v>
      </c>
      <c r="S138" s="214">
        <v>0</v>
      </c>
      <c r="T138" s="215">
        <f t="shared" si="33"/>
        <v>0</v>
      </c>
      <c r="AR138" s="25" t="s">
        <v>385</v>
      </c>
      <c r="AT138" s="25" t="s">
        <v>272</v>
      </c>
      <c r="AU138" s="25" t="s">
        <v>25</v>
      </c>
      <c r="AY138" s="25" t="s">
        <v>183</v>
      </c>
      <c r="BE138" s="216">
        <f t="shared" si="34"/>
        <v>0</v>
      </c>
      <c r="BF138" s="216">
        <f t="shared" si="35"/>
        <v>0</v>
      </c>
      <c r="BG138" s="216">
        <f t="shared" si="36"/>
        <v>0</v>
      </c>
      <c r="BH138" s="216">
        <f t="shared" si="37"/>
        <v>0</v>
      </c>
      <c r="BI138" s="216">
        <f t="shared" si="38"/>
        <v>0</v>
      </c>
      <c r="BJ138" s="25" t="s">
        <v>25</v>
      </c>
      <c r="BK138" s="216">
        <f t="shared" si="39"/>
        <v>0</v>
      </c>
      <c r="BL138" s="25" t="s">
        <v>279</v>
      </c>
      <c r="BM138" s="25" t="s">
        <v>2511</v>
      </c>
    </row>
    <row r="139" spans="2:65" s="1" customFormat="1" ht="16.5" customHeight="1">
      <c r="B139" s="43"/>
      <c r="C139" s="252" t="s">
        <v>410</v>
      </c>
      <c r="D139" s="252" t="s">
        <v>272</v>
      </c>
      <c r="E139" s="253" t="s">
        <v>2512</v>
      </c>
      <c r="F139" s="254" t="s">
        <v>2513</v>
      </c>
      <c r="G139" s="255" t="s">
        <v>188</v>
      </c>
      <c r="H139" s="256">
        <v>5</v>
      </c>
      <c r="I139" s="257"/>
      <c r="J139" s="258">
        <f t="shared" si="30"/>
        <v>0</v>
      </c>
      <c r="K139" s="254" t="s">
        <v>38</v>
      </c>
      <c r="L139" s="259"/>
      <c r="M139" s="260" t="s">
        <v>38</v>
      </c>
      <c r="N139" s="261" t="s">
        <v>53</v>
      </c>
      <c r="O139" s="44"/>
      <c r="P139" s="214">
        <f t="shared" si="31"/>
        <v>0</v>
      </c>
      <c r="Q139" s="214">
        <v>0.0002</v>
      </c>
      <c r="R139" s="214">
        <f t="shared" si="32"/>
        <v>0.001</v>
      </c>
      <c r="S139" s="214">
        <v>0</v>
      </c>
      <c r="T139" s="215">
        <f t="shared" si="33"/>
        <v>0</v>
      </c>
      <c r="AR139" s="25" t="s">
        <v>385</v>
      </c>
      <c r="AT139" s="25" t="s">
        <v>272</v>
      </c>
      <c r="AU139" s="25" t="s">
        <v>25</v>
      </c>
      <c r="AY139" s="25" t="s">
        <v>183</v>
      </c>
      <c r="BE139" s="216">
        <f t="shared" si="34"/>
        <v>0</v>
      </c>
      <c r="BF139" s="216">
        <f t="shared" si="35"/>
        <v>0</v>
      </c>
      <c r="BG139" s="216">
        <f t="shared" si="36"/>
        <v>0</v>
      </c>
      <c r="BH139" s="216">
        <f t="shared" si="37"/>
        <v>0</v>
      </c>
      <c r="BI139" s="216">
        <f t="shared" si="38"/>
        <v>0</v>
      </c>
      <c r="BJ139" s="25" t="s">
        <v>25</v>
      </c>
      <c r="BK139" s="216">
        <f t="shared" si="39"/>
        <v>0</v>
      </c>
      <c r="BL139" s="25" t="s">
        <v>279</v>
      </c>
      <c r="BM139" s="25" t="s">
        <v>2514</v>
      </c>
    </row>
    <row r="140" spans="2:65" s="1" customFormat="1" ht="16.5" customHeight="1">
      <c r="B140" s="43"/>
      <c r="C140" s="252" t="s">
        <v>414</v>
      </c>
      <c r="D140" s="252" t="s">
        <v>272</v>
      </c>
      <c r="E140" s="253" t="s">
        <v>2515</v>
      </c>
      <c r="F140" s="254" t="s">
        <v>2516</v>
      </c>
      <c r="G140" s="255" t="s">
        <v>188</v>
      </c>
      <c r="H140" s="256">
        <v>1</v>
      </c>
      <c r="I140" s="257"/>
      <c r="J140" s="258">
        <f t="shared" si="30"/>
        <v>0</v>
      </c>
      <c r="K140" s="254" t="s">
        <v>38</v>
      </c>
      <c r="L140" s="259"/>
      <c r="M140" s="260" t="s">
        <v>38</v>
      </c>
      <c r="N140" s="261" t="s">
        <v>53</v>
      </c>
      <c r="O140" s="44"/>
      <c r="P140" s="214">
        <f t="shared" si="31"/>
        <v>0</v>
      </c>
      <c r="Q140" s="214">
        <v>0.00192</v>
      </c>
      <c r="R140" s="214">
        <f t="shared" si="32"/>
        <v>0.00192</v>
      </c>
      <c r="S140" s="214">
        <v>0</v>
      </c>
      <c r="T140" s="215">
        <f t="shared" si="33"/>
        <v>0</v>
      </c>
      <c r="AR140" s="25" t="s">
        <v>385</v>
      </c>
      <c r="AT140" s="25" t="s">
        <v>272</v>
      </c>
      <c r="AU140" s="25" t="s">
        <v>25</v>
      </c>
      <c r="AY140" s="25" t="s">
        <v>183</v>
      </c>
      <c r="BE140" s="216">
        <f t="shared" si="34"/>
        <v>0</v>
      </c>
      <c r="BF140" s="216">
        <f t="shared" si="35"/>
        <v>0</v>
      </c>
      <c r="BG140" s="216">
        <f t="shared" si="36"/>
        <v>0</v>
      </c>
      <c r="BH140" s="216">
        <f t="shared" si="37"/>
        <v>0</v>
      </c>
      <c r="BI140" s="216">
        <f t="shared" si="38"/>
        <v>0</v>
      </c>
      <c r="BJ140" s="25" t="s">
        <v>25</v>
      </c>
      <c r="BK140" s="216">
        <f t="shared" si="39"/>
        <v>0</v>
      </c>
      <c r="BL140" s="25" t="s">
        <v>279</v>
      </c>
      <c r="BM140" s="25" t="s">
        <v>2517</v>
      </c>
    </row>
    <row r="141" spans="2:65" s="1" customFormat="1" ht="16.5" customHeight="1">
      <c r="B141" s="43"/>
      <c r="C141" s="205" t="s">
        <v>425</v>
      </c>
      <c r="D141" s="205" t="s">
        <v>185</v>
      </c>
      <c r="E141" s="206" t="s">
        <v>2518</v>
      </c>
      <c r="F141" s="207" t="s">
        <v>2519</v>
      </c>
      <c r="G141" s="208" t="s">
        <v>188</v>
      </c>
      <c r="H141" s="209">
        <v>15</v>
      </c>
      <c r="I141" s="210"/>
      <c r="J141" s="211">
        <f t="shared" si="30"/>
        <v>0</v>
      </c>
      <c r="K141" s="207" t="s">
        <v>2406</v>
      </c>
      <c r="L141" s="63"/>
      <c r="M141" s="212" t="s">
        <v>38</v>
      </c>
      <c r="N141" s="213" t="s">
        <v>53</v>
      </c>
      <c r="O141" s="44"/>
      <c r="P141" s="214">
        <f t="shared" si="31"/>
        <v>0</v>
      </c>
      <c r="Q141" s="214">
        <v>8E-05</v>
      </c>
      <c r="R141" s="214">
        <f t="shared" si="32"/>
        <v>0.0012000000000000001</v>
      </c>
      <c r="S141" s="214">
        <v>0</v>
      </c>
      <c r="T141" s="215">
        <f t="shared" si="33"/>
        <v>0</v>
      </c>
      <c r="AR141" s="25" t="s">
        <v>279</v>
      </c>
      <c r="AT141" s="25" t="s">
        <v>185</v>
      </c>
      <c r="AU141" s="25" t="s">
        <v>25</v>
      </c>
      <c r="AY141" s="25" t="s">
        <v>183</v>
      </c>
      <c r="BE141" s="216">
        <f t="shared" si="34"/>
        <v>0</v>
      </c>
      <c r="BF141" s="216">
        <f t="shared" si="35"/>
        <v>0</v>
      </c>
      <c r="BG141" s="216">
        <f t="shared" si="36"/>
        <v>0</v>
      </c>
      <c r="BH141" s="216">
        <f t="shared" si="37"/>
        <v>0</v>
      </c>
      <c r="BI141" s="216">
        <f t="shared" si="38"/>
        <v>0</v>
      </c>
      <c r="BJ141" s="25" t="s">
        <v>25</v>
      </c>
      <c r="BK141" s="216">
        <f t="shared" si="39"/>
        <v>0</v>
      </c>
      <c r="BL141" s="25" t="s">
        <v>279</v>
      </c>
      <c r="BM141" s="25" t="s">
        <v>2520</v>
      </c>
    </row>
    <row r="142" spans="2:65" s="1" customFormat="1" ht="16.5" customHeight="1">
      <c r="B142" s="43"/>
      <c r="C142" s="252" t="s">
        <v>430</v>
      </c>
      <c r="D142" s="252" t="s">
        <v>272</v>
      </c>
      <c r="E142" s="253" t="s">
        <v>2521</v>
      </c>
      <c r="F142" s="254" t="s">
        <v>2522</v>
      </c>
      <c r="G142" s="255" t="s">
        <v>188</v>
      </c>
      <c r="H142" s="256">
        <v>5</v>
      </c>
      <c r="I142" s="257"/>
      <c r="J142" s="258">
        <f t="shared" si="30"/>
        <v>0</v>
      </c>
      <c r="K142" s="254" t="s">
        <v>38</v>
      </c>
      <c r="L142" s="259"/>
      <c r="M142" s="260" t="s">
        <v>38</v>
      </c>
      <c r="N142" s="261" t="s">
        <v>53</v>
      </c>
      <c r="O142" s="44"/>
      <c r="P142" s="214">
        <f t="shared" si="31"/>
        <v>0</v>
      </c>
      <c r="Q142" s="214">
        <v>0.0002</v>
      </c>
      <c r="R142" s="214">
        <f t="shared" si="32"/>
        <v>0.001</v>
      </c>
      <c r="S142" s="214">
        <v>0</v>
      </c>
      <c r="T142" s="215">
        <f t="shared" si="33"/>
        <v>0</v>
      </c>
      <c r="AR142" s="25" t="s">
        <v>385</v>
      </c>
      <c r="AT142" s="25" t="s">
        <v>272</v>
      </c>
      <c r="AU142" s="25" t="s">
        <v>25</v>
      </c>
      <c r="AY142" s="25" t="s">
        <v>183</v>
      </c>
      <c r="BE142" s="216">
        <f t="shared" si="34"/>
        <v>0</v>
      </c>
      <c r="BF142" s="216">
        <f t="shared" si="35"/>
        <v>0</v>
      </c>
      <c r="BG142" s="216">
        <f t="shared" si="36"/>
        <v>0</v>
      </c>
      <c r="BH142" s="216">
        <f t="shared" si="37"/>
        <v>0</v>
      </c>
      <c r="BI142" s="216">
        <f t="shared" si="38"/>
        <v>0</v>
      </c>
      <c r="BJ142" s="25" t="s">
        <v>25</v>
      </c>
      <c r="BK142" s="216">
        <f t="shared" si="39"/>
        <v>0</v>
      </c>
      <c r="BL142" s="25" t="s">
        <v>279</v>
      </c>
      <c r="BM142" s="25" t="s">
        <v>2523</v>
      </c>
    </row>
    <row r="143" spans="2:65" s="1" customFormat="1" ht="16.5" customHeight="1">
      <c r="B143" s="43"/>
      <c r="C143" s="252" t="s">
        <v>438</v>
      </c>
      <c r="D143" s="252" t="s">
        <v>272</v>
      </c>
      <c r="E143" s="253" t="s">
        <v>2524</v>
      </c>
      <c r="F143" s="254" t="s">
        <v>2525</v>
      </c>
      <c r="G143" s="255" t="s">
        <v>188</v>
      </c>
      <c r="H143" s="256">
        <v>5</v>
      </c>
      <c r="I143" s="257"/>
      <c r="J143" s="258">
        <f t="shared" si="30"/>
        <v>0</v>
      </c>
      <c r="K143" s="254" t="s">
        <v>38</v>
      </c>
      <c r="L143" s="259"/>
      <c r="M143" s="260" t="s">
        <v>38</v>
      </c>
      <c r="N143" s="261" t="s">
        <v>53</v>
      </c>
      <c r="O143" s="44"/>
      <c r="P143" s="214">
        <f t="shared" si="31"/>
        <v>0</v>
      </c>
      <c r="Q143" s="214">
        <v>0.0002</v>
      </c>
      <c r="R143" s="214">
        <f t="shared" si="32"/>
        <v>0.001</v>
      </c>
      <c r="S143" s="214">
        <v>0</v>
      </c>
      <c r="T143" s="215">
        <f t="shared" si="33"/>
        <v>0</v>
      </c>
      <c r="AR143" s="25" t="s">
        <v>385</v>
      </c>
      <c r="AT143" s="25" t="s">
        <v>272</v>
      </c>
      <c r="AU143" s="25" t="s">
        <v>25</v>
      </c>
      <c r="AY143" s="25" t="s">
        <v>183</v>
      </c>
      <c r="BE143" s="216">
        <f t="shared" si="34"/>
        <v>0</v>
      </c>
      <c r="BF143" s="216">
        <f t="shared" si="35"/>
        <v>0</v>
      </c>
      <c r="BG143" s="216">
        <f t="shared" si="36"/>
        <v>0</v>
      </c>
      <c r="BH143" s="216">
        <f t="shared" si="37"/>
        <v>0</v>
      </c>
      <c r="BI143" s="216">
        <f t="shared" si="38"/>
        <v>0</v>
      </c>
      <c r="BJ143" s="25" t="s">
        <v>25</v>
      </c>
      <c r="BK143" s="216">
        <f t="shared" si="39"/>
        <v>0</v>
      </c>
      <c r="BL143" s="25" t="s">
        <v>279</v>
      </c>
      <c r="BM143" s="25" t="s">
        <v>2526</v>
      </c>
    </row>
    <row r="144" spans="2:65" s="1" customFormat="1" ht="16.5" customHeight="1">
      <c r="B144" s="43"/>
      <c r="C144" s="252" t="s">
        <v>442</v>
      </c>
      <c r="D144" s="252" t="s">
        <v>272</v>
      </c>
      <c r="E144" s="253" t="s">
        <v>2527</v>
      </c>
      <c r="F144" s="254" t="s">
        <v>2528</v>
      </c>
      <c r="G144" s="255" t="s">
        <v>188</v>
      </c>
      <c r="H144" s="256">
        <v>4</v>
      </c>
      <c r="I144" s="257"/>
      <c r="J144" s="258">
        <f t="shared" si="30"/>
        <v>0</v>
      </c>
      <c r="K144" s="254" t="s">
        <v>38</v>
      </c>
      <c r="L144" s="259"/>
      <c r="M144" s="260" t="s">
        <v>38</v>
      </c>
      <c r="N144" s="261" t="s">
        <v>53</v>
      </c>
      <c r="O144" s="44"/>
      <c r="P144" s="214">
        <f t="shared" si="31"/>
        <v>0</v>
      </c>
      <c r="Q144" s="214">
        <v>0.0002</v>
      </c>
      <c r="R144" s="214">
        <f t="shared" si="32"/>
        <v>0.0008</v>
      </c>
      <c r="S144" s="214">
        <v>0</v>
      </c>
      <c r="T144" s="215">
        <f t="shared" si="33"/>
        <v>0</v>
      </c>
      <c r="AR144" s="25" t="s">
        <v>385</v>
      </c>
      <c r="AT144" s="25" t="s">
        <v>272</v>
      </c>
      <c r="AU144" s="25" t="s">
        <v>25</v>
      </c>
      <c r="AY144" s="25" t="s">
        <v>183</v>
      </c>
      <c r="BE144" s="216">
        <f t="shared" si="34"/>
        <v>0</v>
      </c>
      <c r="BF144" s="216">
        <f t="shared" si="35"/>
        <v>0</v>
      </c>
      <c r="BG144" s="216">
        <f t="shared" si="36"/>
        <v>0</v>
      </c>
      <c r="BH144" s="216">
        <f t="shared" si="37"/>
        <v>0</v>
      </c>
      <c r="BI144" s="216">
        <f t="shared" si="38"/>
        <v>0</v>
      </c>
      <c r="BJ144" s="25" t="s">
        <v>25</v>
      </c>
      <c r="BK144" s="216">
        <f t="shared" si="39"/>
        <v>0</v>
      </c>
      <c r="BL144" s="25" t="s">
        <v>279</v>
      </c>
      <c r="BM144" s="25" t="s">
        <v>2529</v>
      </c>
    </row>
    <row r="145" spans="2:65" s="1" customFormat="1" ht="16.5" customHeight="1">
      <c r="B145" s="43"/>
      <c r="C145" s="252" t="s">
        <v>446</v>
      </c>
      <c r="D145" s="252" t="s">
        <v>272</v>
      </c>
      <c r="E145" s="253" t="s">
        <v>2530</v>
      </c>
      <c r="F145" s="254" t="s">
        <v>2531</v>
      </c>
      <c r="G145" s="255" t="s">
        <v>188</v>
      </c>
      <c r="H145" s="256">
        <v>1</v>
      </c>
      <c r="I145" s="257"/>
      <c r="J145" s="258">
        <f t="shared" si="30"/>
        <v>0</v>
      </c>
      <c r="K145" s="254" t="s">
        <v>38</v>
      </c>
      <c r="L145" s="259"/>
      <c r="M145" s="260" t="s">
        <v>38</v>
      </c>
      <c r="N145" s="261" t="s">
        <v>53</v>
      </c>
      <c r="O145" s="44"/>
      <c r="P145" s="214">
        <f t="shared" si="31"/>
        <v>0</v>
      </c>
      <c r="Q145" s="214">
        <v>0.00192</v>
      </c>
      <c r="R145" s="214">
        <f t="shared" si="32"/>
        <v>0.00192</v>
      </c>
      <c r="S145" s="214">
        <v>0</v>
      </c>
      <c r="T145" s="215">
        <f t="shared" si="33"/>
        <v>0</v>
      </c>
      <c r="AR145" s="25" t="s">
        <v>385</v>
      </c>
      <c r="AT145" s="25" t="s">
        <v>272</v>
      </c>
      <c r="AU145" s="25" t="s">
        <v>25</v>
      </c>
      <c r="AY145" s="25" t="s">
        <v>183</v>
      </c>
      <c r="BE145" s="216">
        <f t="shared" si="34"/>
        <v>0</v>
      </c>
      <c r="BF145" s="216">
        <f t="shared" si="35"/>
        <v>0</v>
      </c>
      <c r="BG145" s="216">
        <f t="shared" si="36"/>
        <v>0</v>
      </c>
      <c r="BH145" s="216">
        <f t="shared" si="37"/>
        <v>0</v>
      </c>
      <c r="BI145" s="216">
        <f t="shared" si="38"/>
        <v>0</v>
      </c>
      <c r="BJ145" s="25" t="s">
        <v>25</v>
      </c>
      <c r="BK145" s="216">
        <f t="shared" si="39"/>
        <v>0</v>
      </c>
      <c r="BL145" s="25" t="s">
        <v>279</v>
      </c>
      <c r="BM145" s="25" t="s">
        <v>2532</v>
      </c>
    </row>
    <row r="146" spans="2:65" s="1" customFormat="1" ht="16.5" customHeight="1">
      <c r="B146" s="43"/>
      <c r="C146" s="252" t="s">
        <v>454</v>
      </c>
      <c r="D146" s="252" t="s">
        <v>272</v>
      </c>
      <c r="E146" s="253" t="s">
        <v>2533</v>
      </c>
      <c r="F146" s="254" t="s">
        <v>2534</v>
      </c>
      <c r="G146" s="255" t="s">
        <v>936</v>
      </c>
      <c r="H146" s="256">
        <v>1</v>
      </c>
      <c r="I146" s="257"/>
      <c r="J146" s="258">
        <f t="shared" si="30"/>
        <v>0</v>
      </c>
      <c r="K146" s="254" t="s">
        <v>38</v>
      </c>
      <c r="L146" s="259"/>
      <c r="M146" s="260" t="s">
        <v>38</v>
      </c>
      <c r="N146" s="261" t="s">
        <v>53</v>
      </c>
      <c r="O146" s="44"/>
      <c r="P146" s="214">
        <f t="shared" si="31"/>
        <v>0</v>
      </c>
      <c r="Q146" s="214">
        <v>0.0005</v>
      </c>
      <c r="R146" s="214">
        <f t="shared" si="32"/>
        <v>0.0005</v>
      </c>
      <c r="S146" s="214">
        <v>0</v>
      </c>
      <c r="T146" s="215">
        <f t="shared" si="33"/>
        <v>0</v>
      </c>
      <c r="AR146" s="25" t="s">
        <v>385</v>
      </c>
      <c r="AT146" s="25" t="s">
        <v>272</v>
      </c>
      <c r="AU146" s="25" t="s">
        <v>25</v>
      </c>
      <c r="AY146" s="25" t="s">
        <v>183</v>
      </c>
      <c r="BE146" s="216">
        <f t="shared" si="34"/>
        <v>0</v>
      </c>
      <c r="BF146" s="216">
        <f t="shared" si="35"/>
        <v>0</v>
      </c>
      <c r="BG146" s="216">
        <f t="shared" si="36"/>
        <v>0</v>
      </c>
      <c r="BH146" s="216">
        <f t="shared" si="37"/>
        <v>0</v>
      </c>
      <c r="BI146" s="216">
        <f t="shared" si="38"/>
        <v>0</v>
      </c>
      <c r="BJ146" s="25" t="s">
        <v>25</v>
      </c>
      <c r="BK146" s="216">
        <f t="shared" si="39"/>
        <v>0</v>
      </c>
      <c r="BL146" s="25" t="s">
        <v>279</v>
      </c>
      <c r="BM146" s="25" t="s">
        <v>2535</v>
      </c>
    </row>
    <row r="147" spans="2:65" s="1" customFormat="1" ht="16.5" customHeight="1">
      <c r="B147" s="43"/>
      <c r="C147" s="205" t="s">
        <v>461</v>
      </c>
      <c r="D147" s="205" t="s">
        <v>185</v>
      </c>
      <c r="E147" s="206" t="s">
        <v>2536</v>
      </c>
      <c r="F147" s="207" t="s">
        <v>2537</v>
      </c>
      <c r="G147" s="208" t="s">
        <v>188</v>
      </c>
      <c r="H147" s="209">
        <v>1</v>
      </c>
      <c r="I147" s="210"/>
      <c r="J147" s="211">
        <f t="shared" si="30"/>
        <v>0</v>
      </c>
      <c r="K147" s="207" t="s">
        <v>2406</v>
      </c>
      <c r="L147" s="63"/>
      <c r="M147" s="212" t="s">
        <v>38</v>
      </c>
      <c r="N147" s="213" t="s">
        <v>53</v>
      </c>
      <c r="O147" s="44"/>
      <c r="P147" s="214">
        <f t="shared" si="31"/>
        <v>0</v>
      </c>
      <c r="Q147" s="214">
        <v>0.0001</v>
      </c>
      <c r="R147" s="214">
        <f t="shared" si="32"/>
        <v>0.0001</v>
      </c>
      <c r="S147" s="214">
        <v>0</v>
      </c>
      <c r="T147" s="215">
        <f t="shared" si="33"/>
        <v>0</v>
      </c>
      <c r="AR147" s="25" t="s">
        <v>279</v>
      </c>
      <c r="AT147" s="25" t="s">
        <v>185</v>
      </c>
      <c r="AU147" s="25" t="s">
        <v>25</v>
      </c>
      <c r="AY147" s="25" t="s">
        <v>183</v>
      </c>
      <c r="BE147" s="216">
        <f t="shared" si="34"/>
        <v>0</v>
      </c>
      <c r="BF147" s="216">
        <f t="shared" si="35"/>
        <v>0</v>
      </c>
      <c r="BG147" s="216">
        <f t="shared" si="36"/>
        <v>0</v>
      </c>
      <c r="BH147" s="216">
        <f t="shared" si="37"/>
        <v>0</v>
      </c>
      <c r="BI147" s="216">
        <f t="shared" si="38"/>
        <v>0</v>
      </c>
      <c r="BJ147" s="25" t="s">
        <v>25</v>
      </c>
      <c r="BK147" s="216">
        <f t="shared" si="39"/>
        <v>0</v>
      </c>
      <c r="BL147" s="25" t="s">
        <v>279</v>
      </c>
      <c r="BM147" s="25" t="s">
        <v>2538</v>
      </c>
    </row>
    <row r="148" spans="2:65" s="1" customFormat="1" ht="16.5" customHeight="1">
      <c r="B148" s="43"/>
      <c r="C148" s="252" t="s">
        <v>467</v>
      </c>
      <c r="D148" s="252" t="s">
        <v>272</v>
      </c>
      <c r="E148" s="253" t="s">
        <v>2539</v>
      </c>
      <c r="F148" s="254" t="s">
        <v>2540</v>
      </c>
      <c r="G148" s="255" t="s">
        <v>188</v>
      </c>
      <c r="H148" s="256">
        <v>1</v>
      </c>
      <c r="I148" s="257"/>
      <c r="J148" s="258">
        <f t="shared" si="30"/>
        <v>0</v>
      </c>
      <c r="K148" s="254" t="s">
        <v>38</v>
      </c>
      <c r="L148" s="259"/>
      <c r="M148" s="260" t="s">
        <v>38</v>
      </c>
      <c r="N148" s="261" t="s">
        <v>53</v>
      </c>
      <c r="O148" s="44"/>
      <c r="P148" s="214">
        <f t="shared" si="31"/>
        <v>0</v>
      </c>
      <c r="Q148" s="214">
        <v>0.0008</v>
      </c>
      <c r="R148" s="214">
        <f t="shared" si="32"/>
        <v>0.0008</v>
      </c>
      <c r="S148" s="214">
        <v>0</v>
      </c>
      <c r="T148" s="215">
        <f t="shared" si="33"/>
        <v>0</v>
      </c>
      <c r="AR148" s="25" t="s">
        <v>385</v>
      </c>
      <c r="AT148" s="25" t="s">
        <v>272</v>
      </c>
      <c r="AU148" s="25" t="s">
        <v>25</v>
      </c>
      <c r="AY148" s="25" t="s">
        <v>183</v>
      </c>
      <c r="BE148" s="216">
        <f t="shared" si="34"/>
        <v>0</v>
      </c>
      <c r="BF148" s="216">
        <f t="shared" si="35"/>
        <v>0</v>
      </c>
      <c r="BG148" s="216">
        <f t="shared" si="36"/>
        <v>0</v>
      </c>
      <c r="BH148" s="216">
        <f t="shared" si="37"/>
        <v>0</v>
      </c>
      <c r="BI148" s="216">
        <f t="shared" si="38"/>
        <v>0</v>
      </c>
      <c r="BJ148" s="25" t="s">
        <v>25</v>
      </c>
      <c r="BK148" s="216">
        <f t="shared" si="39"/>
        <v>0</v>
      </c>
      <c r="BL148" s="25" t="s">
        <v>279</v>
      </c>
      <c r="BM148" s="25" t="s">
        <v>2541</v>
      </c>
    </row>
    <row r="149" spans="2:65" s="1" customFormat="1" ht="16.5" customHeight="1">
      <c r="B149" s="43"/>
      <c r="C149" s="205" t="s">
        <v>473</v>
      </c>
      <c r="D149" s="205" t="s">
        <v>185</v>
      </c>
      <c r="E149" s="206" t="s">
        <v>2542</v>
      </c>
      <c r="F149" s="207" t="s">
        <v>2543</v>
      </c>
      <c r="G149" s="208" t="s">
        <v>188</v>
      </c>
      <c r="H149" s="209">
        <v>2</v>
      </c>
      <c r="I149" s="210"/>
      <c r="J149" s="211">
        <f t="shared" si="30"/>
        <v>0</v>
      </c>
      <c r="K149" s="207" t="s">
        <v>2406</v>
      </c>
      <c r="L149" s="63"/>
      <c r="M149" s="212" t="s">
        <v>38</v>
      </c>
      <c r="N149" s="213" t="s">
        <v>53</v>
      </c>
      <c r="O149" s="44"/>
      <c r="P149" s="214">
        <f t="shared" si="31"/>
        <v>0</v>
      </c>
      <c r="Q149" s="214">
        <v>0.00014</v>
      </c>
      <c r="R149" s="214">
        <f t="shared" si="32"/>
        <v>0.00028</v>
      </c>
      <c r="S149" s="214">
        <v>0</v>
      </c>
      <c r="T149" s="215">
        <f t="shared" si="33"/>
        <v>0</v>
      </c>
      <c r="AR149" s="25" t="s">
        <v>279</v>
      </c>
      <c r="AT149" s="25" t="s">
        <v>185</v>
      </c>
      <c r="AU149" s="25" t="s">
        <v>25</v>
      </c>
      <c r="AY149" s="25" t="s">
        <v>183</v>
      </c>
      <c r="BE149" s="216">
        <f t="shared" si="34"/>
        <v>0</v>
      </c>
      <c r="BF149" s="216">
        <f t="shared" si="35"/>
        <v>0</v>
      </c>
      <c r="BG149" s="216">
        <f t="shared" si="36"/>
        <v>0</v>
      </c>
      <c r="BH149" s="216">
        <f t="shared" si="37"/>
        <v>0</v>
      </c>
      <c r="BI149" s="216">
        <f t="shared" si="38"/>
        <v>0</v>
      </c>
      <c r="BJ149" s="25" t="s">
        <v>25</v>
      </c>
      <c r="BK149" s="216">
        <f t="shared" si="39"/>
        <v>0</v>
      </c>
      <c r="BL149" s="25" t="s">
        <v>279</v>
      </c>
      <c r="BM149" s="25" t="s">
        <v>2544</v>
      </c>
    </row>
    <row r="150" spans="2:65" s="1" customFormat="1" ht="16.5" customHeight="1">
      <c r="B150" s="43"/>
      <c r="C150" s="252" t="s">
        <v>478</v>
      </c>
      <c r="D150" s="252" t="s">
        <v>272</v>
      </c>
      <c r="E150" s="253" t="s">
        <v>2545</v>
      </c>
      <c r="F150" s="254" t="s">
        <v>2546</v>
      </c>
      <c r="G150" s="255" t="s">
        <v>188</v>
      </c>
      <c r="H150" s="256">
        <v>2</v>
      </c>
      <c r="I150" s="257"/>
      <c r="J150" s="258">
        <f t="shared" si="30"/>
        <v>0</v>
      </c>
      <c r="K150" s="254" t="s">
        <v>38</v>
      </c>
      <c r="L150" s="259"/>
      <c r="M150" s="260" t="s">
        <v>38</v>
      </c>
      <c r="N150" s="261" t="s">
        <v>53</v>
      </c>
      <c r="O150" s="44"/>
      <c r="P150" s="214">
        <f t="shared" si="31"/>
        <v>0</v>
      </c>
      <c r="Q150" s="214">
        <v>0.0005</v>
      </c>
      <c r="R150" s="214">
        <f t="shared" si="32"/>
        <v>0.001</v>
      </c>
      <c r="S150" s="214">
        <v>0</v>
      </c>
      <c r="T150" s="215">
        <f t="shared" si="33"/>
        <v>0</v>
      </c>
      <c r="AR150" s="25" t="s">
        <v>385</v>
      </c>
      <c r="AT150" s="25" t="s">
        <v>272</v>
      </c>
      <c r="AU150" s="25" t="s">
        <v>25</v>
      </c>
      <c r="AY150" s="25" t="s">
        <v>183</v>
      </c>
      <c r="BE150" s="216">
        <f t="shared" si="34"/>
        <v>0</v>
      </c>
      <c r="BF150" s="216">
        <f t="shared" si="35"/>
        <v>0</v>
      </c>
      <c r="BG150" s="216">
        <f t="shared" si="36"/>
        <v>0</v>
      </c>
      <c r="BH150" s="216">
        <f t="shared" si="37"/>
        <v>0</v>
      </c>
      <c r="BI150" s="216">
        <f t="shared" si="38"/>
        <v>0</v>
      </c>
      <c r="BJ150" s="25" t="s">
        <v>25</v>
      </c>
      <c r="BK150" s="216">
        <f t="shared" si="39"/>
        <v>0</v>
      </c>
      <c r="BL150" s="25" t="s">
        <v>279</v>
      </c>
      <c r="BM150" s="25" t="s">
        <v>2547</v>
      </c>
    </row>
    <row r="151" spans="2:65" s="1" customFormat="1" ht="16.5" customHeight="1">
      <c r="B151" s="43"/>
      <c r="C151" s="205" t="s">
        <v>483</v>
      </c>
      <c r="D151" s="205" t="s">
        <v>185</v>
      </c>
      <c r="E151" s="206" t="s">
        <v>2548</v>
      </c>
      <c r="F151" s="207" t="s">
        <v>2549</v>
      </c>
      <c r="G151" s="208" t="s">
        <v>188</v>
      </c>
      <c r="H151" s="209">
        <v>1</v>
      </c>
      <c r="I151" s="210"/>
      <c r="J151" s="211">
        <f t="shared" si="30"/>
        <v>0</v>
      </c>
      <c r="K151" s="207" t="s">
        <v>2406</v>
      </c>
      <c r="L151" s="63"/>
      <c r="M151" s="212" t="s">
        <v>38</v>
      </c>
      <c r="N151" s="213" t="s">
        <v>53</v>
      </c>
      <c r="O151" s="44"/>
      <c r="P151" s="214">
        <f t="shared" si="31"/>
        <v>0</v>
      </c>
      <c r="Q151" s="214">
        <v>0.00012</v>
      </c>
      <c r="R151" s="214">
        <f t="shared" si="32"/>
        <v>0.00012</v>
      </c>
      <c r="S151" s="214">
        <v>0</v>
      </c>
      <c r="T151" s="215">
        <f t="shared" si="33"/>
        <v>0</v>
      </c>
      <c r="AR151" s="25" t="s">
        <v>279</v>
      </c>
      <c r="AT151" s="25" t="s">
        <v>185</v>
      </c>
      <c r="AU151" s="25" t="s">
        <v>25</v>
      </c>
      <c r="AY151" s="25" t="s">
        <v>183</v>
      </c>
      <c r="BE151" s="216">
        <f t="shared" si="34"/>
        <v>0</v>
      </c>
      <c r="BF151" s="216">
        <f t="shared" si="35"/>
        <v>0</v>
      </c>
      <c r="BG151" s="216">
        <f t="shared" si="36"/>
        <v>0</v>
      </c>
      <c r="BH151" s="216">
        <f t="shared" si="37"/>
        <v>0</v>
      </c>
      <c r="BI151" s="216">
        <f t="shared" si="38"/>
        <v>0</v>
      </c>
      <c r="BJ151" s="25" t="s">
        <v>25</v>
      </c>
      <c r="BK151" s="216">
        <f t="shared" si="39"/>
        <v>0</v>
      </c>
      <c r="BL151" s="25" t="s">
        <v>279</v>
      </c>
      <c r="BM151" s="25" t="s">
        <v>2550</v>
      </c>
    </row>
    <row r="152" spans="2:65" s="1" customFormat="1" ht="16.5" customHeight="1">
      <c r="B152" s="43"/>
      <c r="C152" s="252" t="s">
        <v>487</v>
      </c>
      <c r="D152" s="252" t="s">
        <v>272</v>
      </c>
      <c r="E152" s="253" t="s">
        <v>2551</v>
      </c>
      <c r="F152" s="254" t="s">
        <v>2552</v>
      </c>
      <c r="G152" s="255" t="s">
        <v>936</v>
      </c>
      <c r="H152" s="256">
        <v>1</v>
      </c>
      <c r="I152" s="257"/>
      <c r="J152" s="258">
        <f t="shared" si="30"/>
        <v>0</v>
      </c>
      <c r="K152" s="254" t="s">
        <v>38</v>
      </c>
      <c r="L152" s="259"/>
      <c r="M152" s="260" t="s">
        <v>38</v>
      </c>
      <c r="N152" s="261" t="s">
        <v>53</v>
      </c>
      <c r="O152" s="44"/>
      <c r="P152" s="214">
        <f t="shared" si="31"/>
        <v>0</v>
      </c>
      <c r="Q152" s="214">
        <v>0.002</v>
      </c>
      <c r="R152" s="214">
        <f t="shared" si="32"/>
        <v>0.002</v>
      </c>
      <c r="S152" s="214">
        <v>0</v>
      </c>
      <c r="T152" s="215">
        <f t="shared" si="33"/>
        <v>0</v>
      </c>
      <c r="AR152" s="25" t="s">
        <v>385</v>
      </c>
      <c r="AT152" s="25" t="s">
        <v>272</v>
      </c>
      <c r="AU152" s="25" t="s">
        <v>25</v>
      </c>
      <c r="AY152" s="25" t="s">
        <v>183</v>
      </c>
      <c r="BE152" s="216">
        <f t="shared" si="34"/>
        <v>0</v>
      </c>
      <c r="BF152" s="216">
        <f t="shared" si="35"/>
        <v>0</v>
      </c>
      <c r="BG152" s="216">
        <f t="shared" si="36"/>
        <v>0</v>
      </c>
      <c r="BH152" s="216">
        <f t="shared" si="37"/>
        <v>0</v>
      </c>
      <c r="BI152" s="216">
        <f t="shared" si="38"/>
        <v>0</v>
      </c>
      <c r="BJ152" s="25" t="s">
        <v>25</v>
      </c>
      <c r="BK152" s="216">
        <f t="shared" si="39"/>
        <v>0</v>
      </c>
      <c r="BL152" s="25" t="s">
        <v>279</v>
      </c>
      <c r="BM152" s="25" t="s">
        <v>2553</v>
      </c>
    </row>
    <row r="153" spans="2:65" s="1" customFormat="1" ht="16.5" customHeight="1">
      <c r="B153" s="43"/>
      <c r="C153" s="205" t="s">
        <v>492</v>
      </c>
      <c r="D153" s="205" t="s">
        <v>185</v>
      </c>
      <c r="E153" s="206" t="s">
        <v>2554</v>
      </c>
      <c r="F153" s="207" t="s">
        <v>2555</v>
      </c>
      <c r="G153" s="208" t="s">
        <v>188</v>
      </c>
      <c r="H153" s="209">
        <v>4</v>
      </c>
      <c r="I153" s="210"/>
      <c r="J153" s="211">
        <f t="shared" si="30"/>
        <v>0</v>
      </c>
      <c r="K153" s="207" t="s">
        <v>2406</v>
      </c>
      <c r="L153" s="63"/>
      <c r="M153" s="212" t="s">
        <v>38</v>
      </c>
      <c r="N153" s="213" t="s">
        <v>53</v>
      </c>
      <c r="O153" s="44"/>
      <c r="P153" s="214">
        <f t="shared" si="31"/>
        <v>0</v>
      </c>
      <c r="Q153" s="214">
        <v>6E-05</v>
      </c>
      <c r="R153" s="214">
        <f t="shared" si="32"/>
        <v>0.00024</v>
      </c>
      <c r="S153" s="214">
        <v>0</v>
      </c>
      <c r="T153" s="215">
        <f t="shared" si="33"/>
        <v>0</v>
      </c>
      <c r="AR153" s="25" t="s">
        <v>279</v>
      </c>
      <c r="AT153" s="25" t="s">
        <v>185</v>
      </c>
      <c r="AU153" s="25" t="s">
        <v>25</v>
      </c>
      <c r="AY153" s="25" t="s">
        <v>183</v>
      </c>
      <c r="BE153" s="216">
        <f t="shared" si="34"/>
        <v>0</v>
      </c>
      <c r="BF153" s="216">
        <f t="shared" si="35"/>
        <v>0</v>
      </c>
      <c r="BG153" s="216">
        <f t="shared" si="36"/>
        <v>0</v>
      </c>
      <c r="BH153" s="216">
        <f t="shared" si="37"/>
        <v>0</v>
      </c>
      <c r="BI153" s="216">
        <f t="shared" si="38"/>
        <v>0</v>
      </c>
      <c r="BJ153" s="25" t="s">
        <v>25</v>
      </c>
      <c r="BK153" s="216">
        <f t="shared" si="39"/>
        <v>0</v>
      </c>
      <c r="BL153" s="25" t="s">
        <v>279</v>
      </c>
      <c r="BM153" s="25" t="s">
        <v>2556</v>
      </c>
    </row>
    <row r="154" spans="2:65" s="1" customFormat="1" ht="25.5" customHeight="1">
      <c r="B154" s="43"/>
      <c r="C154" s="205" t="s">
        <v>496</v>
      </c>
      <c r="D154" s="205" t="s">
        <v>185</v>
      </c>
      <c r="E154" s="206" t="s">
        <v>2557</v>
      </c>
      <c r="F154" s="207" t="s">
        <v>2558</v>
      </c>
      <c r="G154" s="208" t="s">
        <v>188</v>
      </c>
      <c r="H154" s="209">
        <v>4</v>
      </c>
      <c r="I154" s="210"/>
      <c r="J154" s="211">
        <f t="shared" si="30"/>
        <v>0</v>
      </c>
      <c r="K154" s="207" t="s">
        <v>2406</v>
      </c>
      <c r="L154" s="63"/>
      <c r="M154" s="212" t="s">
        <v>38</v>
      </c>
      <c r="N154" s="213" t="s">
        <v>53</v>
      </c>
      <c r="O154" s="44"/>
      <c r="P154" s="214">
        <f t="shared" si="31"/>
        <v>0</v>
      </c>
      <c r="Q154" s="214">
        <v>0.00025</v>
      </c>
      <c r="R154" s="214">
        <f t="shared" si="32"/>
        <v>0.001</v>
      </c>
      <c r="S154" s="214">
        <v>0</v>
      </c>
      <c r="T154" s="215">
        <f t="shared" si="33"/>
        <v>0</v>
      </c>
      <c r="AR154" s="25" t="s">
        <v>279</v>
      </c>
      <c r="AT154" s="25" t="s">
        <v>185</v>
      </c>
      <c r="AU154" s="25" t="s">
        <v>25</v>
      </c>
      <c r="AY154" s="25" t="s">
        <v>183</v>
      </c>
      <c r="BE154" s="216">
        <f t="shared" si="34"/>
        <v>0</v>
      </c>
      <c r="BF154" s="216">
        <f t="shared" si="35"/>
        <v>0</v>
      </c>
      <c r="BG154" s="216">
        <f t="shared" si="36"/>
        <v>0</v>
      </c>
      <c r="BH154" s="216">
        <f t="shared" si="37"/>
        <v>0</v>
      </c>
      <c r="BI154" s="216">
        <f t="shared" si="38"/>
        <v>0</v>
      </c>
      <c r="BJ154" s="25" t="s">
        <v>25</v>
      </c>
      <c r="BK154" s="216">
        <f t="shared" si="39"/>
        <v>0</v>
      </c>
      <c r="BL154" s="25" t="s">
        <v>279</v>
      </c>
      <c r="BM154" s="25" t="s">
        <v>2559</v>
      </c>
    </row>
    <row r="155" spans="2:65" s="1" customFormat="1" ht="16.5" customHeight="1">
      <c r="B155" s="43"/>
      <c r="C155" s="205" t="s">
        <v>502</v>
      </c>
      <c r="D155" s="205" t="s">
        <v>185</v>
      </c>
      <c r="E155" s="206" t="s">
        <v>2560</v>
      </c>
      <c r="F155" s="207" t="s">
        <v>2561</v>
      </c>
      <c r="G155" s="208" t="s">
        <v>188</v>
      </c>
      <c r="H155" s="209">
        <v>1</v>
      </c>
      <c r="I155" s="210"/>
      <c r="J155" s="211">
        <f t="shared" si="30"/>
        <v>0</v>
      </c>
      <c r="K155" s="207" t="s">
        <v>2406</v>
      </c>
      <c r="L155" s="63"/>
      <c r="M155" s="212" t="s">
        <v>38</v>
      </c>
      <c r="N155" s="213" t="s">
        <v>53</v>
      </c>
      <c r="O155" s="44"/>
      <c r="P155" s="214">
        <f t="shared" si="31"/>
        <v>0</v>
      </c>
      <c r="Q155" s="214">
        <v>0.00011</v>
      </c>
      <c r="R155" s="214">
        <f t="shared" si="32"/>
        <v>0.00011</v>
      </c>
      <c r="S155" s="214">
        <v>0</v>
      </c>
      <c r="T155" s="215">
        <f t="shared" si="33"/>
        <v>0</v>
      </c>
      <c r="AR155" s="25" t="s">
        <v>279</v>
      </c>
      <c r="AT155" s="25" t="s">
        <v>185</v>
      </c>
      <c r="AU155" s="25" t="s">
        <v>25</v>
      </c>
      <c r="AY155" s="25" t="s">
        <v>183</v>
      </c>
      <c r="BE155" s="216">
        <f t="shared" si="34"/>
        <v>0</v>
      </c>
      <c r="BF155" s="216">
        <f t="shared" si="35"/>
        <v>0</v>
      </c>
      <c r="BG155" s="216">
        <f t="shared" si="36"/>
        <v>0</v>
      </c>
      <c r="BH155" s="216">
        <f t="shared" si="37"/>
        <v>0</v>
      </c>
      <c r="BI155" s="216">
        <f t="shared" si="38"/>
        <v>0</v>
      </c>
      <c r="BJ155" s="25" t="s">
        <v>25</v>
      </c>
      <c r="BK155" s="216">
        <f t="shared" si="39"/>
        <v>0</v>
      </c>
      <c r="BL155" s="25" t="s">
        <v>279</v>
      </c>
      <c r="BM155" s="25" t="s">
        <v>2562</v>
      </c>
    </row>
    <row r="156" spans="2:65" s="1" customFormat="1" ht="16.5" customHeight="1">
      <c r="B156" s="43"/>
      <c r="C156" s="205" t="s">
        <v>506</v>
      </c>
      <c r="D156" s="205" t="s">
        <v>185</v>
      </c>
      <c r="E156" s="206" t="s">
        <v>2563</v>
      </c>
      <c r="F156" s="207" t="s">
        <v>2564</v>
      </c>
      <c r="G156" s="208" t="s">
        <v>188</v>
      </c>
      <c r="H156" s="209">
        <v>1</v>
      </c>
      <c r="I156" s="210"/>
      <c r="J156" s="211">
        <f t="shared" si="30"/>
        <v>0</v>
      </c>
      <c r="K156" s="207" t="s">
        <v>2406</v>
      </c>
      <c r="L156" s="63"/>
      <c r="M156" s="212" t="s">
        <v>38</v>
      </c>
      <c r="N156" s="213" t="s">
        <v>53</v>
      </c>
      <c r="O156" s="44"/>
      <c r="P156" s="214">
        <f t="shared" si="31"/>
        <v>0</v>
      </c>
      <c r="Q156" s="214">
        <v>0.00018</v>
      </c>
      <c r="R156" s="214">
        <f t="shared" si="32"/>
        <v>0.00018</v>
      </c>
      <c r="S156" s="214">
        <v>0</v>
      </c>
      <c r="T156" s="215">
        <f t="shared" si="33"/>
        <v>0</v>
      </c>
      <c r="AR156" s="25" t="s">
        <v>279</v>
      </c>
      <c r="AT156" s="25" t="s">
        <v>185</v>
      </c>
      <c r="AU156" s="25" t="s">
        <v>25</v>
      </c>
      <c r="AY156" s="25" t="s">
        <v>183</v>
      </c>
      <c r="BE156" s="216">
        <f t="shared" si="34"/>
        <v>0</v>
      </c>
      <c r="BF156" s="216">
        <f t="shared" si="35"/>
        <v>0</v>
      </c>
      <c r="BG156" s="216">
        <f t="shared" si="36"/>
        <v>0</v>
      </c>
      <c r="BH156" s="216">
        <f t="shared" si="37"/>
        <v>0</v>
      </c>
      <c r="BI156" s="216">
        <f t="shared" si="38"/>
        <v>0</v>
      </c>
      <c r="BJ156" s="25" t="s">
        <v>25</v>
      </c>
      <c r="BK156" s="216">
        <f t="shared" si="39"/>
        <v>0</v>
      </c>
      <c r="BL156" s="25" t="s">
        <v>279</v>
      </c>
      <c r="BM156" s="25" t="s">
        <v>2565</v>
      </c>
    </row>
    <row r="157" spans="2:65" s="1" customFormat="1" ht="16.5" customHeight="1">
      <c r="B157" s="43"/>
      <c r="C157" s="205" t="s">
        <v>510</v>
      </c>
      <c r="D157" s="205" t="s">
        <v>185</v>
      </c>
      <c r="E157" s="206" t="s">
        <v>2566</v>
      </c>
      <c r="F157" s="207" t="s">
        <v>2567</v>
      </c>
      <c r="G157" s="208" t="s">
        <v>188</v>
      </c>
      <c r="H157" s="209">
        <v>1</v>
      </c>
      <c r="I157" s="210"/>
      <c r="J157" s="211">
        <f t="shared" si="30"/>
        <v>0</v>
      </c>
      <c r="K157" s="207" t="s">
        <v>2406</v>
      </c>
      <c r="L157" s="63"/>
      <c r="M157" s="212" t="s">
        <v>38</v>
      </c>
      <c r="N157" s="213" t="s">
        <v>53</v>
      </c>
      <c r="O157" s="44"/>
      <c r="P157" s="214">
        <f t="shared" si="31"/>
        <v>0</v>
      </c>
      <c r="Q157" s="214">
        <v>0.00025</v>
      </c>
      <c r="R157" s="214">
        <f t="shared" si="32"/>
        <v>0.00025</v>
      </c>
      <c r="S157" s="214">
        <v>0</v>
      </c>
      <c r="T157" s="215">
        <f t="shared" si="33"/>
        <v>0</v>
      </c>
      <c r="AR157" s="25" t="s">
        <v>279</v>
      </c>
      <c r="AT157" s="25" t="s">
        <v>185</v>
      </c>
      <c r="AU157" s="25" t="s">
        <v>25</v>
      </c>
      <c r="AY157" s="25" t="s">
        <v>183</v>
      </c>
      <c r="BE157" s="216">
        <f t="shared" si="34"/>
        <v>0</v>
      </c>
      <c r="BF157" s="216">
        <f t="shared" si="35"/>
        <v>0</v>
      </c>
      <c r="BG157" s="216">
        <f t="shared" si="36"/>
        <v>0</v>
      </c>
      <c r="BH157" s="216">
        <f t="shared" si="37"/>
        <v>0</v>
      </c>
      <c r="BI157" s="216">
        <f t="shared" si="38"/>
        <v>0</v>
      </c>
      <c r="BJ157" s="25" t="s">
        <v>25</v>
      </c>
      <c r="BK157" s="216">
        <f t="shared" si="39"/>
        <v>0</v>
      </c>
      <c r="BL157" s="25" t="s">
        <v>279</v>
      </c>
      <c r="BM157" s="25" t="s">
        <v>2568</v>
      </c>
    </row>
    <row r="158" spans="2:65" s="1" customFormat="1" ht="16.5" customHeight="1">
      <c r="B158" s="43"/>
      <c r="C158" s="205" t="s">
        <v>514</v>
      </c>
      <c r="D158" s="205" t="s">
        <v>185</v>
      </c>
      <c r="E158" s="206" t="s">
        <v>2569</v>
      </c>
      <c r="F158" s="207" t="s">
        <v>2570</v>
      </c>
      <c r="G158" s="208" t="s">
        <v>188</v>
      </c>
      <c r="H158" s="209">
        <v>1</v>
      </c>
      <c r="I158" s="210"/>
      <c r="J158" s="211">
        <f t="shared" si="30"/>
        <v>0</v>
      </c>
      <c r="K158" s="207" t="s">
        <v>2406</v>
      </c>
      <c r="L158" s="63"/>
      <c r="M158" s="212" t="s">
        <v>38</v>
      </c>
      <c r="N158" s="213" t="s">
        <v>53</v>
      </c>
      <c r="O158" s="44"/>
      <c r="P158" s="214">
        <f t="shared" si="31"/>
        <v>0</v>
      </c>
      <c r="Q158" s="214">
        <v>0.00038</v>
      </c>
      <c r="R158" s="214">
        <f t="shared" si="32"/>
        <v>0.00038</v>
      </c>
      <c r="S158" s="214">
        <v>0</v>
      </c>
      <c r="T158" s="215">
        <f t="shared" si="33"/>
        <v>0</v>
      </c>
      <c r="AR158" s="25" t="s">
        <v>279</v>
      </c>
      <c r="AT158" s="25" t="s">
        <v>185</v>
      </c>
      <c r="AU158" s="25" t="s">
        <v>25</v>
      </c>
      <c r="AY158" s="25" t="s">
        <v>183</v>
      </c>
      <c r="BE158" s="216">
        <f t="shared" si="34"/>
        <v>0</v>
      </c>
      <c r="BF158" s="216">
        <f t="shared" si="35"/>
        <v>0</v>
      </c>
      <c r="BG158" s="216">
        <f t="shared" si="36"/>
        <v>0</v>
      </c>
      <c r="BH158" s="216">
        <f t="shared" si="37"/>
        <v>0</v>
      </c>
      <c r="BI158" s="216">
        <f t="shared" si="38"/>
        <v>0</v>
      </c>
      <c r="BJ158" s="25" t="s">
        <v>25</v>
      </c>
      <c r="BK158" s="216">
        <f t="shared" si="39"/>
        <v>0</v>
      </c>
      <c r="BL158" s="25" t="s">
        <v>279</v>
      </c>
      <c r="BM158" s="25" t="s">
        <v>2571</v>
      </c>
    </row>
    <row r="159" spans="2:65" s="1" customFormat="1" ht="16.5" customHeight="1">
      <c r="B159" s="43"/>
      <c r="C159" s="205" t="s">
        <v>520</v>
      </c>
      <c r="D159" s="205" t="s">
        <v>185</v>
      </c>
      <c r="E159" s="206" t="s">
        <v>2572</v>
      </c>
      <c r="F159" s="207" t="s">
        <v>2573</v>
      </c>
      <c r="G159" s="208" t="s">
        <v>188</v>
      </c>
      <c r="H159" s="209">
        <v>4</v>
      </c>
      <c r="I159" s="210"/>
      <c r="J159" s="211">
        <f t="shared" si="30"/>
        <v>0</v>
      </c>
      <c r="K159" s="207" t="s">
        <v>2406</v>
      </c>
      <c r="L159" s="63"/>
      <c r="M159" s="212" t="s">
        <v>38</v>
      </c>
      <c r="N159" s="213" t="s">
        <v>53</v>
      </c>
      <c r="O159" s="44"/>
      <c r="P159" s="214">
        <f t="shared" si="31"/>
        <v>0</v>
      </c>
      <c r="Q159" s="214">
        <v>0.00025</v>
      </c>
      <c r="R159" s="214">
        <f t="shared" si="32"/>
        <v>0.001</v>
      </c>
      <c r="S159" s="214">
        <v>0</v>
      </c>
      <c r="T159" s="215">
        <f t="shared" si="33"/>
        <v>0</v>
      </c>
      <c r="AR159" s="25" t="s">
        <v>279</v>
      </c>
      <c r="AT159" s="25" t="s">
        <v>185</v>
      </c>
      <c r="AU159" s="25" t="s">
        <v>25</v>
      </c>
      <c r="AY159" s="25" t="s">
        <v>183</v>
      </c>
      <c r="BE159" s="216">
        <f t="shared" si="34"/>
        <v>0</v>
      </c>
      <c r="BF159" s="216">
        <f t="shared" si="35"/>
        <v>0</v>
      </c>
      <c r="BG159" s="216">
        <f t="shared" si="36"/>
        <v>0</v>
      </c>
      <c r="BH159" s="216">
        <f t="shared" si="37"/>
        <v>0</v>
      </c>
      <c r="BI159" s="216">
        <f t="shared" si="38"/>
        <v>0</v>
      </c>
      <c r="BJ159" s="25" t="s">
        <v>25</v>
      </c>
      <c r="BK159" s="216">
        <f t="shared" si="39"/>
        <v>0</v>
      </c>
      <c r="BL159" s="25" t="s">
        <v>279</v>
      </c>
      <c r="BM159" s="25" t="s">
        <v>2574</v>
      </c>
    </row>
    <row r="160" spans="2:65" s="1" customFormat="1" ht="16.5" customHeight="1">
      <c r="B160" s="43"/>
      <c r="C160" s="205" t="s">
        <v>524</v>
      </c>
      <c r="D160" s="205" t="s">
        <v>185</v>
      </c>
      <c r="E160" s="206" t="s">
        <v>2575</v>
      </c>
      <c r="F160" s="207" t="s">
        <v>2576</v>
      </c>
      <c r="G160" s="208" t="s">
        <v>188</v>
      </c>
      <c r="H160" s="209">
        <v>3</v>
      </c>
      <c r="I160" s="210"/>
      <c r="J160" s="211">
        <f t="shared" si="30"/>
        <v>0</v>
      </c>
      <c r="K160" s="207" t="s">
        <v>2406</v>
      </c>
      <c r="L160" s="63"/>
      <c r="M160" s="212" t="s">
        <v>38</v>
      </c>
      <c r="N160" s="213" t="s">
        <v>53</v>
      </c>
      <c r="O160" s="44"/>
      <c r="P160" s="214">
        <f t="shared" si="31"/>
        <v>0</v>
      </c>
      <c r="Q160" s="214">
        <v>0.00044</v>
      </c>
      <c r="R160" s="214">
        <f t="shared" si="32"/>
        <v>0.00132</v>
      </c>
      <c r="S160" s="214">
        <v>0</v>
      </c>
      <c r="T160" s="215">
        <f t="shared" si="33"/>
        <v>0</v>
      </c>
      <c r="AR160" s="25" t="s">
        <v>279</v>
      </c>
      <c r="AT160" s="25" t="s">
        <v>185</v>
      </c>
      <c r="AU160" s="25" t="s">
        <v>25</v>
      </c>
      <c r="AY160" s="25" t="s">
        <v>183</v>
      </c>
      <c r="BE160" s="216">
        <f t="shared" si="34"/>
        <v>0</v>
      </c>
      <c r="BF160" s="216">
        <f t="shared" si="35"/>
        <v>0</v>
      </c>
      <c r="BG160" s="216">
        <f t="shared" si="36"/>
        <v>0</v>
      </c>
      <c r="BH160" s="216">
        <f t="shared" si="37"/>
        <v>0</v>
      </c>
      <c r="BI160" s="216">
        <f t="shared" si="38"/>
        <v>0</v>
      </c>
      <c r="BJ160" s="25" t="s">
        <v>25</v>
      </c>
      <c r="BK160" s="216">
        <f t="shared" si="39"/>
        <v>0</v>
      </c>
      <c r="BL160" s="25" t="s">
        <v>279</v>
      </c>
      <c r="BM160" s="25" t="s">
        <v>2577</v>
      </c>
    </row>
    <row r="161" spans="2:65" s="1" customFormat="1" ht="16.5" customHeight="1">
      <c r="B161" s="43"/>
      <c r="C161" s="205" t="s">
        <v>529</v>
      </c>
      <c r="D161" s="205" t="s">
        <v>185</v>
      </c>
      <c r="E161" s="206" t="s">
        <v>2578</v>
      </c>
      <c r="F161" s="207" t="s">
        <v>2579</v>
      </c>
      <c r="G161" s="208" t="s">
        <v>188</v>
      </c>
      <c r="H161" s="209">
        <v>2</v>
      </c>
      <c r="I161" s="210"/>
      <c r="J161" s="211">
        <f t="shared" si="30"/>
        <v>0</v>
      </c>
      <c r="K161" s="207" t="s">
        <v>2406</v>
      </c>
      <c r="L161" s="63"/>
      <c r="M161" s="212" t="s">
        <v>38</v>
      </c>
      <c r="N161" s="213" t="s">
        <v>53</v>
      </c>
      <c r="O161" s="44"/>
      <c r="P161" s="214">
        <f t="shared" si="31"/>
        <v>0</v>
      </c>
      <c r="Q161" s="214">
        <v>0.00075</v>
      </c>
      <c r="R161" s="214">
        <f t="shared" si="32"/>
        <v>0.0015</v>
      </c>
      <c r="S161" s="214">
        <v>0</v>
      </c>
      <c r="T161" s="215">
        <f t="shared" si="33"/>
        <v>0</v>
      </c>
      <c r="AR161" s="25" t="s">
        <v>279</v>
      </c>
      <c r="AT161" s="25" t="s">
        <v>185</v>
      </c>
      <c r="AU161" s="25" t="s">
        <v>25</v>
      </c>
      <c r="AY161" s="25" t="s">
        <v>183</v>
      </c>
      <c r="BE161" s="216">
        <f t="shared" si="34"/>
        <v>0</v>
      </c>
      <c r="BF161" s="216">
        <f t="shared" si="35"/>
        <v>0</v>
      </c>
      <c r="BG161" s="216">
        <f t="shared" si="36"/>
        <v>0</v>
      </c>
      <c r="BH161" s="216">
        <f t="shared" si="37"/>
        <v>0</v>
      </c>
      <c r="BI161" s="216">
        <f t="shared" si="38"/>
        <v>0</v>
      </c>
      <c r="BJ161" s="25" t="s">
        <v>25</v>
      </c>
      <c r="BK161" s="216">
        <f t="shared" si="39"/>
        <v>0</v>
      </c>
      <c r="BL161" s="25" t="s">
        <v>279</v>
      </c>
      <c r="BM161" s="25" t="s">
        <v>2580</v>
      </c>
    </row>
    <row r="162" spans="2:65" s="1" customFormat="1" ht="16.5" customHeight="1">
      <c r="B162" s="43"/>
      <c r="C162" s="205" t="s">
        <v>534</v>
      </c>
      <c r="D162" s="205" t="s">
        <v>185</v>
      </c>
      <c r="E162" s="206" t="s">
        <v>2581</v>
      </c>
      <c r="F162" s="207" t="s">
        <v>2582</v>
      </c>
      <c r="G162" s="208" t="s">
        <v>188</v>
      </c>
      <c r="H162" s="209">
        <v>2</v>
      </c>
      <c r="I162" s="210"/>
      <c r="J162" s="211">
        <f t="shared" si="30"/>
        <v>0</v>
      </c>
      <c r="K162" s="207" t="s">
        <v>2406</v>
      </c>
      <c r="L162" s="63"/>
      <c r="M162" s="212" t="s">
        <v>38</v>
      </c>
      <c r="N162" s="213" t="s">
        <v>53</v>
      </c>
      <c r="O162" s="44"/>
      <c r="P162" s="214">
        <f t="shared" si="31"/>
        <v>0</v>
      </c>
      <c r="Q162" s="214">
        <v>0.0018</v>
      </c>
      <c r="R162" s="214">
        <f t="shared" si="32"/>
        <v>0.0036</v>
      </c>
      <c r="S162" s="214">
        <v>0</v>
      </c>
      <c r="T162" s="215">
        <f t="shared" si="33"/>
        <v>0</v>
      </c>
      <c r="AR162" s="25" t="s">
        <v>279</v>
      </c>
      <c r="AT162" s="25" t="s">
        <v>185</v>
      </c>
      <c r="AU162" s="25" t="s">
        <v>25</v>
      </c>
      <c r="AY162" s="25" t="s">
        <v>183</v>
      </c>
      <c r="BE162" s="216">
        <f t="shared" si="34"/>
        <v>0</v>
      </c>
      <c r="BF162" s="216">
        <f t="shared" si="35"/>
        <v>0</v>
      </c>
      <c r="BG162" s="216">
        <f t="shared" si="36"/>
        <v>0</v>
      </c>
      <c r="BH162" s="216">
        <f t="shared" si="37"/>
        <v>0</v>
      </c>
      <c r="BI162" s="216">
        <f t="shared" si="38"/>
        <v>0</v>
      </c>
      <c r="BJ162" s="25" t="s">
        <v>25</v>
      </c>
      <c r="BK162" s="216">
        <f t="shared" si="39"/>
        <v>0</v>
      </c>
      <c r="BL162" s="25" t="s">
        <v>279</v>
      </c>
      <c r="BM162" s="25" t="s">
        <v>2583</v>
      </c>
    </row>
    <row r="163" spans="2:65" s="1" customFormat="1" ht="25.5" customHeight="1">
      <c r="B163" s="43"/>
      <c r="C163" s="205" t="s">
        <v>538</v>
      </c>
      <c r="D163" s="205" t="s">
        <v>185</v>
      </c>
      <c r="E163" s="206" t="s">
        <v>2584</v>
      </c>
      <c r="F163" s="207" t="s">
        <v>2585</v>
      </c>
      <c r="G163" s="208" t="s">
        <v>188</v>
      </c>
      <c r="H163" s="209">
        <v>1</v>
      </c>
      <c r="I163" s="210"/>
      <c r="J163" s="211">
        <f t="shared" si="30"/>
        <v>0</v>
      </c>
      <c r="K163" s="207" t="s">
        <v>2406</v>
      </c>
      <c r="L163" s="63"/>
      <c r="M163" s="212" t="s">
        <v>38</v>
      </c>
      <c r="N163" s="213" t="s">
        <v>53</v>
      </c>
      <c r="O163" s="44"/>
      <c r="P163" s="214">
        <f t="shared" si="31"/>
        <v>0</v>
      </c>
      <c r="Q163" s="214">
        <v>0.00034</v>
      </c>
      <c r="R163" s="214">
        <f t="shared" si="32"/>
        <v>0.00034</v>
      </c>
      <c r="S163" s="214">
        <v>0</v>
      </c>
      <c r="T163" s="215">
        <f t="shared" si="33"/>
        <v>0</v>
      </c>
      <c r="AR163" s="25" t="s">
        <v>279</v>
      </c>
      <c r="AT163" s="25" t="s">
        <v>185</v>
      </c>
      <c r="AU163" s="25" t="s">
        <v>25</v>
      </c>
      <c r="AY163" s="25" t="s">
        <v>183</v>
      </c>
      <c r="BE163" s="216">
        <f t="shared" si="34"/>
        <v>0</v>
      </c>
      <c r="BF163" s="216">
        <f t="shared" si="35"/>
        <v>0</v>
      </c>
      <c r="BG163" s="216">
        <f t="shared" si="36"/>
        <v>0</v>
      </c>
      <c r="BH163" s="216">
        <f t="shared" si="37"/>
        <v>0</v>
      </c>
      <c r="BI163" s="216">
        <f t="shared" si="38"/>
        <v>0</v>
      </c>
      <c r="BJ163" s="25" t="s">
        <v>25</v>
      </c>
      <c r="BK163" s="216">
        <f t="shared" si="39"/>
        <v>0</v>
      </c>
      <c r="BL163" s="25" t="s">
        <v>279</v>
      </c>
      <c r="BM163" s="25" t="s">
        <v>2586</v>
      </c>
    </row>
    <row r="164" spans="2:65" s="1" customFormat="1" ht="16.5" customHeight="1">
      <c r="B164" s="43"/>
      <c r="C164" s="205" t="s">
        <v>543</v>
      </c>
      <c r="D164" s="205" t="s">
        <v>185</v>
      </c>
      <c r="E164" s="206" t="s">
        <v>2587</v>
      </c>
      <c r="F164" s="207" t="s">
        <v>2588</v>
      </c>
      <c r="G164" s="208" t="s">
        <v>188</v>
      </c>
      <c r="H164" s="209">
        <v>3</v>
      </c>
      <c r="I164" s="210"/>
      <c r="J164" s="211">
        <f t="shared" si="30"/>
        <v>0</v>
      </c>
      <c r="K164" s="207" t="s">
        <v>2406</v>
      </c>
      <c r="L164" s="63"/>
      <c r="M164" s="212" t="s">
        <v>38</v>
      </c>
      <c r="N164" s="213" t="s">
        <v>53</v>
      </c>
      <c r="O164" s="44"/>
      <c r="P164" s="214">
        <f t="shared" si="31"/>
        <v>0</v>
      </c>
      <c r="Q164" s="214">
        <v>0.0005</v>
      </c>
      <c r="R164" s="214">
        <f t="shared" si="32"/>
        <v>0.0015</v>
      </c>
      <c r="S164" s="214">
        <v>0</v>
      </c>
      <c r="T164" s="215">
        <f t="shared" si="33"/>
        <v>0</v>
      </c>
      <c r="AR164" s="25" t="s">
        <v>279</v>
      </c>
      <c r="AT164" s="25" t="s">
        <v>185</v>
      </c>
      <c r="AU164" s="25" t="s">
        <v>25</v>
      </c>
      <c r="AY164" s="25" t="s">
        <v>183</v>
      </c>
      <c r="BE164" s="216">
        <f t="shared" si="34"/>
        <v>0</v>
      </c>
      <c r="BF164" s="216">
        <f t="shared" si="35"/>
        <v>0</v>
      </c>
      <c r="BG164" s="216">
        <f t="shared" si="36"/>
        <v>0</v>
      </c>
      <c r="BH164" s="216">
        <f t="shared" si="37"/>
        <v>0</v>
      </c>
      <c r="BI164" s="216">
        <f t="shared" si="38"/>
        <v>0</v>
      </c>
      <c r="BJ164" s="25" t="s">
        <v>25</v>
      </c>
      <c r="BK164" s="216">
        <f t="shared" si="39"/>
        <v>0</v>
      </c>
      <c r="BL164" s="25" t="s">
        <v>279</v>
      </c>
      <c r="BM164" s="25" t="s">
        <v>2589</v>
      </c>
    </row>
    <row r="165" spans="2:65" s="1" customFormat="1" ht="25.5" customHeight="1">
      <c r="B165" s="43"/>
      <c r="C165" s="205" t="s">
        <v>547</v>
      </c>
      <c r="D165" s="205" t="s">
        <v>185</v>
      </c>
      <c r="E165" s="206" t="s">
        <v>2590</v>
      </c>
      <c r="F165" s="207" t="s">
        <v>2591</v>
      </c>
      <c r="G165" s="208" t="s">
        <v>188</v>
      </c>
      <c r="H165" s="209">
        <v>2</v>
      </c>
      <c r="I165" s="210"/>
      <c r="J165" s="211">
        <f t="shared" si="30"/>
        <v>0</v>
      </c>
      <c r="K165" s="207" t="s">
        <v>2406</v>
      </c>
      <c r="L165" s="63"/>
      <c r="M165" s="212" t="s">
        <v>38</v>
      </c>
      <c r="N165" s="213" t="s">
        <v>53</v>
      </c>
      <c r="O165" s="44"/>
      <c r="P165" s="214">
        <f t="shared" si="31"/>
        <v>0</v>
      </c>
      <c r="Q165" s="214">
        <v>0.00052</v>
      </c>
      <c r="R165" s="214">
        <f t="shared" si="32"/>
        <v>0.00104</v>
      </c>
      <c r="S165" s="214">
        <v>0</v>
      </c>
      <c r="T165" s="215">
        <f t="shared" si="33"/>
        <v>0</v>
      </c>
      <c r="AR165" s="25" t="s">
        <v>279</v>
      </c>
      <c r="AT165" s="25" t="s">
        <v>185</v>
      </c>
      <c r="AU165" s="25" t="s">
        <v>25</v>
      </c>
      <c r="AY165" s="25" t="s">
        <v>183</v>
      </c>
      <c r="BE165" s="216">
        <f t="shared" si="34"/>
        <v>0</v>
      </c>
      <c r="BF165" s="216">
        <f t="shared" si="35"/>
        <v>0</v>
      </c>
      <c r="BG165" s="216">
        <f t="shared" si="36"/>
        <v>0</v>
      </c>
      <c r="BH165" s="216">
        <f t="shared" si="37"/>
        <v>0</v>
      </c>
      <c r="BI165" s="216">
        <f t="shared" si="38"/>
        <v>0</v>
      </c>
      <c r="BJ165" s="25" t="s">
        <v>25</v>
      </c>
      <c r="BK165" s="216">
        <f t="shared" si="39"/>
        <v>0</v>
      </c>
      <c r="BL165" s="25" t="s">
        <v>279</v>
      </c>
      <c r="BM165" s="25" t="s">
        <v>2592</v>
      </c>
    </row>
    <row r="166" spans="2:65" s="1" customFormat="1" ht="38.25" customHeight="1">
      <c r="B166" s="43"/>
      <c r="C166" s="205" t="s">
        <v>553</v>
      </c>
      <c r="D166" s="205" t="s">
        <v>185</v>
      </c>
      <c r="E166" s="206" t="s">
        <v>2593</v>
      </c>
      <c r="F166" s="207" t="s">
        <v>2594</v>
      </c>
      <c r="G166" s="208" t="s">
        <v>911</v>
      </c>
      <c r="H166" s="273"/>
      <c r="I166" s="210"/>
      <c r="J166" s="211">
        <f t="shared" si="30"/>
        <v>0</v>
      </c>
      <c r="K166" s="207" t="s">
        <v>2406</v>
      </c>
      <c r="L166" s="63"/>
      <c r="M166" s="212" t="s">
        <v>38</v>
      </c>
      <c r="N166" s="213" t="s">
        <v>53</v>
      </c>
      <c r="O166" s="44"/>
      <c r="P166" s="214">
        <f t="shared" si="31"/>
        <v>0</v>
      </c>
      <c r="Q166" s="214">
        <v>0</v>
      </c>
      <c r="R166" s="214">
        <f t="shared" si="32"/>
        <v>0</v>
      </c>
      <c r="S166" s="214">
        <v>0</v>
      </c>
      <c r="T166" s="215">
        <f t="shared" si="33"/>
        <v>0</v>
      </c>
      <c r="AR166" s="25" t="s">
        <v>279</v>
      </c>
      <c r="AT166" s="25" t="s">
        <v>185</v>
      </c>
      <c r="AU166" s="25" t="s">
        <v>25</v>
      </c>
      <c r="AY166" s="25" t="s">
        <v>183</v>
      </c>
      <c r="BE166" s="216">
        <f t="shared" si="34"/>
        <v>0</v>
      </c>
      <c r="BF166" s="216">
        <f t="shared" si="35"/>
        <v>0</v>
      </c>
      <c r="BG166" s="216">
        <f t="shared" si="36"/>
        <v>0</v>
      </c>
      <c r="BH166" s="216">
        <f t="shared" si="37"/>
        <v>0</v>
      </c>
      <c r="BI166" s="216">
        <f t="shared" si="38"/>
        <v>0</v>
      </c>
      <c r="BJ166" s="25" t="s">
        <v>25</v>
      </c>
      <c r="BK166" s="216">
        <f t="shared" si="39"/>
        <v>0</v>
      </c>
      <c r="BL166" s="25" t="s">
        <v>279</v>
      </c>
      <c r="BM166" s="25" t="s">
        <v>2595</v>
      </c>
    </row>
    <row r="167" spans="2:47" s="1" customFormat="1" ht="121.5">
      <c r="B167" s="43"/>
      <c r="C167" s="65"/>
      <c r="D167" s="219" t="s">
        <v>217</v>
      </c>
      <c r="E167" s="65"/>
      <c r="F167" s="250" t="s">
        <v>1024</v>
      </c>
      <c r="G167" s="65"/>
      <c r="H167" s="65"/>
      <c r="I167" s="174"/>
      <c r="J167" s="65"/>
      <c r="K167" s="65"/>
      <c r="L167" s="63"/>
      <c r="M167" s="251"/>
      <c r="N167" s="44"/>
      <c r="O167" s="44"/>
      <c r="P167" s="44"/>
      <c r="Q167" s="44"/>
      <c r="R167" s="44"/>
      <c r="S167" s="44"/>
      <c r="T167" s="80"/>
      <c r="AT167" s="25" t="s">
        <v>217</v>
      </c>
      <c r="AU167" s="25" t="s">
        <v>25</v>
      </c>
    </row>
    <row r="168" spans="2:63" s="11" customFormat="1" ht="37.35" customHeight="1">
      <c r="B168" s="189"/>
      <c r="C168" s="190"/>
      <c r="D168" s="191" t="s">
        <v>81</v>
      </c>
      <c r="E168" s="192" t="s">
        <v>2596</v>
      </c>
      <c r="F168" s="192" t="s">
        <v>2597</v>
      </c>
      <c r="G168" s="190"/>
      <c r="H168" s="190"/>
      <c r="I168" s="193"/>
      <c r="J168" s="194">
        <f>BK168</f>
        <v>0</v>
      </c>
      <c r="K168" s="190"/>
      <c r="L168" s="195"/>
      <c r="M168" s="196"/>
      <c r="N168" s="197"/>
      <c r="O168" s="197"/>
      <c r="P168" s="198">
        <f>SUM(P169:P189)</f>
        <v>0</v>
      </c>
      <c r="Q168" s="197"/>
      <c r="R168" s="198">
        <f>SUM(R169:R189)</f>
        <v>0.45974</v>
      </c>
      <c r="S168" s="197"/>
      <c r="T168" s="199">
        <f>SUM(T169:T189)</f>
        <v>0.16858</v>
      </c>
      <c r="AR168" s="200" t="s">
        <v>90</v>
      </c>
      <c r="AT168" s="201" t="s">
        <v>81</v>
      </c>
      <c r="AU168" s="201" t="s">
        <v>82</v>
      </c>
      <c r="AY168" s="200" t="s">
        <v>183</v>
      </c>
      <c r="BK168" s="202">
        <f>SUM(BK169:BK189)</f>
        <v>0</v>
      </c>
    </row>
    <row r="169" spans="2:65" s="1" customFormat="1" ht="25.5" customHeight="1">
      <c r="B169" s="43"/>
      <c r="C169" s="205" t="s">
        <v>557</v>
      </c>
      <c r="D169" s="205" t="s">
        <v>185</v>
      </c>
      <c r="E169" s="206" t="s">
        <v>2598</v>
      </c>
      <c r="F169" s="207" t="s">
        <v>2599</v>
      </c>
      <c r="G169" s="208" t="s">
        <v>188</v>
      </c>
      <c r="H169" s="209">
        <v>19</v>
      </c>
      <c r="I169" s="210"/>
      <c r="J169" s="211">
        <f>ROUND(I169*H169,2)</f>
        <v>0</v>
      </c>
      <c r="K169" s="207" t="s">
        <v>2406</v>
      </c>
      <c r="L169" s="63"/>
      <c r="M169" s="212" t="s">
        <v>38</v>
      </c>
      <c r="N169" s="213" t="s">
        <v>53</v>
      </c>
      <c r="O169" s="44"/>
      <c r="P169" s="214">
        <f>O169*H169</f>
        <v>0</v>
      </c>
      <c r="Q169" s="214">
        <v>0</v>
      </c>
      <c r="R169" s="214">
        <f>Q169*H169</f>
        <v>0</v>
      </c>
      <c r="S169" s="214">
        <v>0</v>
      </c>
      <c r="T169" s="215">
        <f>S169*H169</f>
        <v>0</v>
      </c>
      <c r="AR169" s="25" t="s">
        <v>279</v>
      </c>
      <c r="AT169" s="25" t="s">
        <v>185</v>
      </c>
      <c r="AU169" s="25" t="s">
        <v>25</v>
      </c>
      <c r="AY169" s="25" t="s">
        <v>183</v>
      </c>
      <c r="BE169" s="216">
        <f>IF(N169="základní",J169,0)</f>
        <v>0</v>
      </c>
      <c r="BF169" s="216">
        <f>IF(N169="snížená",J169,0)</f>
        <v>0</v>
      </c>
      <c r="BG169" s="216">
        <f>IF(N169="zákl. přenesená",J169,0)</f>
        <v>0</v>
      </c>
      <c r="BH169" s="216">
        <f>IF(N169="sníž. přenesená",J169,0)</f>
        <v>0</v>
      </c>
      <c r="BI169" s="216">
        <f>IF(N169="nulová",J169,0)</f>
        <v>0</v>
      </c>
      <c r="BJ169" s="25" t="s">
        <v>25</v>
      </c>
      <c r="BK169" s="216">
        <f>ROUND(I169*H169,2)</f>
        <v>0</v>
      </c>
      <c r="BL169" s="25" t="s">
        <v>279</v>
      </c>
      <c r="BM169" s="25" t="s">
        <v>2600</v>
      </c>
    </row>
    <row r="170" spans="2:65" s="1" customFormat="1" ht="16.5" customHeight="1">
      <c r="B170" s="43"/>
      <c r="C170" s="252" t="s">
        <v>561</v>
      </c>
      <c r="D170" s="252" t="s">
        <v>272</v>
      </c>
      <c r="E170" s="253" t="s">
        <v>2601</v>
      </c>
      <c r="F170" s="254" t="s">
        <v>2602</v>
      </c>
      <c r="G170" s="255" t="s">
        <v>188</v>
      </c>
      <c r="H170" s="256">
        <v>4</v>
      </c>
      <c r="I170" s="257"/>
      <c r="J170" s="258">
        <f>ROUND(I170*H170,2)</f>
        <v>0</v>
      </c>
      <c r="K170" s="254" t="s">
        <v>38</v>
      </c>
      <c r="L170" s="259"/>
      <c r="M170" s="260" t="s">
        <v>38</v>
      </c>
      <c r="N170" s="261" t="s">
        <v>53</v>
      </c>
      <c r="O170" s="44"/>
      <c r="P170" s="214">
        <f>O170*H170</f>
        <v>0</v>
      </c>
      <c r="Q170" s="214">
        <v>0.0002</v>
      </c>
      <c r="R170" s="214">
        <f>Q170*H170</f>
        <v>0.0008</v>
      </c>
      <c r="S170" s="214">
        <v>0</v>
      </c>
      <c r="T170" s="215">
        <f>S170*H170</f>
        <v>0</v>
      </c>
      <c r="AR170" s="25" t="s">
        <v>385</v>
      </c>
      <c r="AT170" s="25" t="s">
        <v>272</v>
      </c>
      <c r="AU170" s="25" t="s">
        <v>25</v>
      </c>
      <c r="AY170" s="25" t="s">
        <v>183</v>
      </c>
      <c r="BE170" s="216">
        <f>IF(N170="základní",J170,0)</f>
        <v>0</v>
      </c>
      <c r="BF170" s="216">
        <f>IF(N170="snížená",J170,0)</f>
        <v>0</v>
      </c>
      <c r="BG170" s="216">
        <f>IF(N170="zákl. přenesená",J170,0)</f>
        <v>0</v>
      </c>
      <c r="BH170" s="216">
        <f>IF(N170="sníž. přenesená",J170,0)</f>
        <v>0</v>
      </c>
      <c r="BI170" s="216">
        <f>IF(N170="nulová",J170,0)</f>
        <v>0</v>
      </c>
      <c r="BJ170" s="25" t="s">
        <v>25</v>
      </c>
      <c r="BK170" s="216">
        <f>ROUND(I170*H170,2)</f>
        <v>0</v>
      </c>
      <c r="BL170" s="25" t="s">
        <v>279</v>
      </c>
      <c r="BM170" s="25" t="s">
        <v>2603</v>
      </c>
    </row>
    <row r="171" spans="2:65" s="1" customFormat="1" ht="16.5" customHeight="1">
      <c r="B171" s="43"/>
      <c r="C171" s="252" t="s">
        <v>566</v>
      </c>
      <c r="D171" s="252" t="s">
        <v>272</v>
      </c>
      <c r="E171" s="253" t="s">
        <v>2604</v>
      </c>
      <c r="F171" s="254" t="s">
        <v>2605</v>
      </c>
      <c r="G171" s="255" t="s">
        <v>188</v>
      </c>
      <c r="H171" s="256">
        <v>15</v>
      </c>
      <c r="I171" s="257"/>
      <c r="J171" s="258">
        <f>ROUND(I171*H171,2)</f>
        <v>0</v>
      </c>
      <c r="K171" s="254" t="s">
        <v>38</v>
      </c>
      <c r="L171" s="259"/>
      <c r="M171" s="260" t="s">
        <v>38</v>
      </c>
      <c r="N171" s="261" t="s">
        <v>53</v>
      </c>
      <c r="O171" s="44"/>
      <c r="P171" s="214">
        <f>O171*H171</f>
        <v>0</v>
      </c>
      <c r="Q171" s="214">
        <v>0.00025</v>
      </c>
      <c r="R171" s="214">
        <f>Q171*H171</f>
        <v>0.00375</v>
      </c>
      <c r="S171" s="214">
        <v>0</v>
      </c>
      <c r="T171" s="215">
        <f>S171*H171</f>
        <v>0</v>
      </c>
      <c r="AR171" s="25" t="s">
        <v>385</v>
      </c>
      <c r="AT171" s="25" t="s">
        <v>272</v>
      </c>
      <c r="AU171" s="25" t="s">
        <v>25</v>
      </c>
      <c r="AY171" s="25" t="s">
        <v>183</v>
      </c>
      <c r="BE171" s="216">
        <f>IF(N171="základní",J171,0)</f>
        <v>0</v>
      </c>
      <c r="BF171" s="216">
        <f>IF(N171="snížená",J171,0)</f>
        <v>0</v>
      </c>
      <c r="BG171" s="216">
        <f>IF(N171="zákl. přenesená",J171,0)</f>
        <v>0</v>
      </c>
      <c r="BH171" s="216">
        <f>IF(N171="sníž. přenesená",J171,0)</f>
        <v>0</v>
      </c>
      <c r="BI171" s="216">
        <f>IF(N171="nulová",J171,0)</f>
        <v>0</v>
      </c>
      <c r="BJ171" s="25" t="s">
        <v>25</v>
      </c>
      <c r="BK171" s="216">
        <f>ROUND(I171*H171,2)</f>
        <v>0</v>
      </c>
      <c r="BL171" s="25" t="s">
        <v>279</v>
      </c>
      <c r="BM171" s="25" t="s">
        <v>2606</v>
      </c>
    </row>
    <row r="172" spans="2:65" s="1" customFormat="1" ht="38.25" customHeight="1">
      <c r="B172" s="43"/>
      <c r="C172" s="205" t="s">
        <v>572</v>
      </c>
      <c r="D172" s="205" t="s">
        <v>185</v>
      </c>
      <c r="E172" s="206" t="s">
        <v>2607</v>
      </c>
      <c r="F172" s="207" t="s">
        <v>2608</v>
      </c>
      <c r="G172" s="208" t="s">
        <v>188</v>
      </c>
      <c r="H172" s="209">
        <v>1</v>
      </c>
      <c r="I172" s="210"/>
      <c r="J172" s="211">
        <f>ROUND(I172*H172,2)</f>
        <v>0</v>
      </c>
      <c r="K172" s="207" t="s">
        <v>2406</v>
      </c>
      <c r="L172" s="63"/>
      <c r="M172" s="212" t="s">
        <v>38</v>
      </c>
      <c r="N172" s="213" t="s">
        <v>53</v>
      </c>
      <c r="O172" s="44"/>
      <c r="P172" s="214">
        <f>O172*H172</f>
        <v>0</v>
      </c>
      <c r="Q172" s="214">
        <v>0.0348</v>
      </c>
      <c r="R172" s="214">
        <f>Q172*H172</f>
        <v>0.0348</v>
      </c>
      <c r="S172" s="214">
        <v>0</v>
      </c>
      <c r="T172" s="215">
        <f>S172*H172</f>
        <v>0</v>
      </c>
      <c r="AR172" s="25" t="s">
        <v>279</v>
      </c>
      <c r="AT172" s="25" t="s">
        <v>185</v>
      </c>
      <c r="AU172" s="25" t="s">
        <v>25</v>
      </c>
      <c r="AY172" s="25" t="s">
        <v>183</v>
      </c>
      <c r="BE172" s="216">
        <f>IF(N172="základní",J172,0)</f>
        <v>0</v>
      </c>
      <c r="BF172" s="216">
        <f>IF(N172="snížená",J172,0)</f>
        <v>0</v>
      </c>
      <c r="BG172" s="216">
        <f>IF(N172="zákl. přenesená",J172,0)</f>
        <v>0</v>
      </c>
      <c r="BH172" s="216">
        <f>IF(N172="sníž. přenesená",J172,0)</f>
        <v>0</v>
      </c>
      <c r="BI172" s="216">
        <f>IF(N172="nulová",J172,0)</f>
        <v>0</v>
      </c>
      <c r="BJ172" s="25" t="s">
        <v>25</v>
      </c>
      <c r="BK172" s="216">
        <f>ROUND(I172*H172,2)</f>
        <v>0</v>
      </c>
      <c r="BL172" s="25" t="s">
        <v>279</v>
      </c>
      <c r="BM172" s="25" t="s">
        <v>2609</v>
      </c>
    </row>
    <row r="173" spans="2:47" s="1" customFormat="1" ht="27">
      <c r="B173" s="43"/>
      <c r="C173" s="65"/>
      <c r="D173" s="219" t="s">
        <v>217</v>
      </c>
      <c r="E173" s="65"/>
      <c r="F173" s="250" t="s">
        <v>2610</v>
      </c>
      <c r="G173" s="65"/>
      <c r="H173" s="65"/>
      <c r="I173" s="174"/>
      <c r="J173" s="65"/>
      <c r="K173" s="65"/>
      <c r="L173" s="63"/>
      <c r="M173" s="251"/>
      <c r="N173" s="44"/>
      <c r="O173" s="44"/>
      <c r="P173" s="44"/>
      <c r="Q173" s="44"/>
      <c r="R173" s="44"/>
      <c r="S173" s="44"/>
      <c r="T173" s="80"/>
      <c r="AT173" s="25" t="s">
        <v>217</v>
      </c>
      <c r="AU173" s="25" t="s">
        <v>25</v>
      </c>
    </row>
    <row r="174" spans="2:65" s="1" customFormat="1" ht="38.25" customHeight="1">
      <c r="B174" s="43"/>
      <c r="C174" s="205" t="s">
        <v>578</v>
      </c>
      <c r="D174" s="205" t="s">
        <v>185</v>
      </c>
      <c r="E174" s="206" t="s">
        <v>2611</v>
      </c>
      <c r="F174" s="207" t="s">
        <v>2612</v>
      </c>
      <c r="G174" s="208" t="s">
        <v>188</v>
      </c>
      <c r="H174" s="209">
        <v>2</v>
      </c>
      <c r="I174" s="210"/>
      <c r="J174" s="211">
        <f>ROUND(I174*H174,2)</f>
        <v>0</v>
      </c>
      <c r="K174" s="207" t="s">
        <v>2406</v>
      </c>
      <c r="L174" s="63"/>
      <c r="M174" s="212" t="s">
        <v>38</v>
      </c>
      <c r="N174" s="213" t="s">
        <v>53</v>
      </c>
      <c r="O174" s="44"/>
      <c r="P174" s="214">
        <f>O174*H174</f>
        <v>0</v>
      </c>
      <c r="Q174" s="214">
        <v>0.04784</v>
      </c>
      <c r="R174" s="214">
        <f>Q174*H174</f>
        <v>0.09568</v>
      </c>
      <c r="S174" s="214">
        <v>0</v>
      </c>
      <c r="T174" s="215">
        <f>S174*H174</f>
        <v>0</v>
      </c>
      <c r="AR174" s="25" t="s">
        <v>279</v>
      </c>
      <c r="AT174" s="25" t="s">
        <v>185</v>
      </c>
      <c r="AU174" s="25" t="s">
        <v>25</v>
      </c>
      <c r="AY174" s="25" t="s">
        <v>183</v>
      </c>
      <c r="BE174" s="216">
        <f>IF(N174="základní",J174,0)</f>
        <v>0</v>
      </c>
      <c r="BF174" s="216">
        <f>IF(N174="snížená",J174,0)</f>
        <v>0</v>
      </c>
      <c r="BG174" s="216">
        <f>IF(N174="zákl. přenesená",J174,0)</f>
        <v>0</v>
      </c>
      <c r="BH174" s="216">
        <f>IF(N174="sníž. přenesená",J174,0)</f>
        <v>0</v>
      </c>
      <c r="BI174" s="216">
        <f>IF(N174="nulová",J174,0)</f>
        <v>0</v>
      </c>
      <c r="BJ174" s="25" t="s">
        <v>25</v>
      </c>
      <c r="BK174" s="216">
        <f>ROUND(I174*H174,2)</f>
        <v>0</v>
      </c>
      <c r="BL174" s="25" t="s">
        <v>279</v>
      </c>
      <c r="BM174" s="25" t="s">
        <v>2613</v>
      </c>
    </row>
    <row r="175" spans="2:47" s="1" customFormat="1" ht="27">
      <c r="B175" s="43"/>
      <c r="C175" s="65"/>
      <c r="D175" s="219" t="s">
        <v>217</v>
      </c>
      <c r="E175" s="65"/>
      <c r="F175" s="250" t="s">
        <v>2610</v>
      </c>
      <c r="G175" s="65"/>
      <c r="H175" s="65"/>
      <c r="I175" s="174"/>
      <c r="J175" s="65"/>
      <c r="K175" s="65"/>
      <c r="L175" s="63"/>
      <c r="M175" s="251"/>
      <c r="N175" s="44"/>
      <c r="O175" s="44"/>
      <c r="P175" s="44"/>
      <c r="Q175" s="44"/>
      <c r="R175" s="44"/>
      <c r="S175" s="44"/>
      <c r="T175" s="80"/>
      <c r="AT175" s="25" t="s">
        <v>217</v>
      </c>
      <c r="AU175" s="25" t="s">
        <v>25</v>
      </c>
    </row>
    <row r="176" spans="2:65" s="1" customFormat="1" ht="38.25" customHeight="1">
      <c r="B176" s="43"/>
      <c r="C176" s="205" t="s">
        <v>584</v>
      </c>
      <c r="D176" s="205" t="s">
        <v>185</v>
      </c>
      <c r="E176" s="206" t="s">
        <v>2614</v>
      </c>
      <c r="F176" s="207" t="s">
        <v>2615</v>
      </c>
      <c r="G176" s="208" t="s">
        <v>188</v>
      </c>
      <c r="H176" s="209">
        <v>2</v>
      </c>
      <c r="I176" s="210"/>
      <c r="J176" s="211">
        <f>ROUND(I176*H176,2)</f>
        <v>0</v>
      </c>
      <c r="K176" s="207" t="s">
        <v>2406</v>
      </c>
      <c r="L176" s="63"/>
      <c r="M176" s="212" t="s">
        <v>38</v>
      </c>
      <c r="N176" s="213" t="s">
        <v>53</v>
      </c>
      <c r="O176" s="44"/>
      <c r="P176" s="214">
        <f>O176*H176</f>
        <v>0</v>
      </c>
      <c r="Q176" s="214">
        <v>0.05436</v>
      </c>
      <c r="R176" s="214">
        <f>Q176*H176</f>
        <v>0.10872</v>
      </c>
      <c r="S176" s="214">
        <v>0</v>
      </c>
      <c r="T176" s="215">
        <f>S176*H176</f>
        <v>0</v>
      </c>
      <c r="AR176" s="25" t="s">
        <v>279</v>
      </c>
      <c r="AT176" s="25" t="s">
        <v>185</v>
      </c>
      <c r="AU176" s="25" t="s">
        <v>25</v>
      </c>
      <c r="AY176" s="25" t="s">
        <v>183</v>
      </c>
      <c r="BE176" s="216">
        <f>IF(N176="základní",J176,0)</f>
        <v>0</v>
      </c>
      <c r="BF176" s="216">
        <f>IF(N176="snížená",J176,0)</f>
        <v>0</v>
      </c>
      <c r="BG176" s="216">
        <f>IF(N176="zákl. přenesená",J176,0)</f>
        <v>0</v>
      </c>
      <c r="BH176" s="216">
        <f>IF(N176="sníž. přenesená",J176,0)</f>
        <v>0</v>
      </c>
      <c r="BI176" s="216">
        <f>IF(N176="nulová",J176,0)</f>
        <v>0</v>
      </c>
      <c r="BJ176" s="25" t="s">
        <v>25</v>
      </c>
      <c r="BK176" s="216">
        <f>ROUND(I176*H176,2)</f>
        <v>0</v>
      </c>
      <c r="BL176" s="25" t="s">
        <v>279</v>
      </c>
      <c r="BM176" s="25" t="s">
        <v>2616</v>
      </c>
    </row>
    <row r="177" spans="2:47" s="1" customFormat="1" ht="27">
      <c r="B177" s="43"/>
      <c r="C177" s="65"/>
      <c r="D177" s="219" t="s">
        <v>217</v>
      </c>
      <c r="E177" s="65"/>
      <c r="F177" s="250" t="s">
        <v>2610</v>
      </c>
      <c r="G177" s="65"/>
      <c r="H177" s="65"/>
      <c r="I177" s="174"/>
      <c r="J177" s="65"/>
      <c r="K177" s="65"/>
      <c r="L177" s="63"/>
      <c r="M177" s="251"/>
      <c r="N177" s="44"/>
      <c r="O177" s="44"/>
      <c r="P177" s="44"/>
      <c r="Q177" s="44"/>
      <c r="R177" s="44"/>
      <c r="S177" s="44"/>
      <c r="T177" s="80"/>
      <c r="AT177" s="25" t="s">
        <v>217</v>
      </c>
      <c r="AU177" s="25" t="s">
        <v>25</v>
      </c>
    </row>
    <row r="178" spans="2:65" s="1" customFormat="1" ht="38.25" customHeight="1">
      <c r="B178" s="43"/>
      <c r="C178" s="205" t="s">
        <v>589</v>
      </c>
      <c r="D178" s="205" t="s">
        <v>185</v>
      </c>
      <c r="E178" s="206" t="s">
        <v>2617</v>
      </c>
      <c r="F178" s="207" t="s">
        <v>2618</v>
      </c>
      <c r="G178" s="208" t="s">
        <v>188</v>
      </c>
      <c r="H178" s="209">
        <v>1</v>
      </c>
      <c r="I178" s="210"/>
      <c r="J178" s="211">
        <f>ROUND(I178*H178,2)</f>
        <v>0</v>
      </c>
      <c r="K178" s="207" t="s">
        <v>2406</v>
      </c>
      <c r="L178" s="63"/>
      <c r="M178" s="212" t="s">
        <v>38</v>
      </c>
      <c r="N178" s="213" t="s">
        <v>53</v>
      </c>
      <c r="O178" s="44"/>
      <c r="P178" s="214">
        <f>O178*H178</f>
        <v>0</v>
      </c>
      <c r="Q178" s="214">
        <v>0.03448</v>
      </c>
      <c r="R178" s="214">
        <f>Q178*H178</f>
        <v>0.03448</v>
      </c>
      <c r="S178" s="214">
        <v>0</v>
      </c>
      <c r="T178" s="215">
        <f>S178*H178</f>
        <v>0</v>
      </c>
      <c r="AR178" s="25" t="s">
        <v>279</v>
      </c>
      <c r="AT178" s="25" t="s">
        <v>185</v>
      </c>
      <c r="AU178" s="25" t="s">
        <v>25</v>
      </c>
      <c r="AY178" s="25" t="s">
        <v>183</v>
      </c>
      <c r="BE178" s="216">
        <f>IF(N178="základní",J178,0)</f>
        <v>0</v>
      </c>
      <c r="BF178" s="216">
        <f>IF(N178="snížená",J178,0)</f>
        <v>0</v>
      </c>
      <c r="BG178" s="216">
        <f>IF(N178="zákl. přenesená",J178,0)</f>
        <v>0</v>
      </c>
      <c r="BH178" s="216">
        <f>IF(N178="sníž. přenesená",J178,0)</f>
        <v>0</v>
      </c>
      <c r="BI178" s="216">
        <f>IF(N178="nulová",J178,0)</f>
        <v>0</v>
      </c>
      <c r="BJ178" s="25" t="s">
        <v>25</v>
      </c>
      <c r="BK178" s="216">
        <f>ROUND(I178*H178,2)</f>
        <v>0</v>
      </c>
      <c r="BL178" s="25" t="s">
        <v>279</v>
      </c>
      <c r="BM178" s="25" t="s">
        <v>2619</v>
      </c>
    </row>
    <row r="179" spans="2:47" s="1" customFormat="1" ht="27">
      <c r="B179" s="43"/>
      <c r="C179" s="65"/>
      <c r="D179" s="219" t="s">
        <v>217</v>
      </c>
      <c r="E179" s="65"/>
      <c r="F179" s="250" t="s">
        <v>2610</v>
      </c>
      <c r="G179" s="65"/>
      <c r="H179" s="65"/>
      <c r="I179" s="174"/>
      <c r="J179" s="65"/>
      <c r="K179" s="65"/>
      <c r="L179" s="63"/>
      <c r="M179" s="251"/>
      <c r="N179" s="44"/>
      <c r="O179" s="44"/>
      <c r="P179" s="44"/>
      <c r="Q179" s="44"/>
      <c r="R179" s="44"/>
      <c r="S179" s="44"/>
      <c r="T179" s="80"/>
      <c r="AT179" s="25" t="s">
        <v>217</v>
      </c>
      <c r="AU179" s="25" t="s">
        <v>25</v>
      </c>
    </row>
    <row r="180" spans="2:65" s="1" customFormat="1" ht="38.25" customHeight="1">
      <c r="B180" s="43"/>
      <c r="C180" s="205" t="s">
        <v>595</v>
      </c>
      <c r="D180" s="205" t="s">
        <v>185</v>
      </c>
      <c r="E180" s="206" t="s">
        <v>2620</v>
      </c>
      <c r="F180" s="207" t="s">
        <v>2621</v>
      </c>
      <c r="G180" s="208" t="s">
        <v>188</v>
      </c>
      <c r="H180" s="209">
        <v>4</v>
      </c>
      <c r="I180" s="210"/>
      <c r="J180" s="211">
        <f>ROUND(I180*H180,2)</f>
        <v>0</v>
      </c>
      <c r="K180" s="207" t="s">
        <v>2406</v>
      </c>
      <c r="L180" s="63"/>
      <c r="M180" s="212" t="s">
        <v>38</v>
      </c>
      <c r="N180" s="213" t="s">
        <v>53</v>
      </c>
      <c r="O180" s="44"/>
      <c r="P180" s="214">
        <f>O180*H180</f>
        <v>0</v>
      </c>
      <c r="Q180" s="214">
        <v>0.04524</v>
      </c>
      <c r="R180" s="214">
        <f>Q180*H180</f>
        <v>0.18096</v>
      </c>
      <c r="S180" s="214">
        <v>0</v>
      </c>
      <c r="T180" s="215">
        <f>S180*H180</f>
        <v>0</v>
      </c>
      <c r="AR180" s="25" t="s">
        <v>279</v>
      </c>
      <c r="AT180" s="25" t="s">
        <v>185</v>
      </c>
      <c r="AU180" s="25" t="s">
        <v>25</v>
      </c>
      <c r="AY180" s="25" t="s">
        <v>183</v>
      </c>
      <c r="BE180" s="216">
        <f>IF(N180="základní",J180,0)</f>
        <v>0</v>
      </c>
      <c r="BF180" s="216">
        <f>IF(N180="snížená",J180,0)</f>
        <v>0</v>
      </c>
      <c r="BG180" s="216">
        <f>IF(N180="zákl. přenesená",J180,0)</f>
        <v>0</v>
      </c>
      <c r="BH180" s="216">
        <f>IF(N180="sníž. přenesená",J180,0)</f>
        <v>0</v>
      </c>
      <c r="BI180" s="216">
        <f>IF(N180="nulová",J180,0)</f>
        <v>0</v>
      </c>
      <c r="BJ180" s="25" t="s">
        <v>25</v>
      </c>
      <c r="BK180" s="216">
        <f>ROUND(I180*H180,2)</f>
        <v>0</v>
      </c>
      <c r="BL180" s="25" t="s">
        <v>279</v>
      </c>
      <c r="BM180" s="25" t="s">
        <v>2622</v>
      </c>
    </row>
    <row r="181" spans="2:47" s="1" customFormat="1" ht="27">
      <c r="B181" s="43"/>
      <c r="C181" s="65"/>
      <c r="D181" s="219" t="s">
        <v>217</v>
      </c>
      <c r="E181" s="65"/>
      <c r="F181" s="250" t="s">
        <v>2610</v>
      </c>
      <c r="G181" s="65"/>
      <c r="H181" s="65"/>
      <c r="I181" s="174"/>
      <c r="J181" s="65"/>
      <c r="K181" s="65"/>
      <c r="L181" s="63"/>
      <c r="M181" s="251"/>
      <c r="N181" s="44"/>
      <c r="O181" s="44"/>
      <c r="P181" s="44"/>
      <c r="Q181" s="44"/>
      <c r="R181" s="44"/>
      <c r="S181" s="44"/>
      <c r="T181" s="80"/>
      <c r="AT181" s="25" t="s">
        <v>217</v>
      </c>
      <c r="AU181" s="25" t="s">
        <v>25</v>
      </c>
    </row>
    <row r="182" spans="2:65" s="1" customFormat="1" ht="16.5" customHeight="1">
      <c r="B182" s="43"/>
      <c r="C182" s="205" t="s">
        <v>599</v>
      </c>
      <c r="D182" s="205" t="s">
        <v>185</v>
      </c>
      <c r="E182" s="206" t="s">
        <v>2623</v>
      </c>
      <c r="F182" s="207" t="s">
        <v>2624</v>
      </c>
      <c r="G182" s="208" t="s">
        <v>188</v>
      </c>
      <c r="H182" s="209">
        <v>8</v>
      </c>
      <c r="I182" s="210"/>
      <c r="J182" s="211">
        <f>ROUND(I182*H182,2)</f>
        <v>0</v>
      </c>
      <c r="K182" s="207" t="s">
        <v>2406</v>
      </c>
      <c r="L182" s="63"/>
      <c r="M182" s="212" t="s">
        <v>38</v>
      </c>
      <c r="N182" s="213" t="s">
        <v>53</v>
      </c>
      <c r="O182" s="44"/>
      <c r="P182" s="214">
        <f>O182*H182</f>
        <v>0</v>
      </c>
      <c r="Q182" s="214">
        <v>5E-05</v>
      </c>
      <c r="R182" s="214">
        <f>Q182*H182</f>
        <v>0.0004</v>
      </c>
      <c r="S182" s="214">
        <v>0.01235</v>
      </c>
      <c r="T182" s="215">
        <f>S182*H182</f>
        <v>0.0988</v>
      </c>
      <c r="AR182" s="25" t="s">
        <v>279</v>
      </c>
      <c r="AT182" s="25" t="s">
        <v>185</v>
      </c>
      <c r="AU182" s="25" t="s">
        <v>25</v>
      </c>
      <c r="AY182" s="25" t="s">
        <v>183</v>
      </c>
      <c r="BE182" s="216">
        <f>IF(N182="základní",J182,0)</f>
        <v>0</v>
      </c>
      <c r="BF182" s="216">
        <f>IF(N182="snížená",J182,0)</f>
        <v>0</v>
      </c>
      <c r="BG182" s="216">
        <f>IF(N182="zákl. přenesená",J182,0)</f>
        <v>0</v>
      </c>
      <c r="BH182" s="216">
        <f>IF(N182="sníž. přenesená",J182,0)</f>
        <v>0</v>
      </c>
      <c r="BI182" s="216">
        <f>IF(N182="nulová",J182,0)</f>
        <v>0</v>
      </c>
      <c r="BJ182" s="25" t="s">
        <v>25</v>
      </c>
      <c r="BK182" s="216">
        <f>ROUND(I182*H182,2)</f>
        <v>0</v>
      </c>
      <c r="BL182" s="25" t="s">
        <v>279</v>
      </c>
      <c r="BM182" s="25" t="s">
        <v>2625</v>
      </c>
    </row>
    <row r="183" spans="2:65" s="1" customFormat="1" ht="25.5" customHeight="1">
      <c r="B183" s="43"/>
      <c r="C183" s="205" t="s">
        <v>605</v>
      </c>
      <c r="D183" s="205" t="s">
        <v>185</v>
      </c>
      <c r="E183" s="206" t="s">
        <v>2626</v>
      </c>
      <c r="F183" s="207" t="s">
        <v>2627</v>
      </c>
      <c r="G183" s="208" t="s">
        <v>188</v>
      </c>
      <c r="H183" s="209">
        <v>3</v>
      </c>
      <c r="I183" s="210"/>
      <c r="J183" s="211">
        <f>ROUND(I183*H183,2)</f>
        <v>0</v>
      </c>
      <c r="K183" s="207" t="s">
        <v>2406</v>
      </c>
      <c r="L183" s="63"/>
      <c r="M183" s="212" t="s">
        <v>38</v>
      </c>
      <c r="N183" s="213" t="s">
        <v>53</v>
      </c>
      <c r="O183" s="44"/>
      <c r="P183" s="214">
        <f>O183*H183</f>
        <v>0</v>
      </c>
      <c r="Q183" s="214">
        <v>5E-05</v>
      </c>
      <c r="R183" s="214">
        <f>Q183*H183</f>
        <v>0.00015000000000000001</v>
      </c>
      <c r="S183" s="214">
        <v>0.02326</v>
      </c>
      <c r="T183" s="215">
        <f>S183*H183</f>
        <v>0.06978</v>
      </c>
      <c r="AR183" s="25" t="s">
        <v>279</v>
      </c>
      <c r="AT183" s="25" t="s">
        <v>185</v>
      </c>
      <c r="AU183" s="25" t="s">
        <v>25</v>
      </c>
      <c r="AY183" s="25" t="s">
        <v>183</v>
      </c>
      <c r="BE183" s="216">
        <f>IF(N183="základní",J183,0)</f>
        <v>0</v>
      </c>
      <c r="BF183" s="216">
        <f>IF(N183="snížená",J183,0)</f>
        <v>0</v>
      </c>
      <c r="BG183" s="216">
        <f>IF(N183="zákl. přenesená",J183,0)</f>
        <v>0</v>
      </c>
      <c r="BH183" s="216">
        <f>IF(N183="sníž. přenesená",J183,0)</f>
        <v>0</v>
      </c>
      <c r="BI183" s="216">
        <f>IF(N183="nulová",J183,0)</f>
        <v>0</v>
      </c>
      <c r="BJ183" s="25" t="s">
        <v>25</v>
      </c>
      <c r="BK183" s="216">
        <f>ROUND(I183*H183,2)</f>
        <v>0</v>
      </c>
      <c r="BL183" s="25" t="s">
        <v>279</v>
      </c>
      <c r="BM183" s="25" t="s">
        <v>2628</v>
      </c>
    </row>
    <row r="184" spans="2:65" s="1" customFormat="1" ht="25.5" customHeight="1">
      <c r="B184" s="43"/>
      <c r="C184" s="205" t="s">
        <v>610</v>
      </c>
      <c r="D184" s="205" t="s">
        <v>185</v>
      </c>
      <c r="E184" s="206" t="s">
        <v>2629</v>
      </c>
      <c r="F184" s="207" t="s">
        <v>2630</v>
      </c>
      <c r="G184" s="208" t="s">
        <v>215</v>
      </c>
      <c r="H184" s="209">
        <v>108</v>
      </c>
      <c r="I184" s="210"/>
      <c r="J184" s="211">
        <f>ROUND(I184*H184,2)</f>
        <v>0</v>
      </c>
      <c r="K184" s="207" t="s">
        <v>2406</v>
      </c>
      <c r="L184" s="63"/>
      <c r="M184" s="212" t="s">
        <v>38</v>
      </c>
      <c r="N184" s="213" t="s">
        <v>53</v>
      </c>
      <c r="O184" s="44"/>
      <c r="P184" s="214">
        <f>O184*H184</f>
        <v>0</v>
      </c>
      <c r="Q184" s="214">
        <v>0</v>
      </c>
      <c r="R184" s="214">
        <f>Q184*H184</f>
        <v>0</v>
      </c>
      <c r="S184" s="214">
        <v>0</v>
      </c>
      <c r="T184" s="215">
        <f>S184*H184</f>
        <v>0</v>
      </c>
      <c r="AR184" s="25" t="s">
        <v>279</v>
      </c>
      <c r="AT184" s="25" t="s">
        <v>185</v>
      </c>
      <c r="AU184" s="25" t="s">
        <v>25</v>
      </c>
      <c r="AY184" s="25" t="s">
        <v>183</v>
      </c>
      <c r="BE184" s="216">
        <f>IF(N184="základní",J184,0)</f>
        <v>0</v>
      </c>
      <c r="BF184" s="216">
        <f>IF(N184="snížená",J184,0)</f>
        <v>0</v>
      </c>
      <c r="BG184" s="216">
        <f>IF(N184="zákl. přenesená",J184,0)</f>
        <v>0</v>
      </c>
      <c r="BH184" s="216">
        <f>IF(N184="sníž. přenesená",J184,0)</f>
        <v>0</v>
      </c>
      <c r="BI184" s="216">
        <f>IF(N184="nulová",J184,0)</f>
        <v>0</v>
      </c>
      <c r="BJ184" s="25" t="s">
        <v>25</v>
      </c>
      <c r="BK184" s="216">
        <f>ROUND(I184*H184,2)</f>
        <v>0</v>
      </c>
      <c r="BL184" s="25" t="s">
        <v>279</v>
      </c>
      <c r="BM184" s="25" t="s">
        <v>2631</v>
      </c>
    </row>
    <row r="185" spans="2:47" s="1" customFormat="1" ht="67.5">
      <c r="B185" s="43"/>
      <c r="C185" s="65"/>
      <c r="D185" s="219" t="s">
        <v>217</v>
      </c>
      <c r="E185" s="65"/>
      <c r="F185" s="250" t="s">
        <v>2632</v>
      </c>
      <c r="G185" s="65"/>
      <c r="H185" s="65"/>
      <c r="I185" s="174"/>
      <c r="J185" s="65"/>
      <c r="K185" s="65"/>
      <c r="L185" s="63"/>
      <c r="M185" s="251"/>
      <c r="N185" s="44"/>
      <c r="O185" s="44"/>
      <c r="P185" s="44"/>
      <c r="Q185" s="44"/>
      <c r="R185" s="44"/>
      <c r="S185" s="44"/>
      <c r="T185" s="80"/>
      <c r="AT185" s="25" t="s">
        <v>217</v>
      </c>
      <c r="AU185" s="25" t="s">
        <v>25</v>
      </c>
    </row>
    <row r="186" spans="2:65" s="1" customFormat="1" ht="16.5" customHeight="1">
      <c r="B186" s="43"/>
      <c r="C186" s="205" t="s">
        <v>629</v>
      </c>
      <c r="D186" s="205" t="s">
        <v>185</v>
      </c>
      <c r="E186" s="206" t="s">
        <v>2633</v>
      </c>
      <c r="F186" s="207" t="s">
        <v>2634</v>
      </c>
      <c r="G186" s="208" t="s">
        <v>215</v>
      </c>
      <c r="H186" s="209">
        <v>108</v>
      </c>
      <c r="I186" s="210"/>
      <c r="J186" s="211">
        <f>ROUND(I186*H186,2)</f>
        <v>0</v>
      </c>
      <c r="K186" s="207" t="s">
        <v>2406</v>
      </c>
      <c r="L186" s="63"/>
      <c r="M186" s="212" t="s">
        <v>38</v>
      </c>
      <c r="N186" s="213" t="s">
        <v>53</v>
      </c>
      <c r="O186" s="44"/>
      <c r="P186" s="214">
        <f>O186*H186</f>
        <v>0</v>
      </c>
      <c r="Q186" s="214">
        <v>0</v>
      </c>
      <c r="R186" s="214">
        <f>Q186*H186</f>
        <v>0</v>
      </c>
      <c r="S186" s="214">
        <v>0</v>
      </c>
      <c r="T186" s="215">
        <f>S186*H186</f>
        <v>0</v>
      </c>
      <c r="AR186" s="25" t="s">
        <v>279</v>
      </c>
      <c r="AT186" s="25" t="s">
        <v>185</v>
      </c>
      <c r="AU186" s="25" t="s">
        <v>25</v>
      </c>
      <c r="AY186" s="25" t="s">
        <v>183</v>
      </c>
      <c r="BE186" s="216">
        <f>IF(N186="základní",J186,0)</f>
        <v>0</v>
      </c>
      <c r="BF186" s="216">
        <f>IF(N186="snížená",J186,0)</f>
        <v>0</v>
      </c>
      <c r="BG186" s="216">
        <f>IF(N186="zákl. přenesená",J186,0)</f>
        <v>0</v>
      </c>
      <c r="BH186" s="216">
        <f>IF(N186="sníž. přenesená",J186,0)</f>
        <v>0</v>
      </c>
      <c r="BI186" s="216">
        <f>IF(N186="nulová",J186,0)</f>
        <v>0</v>
      </c>
      <c r="BJ186" s="25" t="s">
        <v>25</v>
      </c>
      <c r="BK186" s="216">
        <f>ROUND(I186*H186,2)</f>
        <v>0</v>
      </c>
      <c r="BL186" s="25" t="s">
        <v>279</v>
      </c>
      <c r="BM186" s="25" t="s">
        <v>2635</v>
      </c>
    </row>
    <row r="187" spans="2:47" s="1" customFormat="1" ht="94.5">
      <c r="B187" s="43"/>
      <c r="C187" s="65"/>
      <c r="D187" s="219" t="s">
        <v>217</v>
      </c>
      <c r="E187" s="65"/>
      <c r="F187" s="250" t="s">
        <v>2636</v>
      </c>
      <c r="G187" s="65"/>
      <c r="H187" s="65"/>
      <c r="I187" s="174"/>
      <c r="J187" s="65"/>
      <c r="K187" s="65"/>
      <c r="L187" s="63"/>
      <c r="M187" s="251"/>
      <c r="N187" s="44"/>
      <c r="O187" s="44"/>
      <c r="P187" s="44"/>
      <c r="Q187" s="44"/>
      <c r="R187" s="44"/>
      <c r="S187" s="44"/>
      <c r="T187" s="80"/>
      <c r="AT187" s="25" t="s">
        <v>217</v>
      </c>
      <c r="AU187" s="25" t="s">
        <v>25</v>
      </c>
    </row>
    <row r="188" spans="2:65" s="1" customFormat="1" ht="38.25" customHeight="1">
      <c r="B188" s="43"/>
      <c r="C188" s="205" t="s">
        <v>635</v>
      </c>
      <c r="D188" s="205" t="s">
        <v>185</v>
      </c>
      <c r="E188" s="206" t="s">
        <v>2637</v>
      </c>
      <c r="F188" s="207" t="s">
        <v>2638</v>
      </c>
      <c r="G188" s="208" t="s">
        <v>911</v>
      </c>
      <c r="H188" s="273"/>
      <c r="I188" s="210"/>
      <c r="J188" s="211">
        <f>ROUND(I188*H188,2)</f>
        <v>0</v>
      </c>
      <c r="K188" s="207" t="s">
        <v>2406</v>
      </c>
      <c r="L188" s="63"/>
      <c r="M188" s="212" t="s">
        <v>38</v>
      </c>
      <c r="N188" s="213" t="s">
        <v>53</v>
      </c>
      <c r="O188" s="44"/>
      <c r="P188" s="214">
        <f>O188*H188</f>
        <v>0</v>
      </c>
      <c r="Q188" s="214">
        <v>0</v>
      </c>
      <c r="R188" s="214">
        <f>Q188*H188</f>
        <v>0</v>
      </c>
      <c r="S188" s="214">
        <v>0</v>
      </c>
      <c r="T188" s="215">
        <f>S188*H188</f>
        <v>0</v>
      </c>
      <c r="AR188" s="25" t="s">
        <v>279</v>
      </c>
      <c r="AT188" s="25" t="s">
        <v>185</v>
      </c>
      <c r="AU188" s="25" t="s">
        <v>25</v>
      </c>
      <c r="AY188" s="25" t="s">
        <v>183</v>
      </c>
      <c r="BE188" s="216">
        <f>IF(N188="základní",J188,0)</f>
        <v>0</v>
      </c>
      <c r="BF188" s="216">
        <f>IF(N188="snížená",J188,0)</f>
        <v>0</v>
      </c>
      <c r="BG188" s="216">
        <f>IF(N188="zákl. přenesená",J188,0)</f>
        <v>0</v>
      </c>
      <c r="BH188" s="216">
        <f>IF(N188="sníž. přenesená",J188,0)</f>
        <v>0</v>
      </c>
      <c r="BI188" s="216">
        <f>IF(N188="nulová",J188,0)</f>
        <v>0</v>
      </c>
      <c r="BJ188" s="25" t="s">
        <v>25</v>
      </c>
      <c r="BK188" s="216">
        <f>ROUND(I188*H188,2)</f>
        <v>0</v>
      </c>
      <c r="BL188" s="25" t="s">
        <v>279</v>
      </c>
      <c r="BM188" s="25" t="s">
        <v>2639</v>
      </c>
    </row>
    <row r="189" spans="2:47" s="1" customFormat="1" ht="121.5">
      <c r="B189" s="43"/>
      <c r="C189" s="65"/>
      <c r="D189" s="219" t="s">
        <v>217</v>
      </c>
      <c r="E189" s="65"/>
      <c r="F189" s="250" t="s">
        <v>958</v>
      </c>
      <c r="G189" s="65"/>
      <c r="H189" s="65"/>
      <c r="I189" s="174"/>
      <c r="J189" s="65"/>
      <c r="K189" s="65"/>
      <c r="L189" s="63"/>
      <c r="M189" s="251"/>
      <c r="N189" s="44"/>
      <c r="O189" s="44"/>
      <c r="P189" s="44"/>
      <c r="Q189" s="44"/>
      <c r="R189" s="44"/>
      <c r="S189" s="44"/>
      <c r="T189" s="80"/>
      <c r="AT189" s="25" t="s">
        <v>217</v>
      </c>
      <c r="AU189" s="25" t="s">
        <v>25</v>
      </c>
    </row>
    <row r="190" spans="2:63" s="11" customFormat="1" ht="37.35" customHeight="1">
      <c r="B190" s="189"/>
      <c r="C190" s="190"/>
      <c r="D190" s="191" t="s">
        <v>81</v>
      </c>
      <c r="E190" s="192" t="s">
        <v>1493</v>
      </c>
      <c r="F190" s="192" t="s">
        <v>1494</v>
      </c>
      <c r="G190" s="190"/>
      <c r="H190" s="190"/>
      <c r="I190" s="193"/>
      <c r="J190" s="194">
        <f>BK190</f>
        <v>0</v>
      </c>
      <c r="K190" s="190"/>
      <c r="L190" s="195"/>
      <c r="M190" s="196"/>
      <c r="N190" s="197"/>
      <c r="O190" s="197"/>
      <c r="P190" s="198">
        <f>SUM(P191:P192)</f>
        <v>0</v>
      </c>
      <c r="Q190" s="197"/>
      <c r="R190" s="198">
        <f>SUM(R191:R192)</f>
        <v>0.00367</v>
      </c>
      <c r="S190" s="197"/>
      <c r="T190" s="199">
        <f>SUM(T191:T192)</f>
        <v>0</v>
      </c>
      <c r="AR190" s="200" t="s">
        <v>90</v>
      </c>
      <c r="AT190" s="201" t="s">
        <v>81</v>
      </c>
      <c r="AU190" s="201" t="s">
        <v>82</v>
      </c>
      <c r="AY190" s="200" t="s">
        <v>183</v>
      </c>
      <c r="BK190" s="202">
        <f>SUM(BK191:BK192)</f>
        <v>0</v>
      </c>
    </row>
    <row r="191" spans="2:65" s="1" customFormat="1" ht="25.5" customHeight="1">
      <c r="B191" s="43"/>
      <c r="C191" s="205" t="s">
        <v>639</v>
      </c>
      <c r="D191" s="205" t="s">
        <v>185</v>
      </c>
      <c r="E191" s="206" t="s">
        <v>2640</v>
      </c>
      <c r="F191" s="207" t="s">
        <v>2641</v>
      </c>
      <c r="G191" s="208" t="s">
        <v>313</v>
      </c>
      <c r="H191" s="209">
        <v>53</v>
      </c>
      <c r="I191" s="210"/>
      <c r="J191" s="211">
        <f>ROUND(I191*H191,2)</f>
        <v>0</v>
      </c>
      <c r="K191" s="207" t="s">
        <v>2406</v>
      </c>
      <c r="L191" s="63"/>
      <c r="M191" s="212" t="s">
        <v>38</v>
      </c>
      <c r="N191" s="213" t="s">
        <v>53</v>
      </c>
      <c r="O191" s="44"/>
      <c r="P191" s="214">
        <f>O191*H191</f>
        <v>0</v>
      </c>
      <c r="Q191" s="214">
        <v>2E-05</v>
      </c>
      <c r="R191" s="214">
        <f>Q191*H191</f>
        <v>0.0010600000000000002</v>
      </c>
      <c r="S191" s="214">
        <v>0</v>
      </c>
      <c r="T191" s="215">
        <f>S191*H191</f>
        <v>0</v>
      </c>
      <c r="AR191" s="25" t="s">
        <v>279</v>
      </c>
      <c r="AT191" s="25" t="s">
        <v>185</v>
      </c>
      <c r="AU191" s="25" t="s">
        <v>25</v>
      </c>
      <c r="AY191" s="25" t="s">
        <v>183</v>
      </c>
      <c r="BE191" s="216">
        <f>IF(N191="základní",J191,0)</f>
        <v>0</v>
      </c>
      <c r="BF191" s="216">
        <f>IF(N191="snížená",J191,0)</f>
        <v>0</v>
      </c>
      <c r="BG191" s="216">
        <f>IF(N191="zákl. přenesená",J191,0)</f>
        <v>0</v>
      </c>
      <c r="BH191" s="216">
        <f>IF(N191="sníž. přenesená",J191,0)</f>
        <v>0</v>
      </c>
      <c r="BI191" s="216">
        <f>IF(N191="nulová",J191,0)</f>
        <v>0</v>
      </c>
      <c r="BJ191" s="25" t="s">
        <v>25</v>
      </c>
      <c r="BK191" s="216">
        <f>ROUND(I191*H191,2)</f>
        <v>0</v>
      </c>
      <c r="BL191" s="25" t="s">
        <v>279</v>
      </c>
      <c r="BM191" s="25" t="s">
        <v>2642</v>
      </c>
    </row>
    <row r="192" spans="2:65" s="1" customFormat="1" ht="25.5" customHeight="1">
      <c r="B192" s="43"/>
      <c r="C192" s="205" t="s">
        <v>650</v>
      </c>
      <c r="D192" s="205" t="s">
        <v>185</v>
      </c>
      <c r="E192" s="206" t="s">
        <v>2643</v>
      </c>
      <c r="F192" s="207" t="s">
        <v>2644</v>
      </c>
      <c r="G192" s="208" t="s">
        <v>313</v>
      </c>
      <c r="H192" s="209">
        <v>87</v>
      </c>
      <c r="I192" s="210"/>
      <c r="J192" s="211">
        <f>ROUND(I192*H192,2)</f>
        <v>0</v>
      </c>
      <c r="K192" s="207" t="s">
        <v>2406</v>
      </c>
      <c r="L192" s="63"/>
      <c r="M192" s="212" t="s">
        <v>38</v>
      </c>
      <c r="N192" s="213" t="s">
        <v>53</v>
      </c>
      <c r="O192" s="44"/>
      <c r="P192" s="214">
        <f>O192*H192</f>
        <v>0</v>
      </c>
      <c r="Q192" s="214">
        <v>3E-05</v>
      </c>
      <c r="R192" s="214">
        <f>Q192*H192</f>
        <v>0.00261</v>
      </c>
      <c r="S192" s="214">
        <v>0</v>
      </c>
      <c r="T192" s="215">
        <f>S192*H192</f>
        <v>0</v>
      </c>
      <c r="AR192" s="25" t="s">
        <v>279</v>
      </c>
      <c r="AT192" s="25" t="s">
        <v>185</v>
      </c>
      <c r="AU192" s="25" t="s">
        <v>25</v>
      </c>
      <c r="AY192" s="25" t="s">
        <v>183</v>
      </c>
      <c r="BE192" s="216">
        <f>IF(N192="základní",J192,0)</f>
        <v>0</v>
      </c>
      <c r="BF192" s="216">
        <f>IF(N192="snížená",J192,0)</f>
        <v>0</v>
      </c>
      <c r="BG192" s="216">
        <f>IF(N192="zákl. přenesená",J192,0)</f>
        <v>0</v>
      </c>
      <c r="BH192" s="216">
        <f>IF(N192="sníž. přenesená",J192,0)</f>
        <v>0</v>
      </c>
      <c r="BI192" s="216">
        <f>IF(N192="nulová",J192,0)</f>
        <v>0</v>
      </c>
      <c r="BJ192" s="25" t="s">
        <v>25</v>
      </c>
      <c r="BK192" s="216">
        <f>ROUND(I192*H192,2)</f>
        <v>0</v>
      </c>
      <c r="BL192" s="25" t="s">
        <v>279</v>
      </c>
      <c r="BM192" s="25" t="s">
        <v>2645</v>
      </c>
    </row>
    <row r="193" spans="2:63" s="11" customFormat="1" ht="37.35" customHeight="1">
      <c r="B193" s="189"/>
      <c r="C193" s="190"/>
      <c r="D193" s="191" t="s">
        <v>81</v>
      </c>
      <c r="E193" s="192" t="s">
        <v>2646</v>
      </c>
      <c r="F193" s="192" t="s">
        <v>2647</v>
      </c>
      <c r="G193" s="190"/>
      <c r="H193" s="190"/>
      <c r="I193" s="193"/>
      <c r="J193" s="194">
        <f>BK193</f>
        <v>0</v>
      </c>
      <c r="K193" s="190"/>
      <c r="L193" s="195"/>
      <c r="M193" s="196"/>
      <c r="N193" s="197"/>
      <c r="O193" s="197"/>
      <c r="P193" s="198">
        <f>P194</f>
        <v>0</v>
      </c>
      <c r="Q193" s="197"/>
      <c r="R193" s="198">
        <f>R194</f>
        <v>0</v>
      </c>
      <c r="S193" s="197"/>
      <c r="T193" s="199">
        <f>T194</f>
        <v>0</v>
      </c>
      <c r="AR193" s="200" t="s">
        <v>107</v>
      </c>
      <c r="AT193" s="201" t="s">
        <v>81</v>
      </c>
      <c r="AU193" s="201" t="s">
        <v>82</v>
      </c>
      <c r="AY193" s="200" t="s">
        <v>183</v>
      </c>
      <c r="BK193" s="202">
        <f>BK194</f>
        <v>0</v>
      </c>
    </row>
    <row r="194" spans="2:65" s="1" customFormat="1" ht="16.5" customHeight="1">
      <c r="B194" s="43"/>
      <c r="C194" s="205" t="s">
        <v>656</v>
      </c>
      <c r="D194" s="205" t="s">
        <v>185</v>
      </c>
      <c r="E194" s="206" t="s">
        <v>2648</v>
      </c>
      <c r="F194" s="207" t="s">
        <v>2649</v>
      </c>
      <c r="G194" s="208" t="s">
        <v>2348</v>
      </c>
      <c r="H194" s="209">
        <v>72</v>
      </c>
      <c r="I194" s="210"/>
      <c r="J194" s="211">
        <f>ROUND(I194*H194,2)</f>
        <v>0</v>
      </c>
      <c r="K194" s="207" t="s">
        <v>38</v>
      </c>
      <c r="L194" s="63"/>
      <c r="M194" s="212" t="s">
        <v>38</v>
      </c>
      <c r="N194" s="283" t="s">
        <v>53</v>
      </c>
      <c r="O194" s="278"/>
      <c r="P194" s="279">
        <f>O194*H194</f>
        <v>0</v>
      </c>
      <c r="Q194" s="279">
        <v>0</v>
      </c>
      <c r="R194" s="279">
        <f>Q194*H194</f>
        <v>0</v>
      </c>
      <c r="S194" s="279">
        <v>0</v>
      </c>
      <c r="T194" s="280">
        <f>S194*H194</f>
        <v>0</v>
      </c>
      <c r="AR194" s="25" t="s">
        <v>566</v>
      </c>
      <c r="AT194" s="25" t="s">
        <v>185</v>
      </c>
      <c r="AU194" s="25" t="s">
        <v>25</v>
      </c>
      <c r="AY194" s="25" t="s">
        <v>183</v>
      </c>
      <c r="BE194" s="216">
        <f>IF(N194="základní",J194,0)</f>
        <v>0</v>
      </c>
      <c r="BF194" s="216">
        <f>IF(N194="snížená",J194,0)</f>
        <v>0</v>
      </c>
      <c r="BG194" s="216">
        <f>IF(N194="zákl. přenesená",J194,0)</f>
        <v>0</v>
      </c>
      <c r="BH194" s="216">
        <f>IF(N194="sníž. přenesená",J194,0)</f>
        <v>0</v>
      </c>
      <c r="BI194" s="216">
        <f>IF(N194="nulová",J194,0)</f>
        <v>0</v>
      </c>
      <c r="BJ194" s="25" t="s">
        <v>25</v>
      </c>
      <c r="BK194" s="216">
        <f>ROUND(I194*H194,2)</f>
        <v>0</v>
      </c>
      <c r="BL194" s="25" t="s">
        <v>566</v>
      </c>
      <c r="BM194" s="25" t="s">
        <v>2650</v>
      </c>
    </row>
    <row r="195" spans="2:12" s="1" customFormat="1" ht="6.95" customHeight="1">
      <c r="B195" s="58"/>
      <c r="C195" s="59"/>
      <c r="D195" s="59"/>
      <c r="E195" s="59"/>
      <c r="F195" s="59"/>
      <c r="G195" s="59"/>
      <c r="H195" s="59"/>
      <c r="I195" s="150"/>
      <c r="J195" s="59"/>
      <c r="K195" s="59"/>
      <c r="L195" s="63"/>
    </row>
  </sheetData>
  <sheetProtection algorithmName="SHA-512" hashValue="hviZx6conmJ2PG/2/1/JUDm70a7EfLdXe3ZLBesLqUki4AUN6hwiLCgeS5JP1IZPUgSm1RwaRgsmwbGToSE/Nw==" saltValue="pc7Yxcj9NB5nkUe0qm7+vBJodDGv1c3Bhe17DnjHOWk98XfGkkAVIzFPSXExN8Chnz7BFJanx1pN8nsxRb0Cew==" spinCount="100000" sheet="1" objects="1" scenarios="1" formatColumns="0" formatRows="0" autoFilter="0"/>
  <autoFilter ref="C94:K194"/>
  <mergeCells count="16">
    <mergeCell ref="L2:V2"/>
    <mergeCell ref="E81:H81"/>
    <mergeCell ref="E85:H85"/>
    <mergeCell ref="E83:H83"/>
    <mergeCell ref="E87:H87"/>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117</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ht="16.5" customHeight="1">
      <c r="B9" s="29"/>
      <c r="C9" s="30"/>
      <c r="D9" s="30"/>
      <c r="E9" s="409" t="s">
        <v>138</v>
      </c>
      <c r="F9" s="369"/>
      <c r="G9" s="369"/>
      <c r="H9" s="369"/>
      <c r="I9" s="128"/>
      <c r="J9" s="30"/>
      <c r="K9" s="32"/>
    </row>
    <row r="10" spans="2:11" ht="13.5">
      <c r="B10" s="29"/>
      <c r="C10" s="30"/>
      <c r="D10" s="38" t="s">
        <v>139</v>
      </c>
      <c r="E10" s="30"/>
      <c r="F10" s="30"/>
      <c r="G10" s="30"/>
      <c r="H10" s="30"/>
      <c r="I10" s="128"/>
      <c r="J10" s="30"/>
      <c r="K10" s="32"/>
    </row>
    <row r="11" spans="2:11" s="1" customFormat="1" ht="16.5" customHeight="1">
      <c r="B11" s="43"/>
      <c r="C11" s="44"/>
      <c r="D11" s="44"/>
      <c r="E11" s="393" t="s">
        <v>1649</v>
      </c>
      <c r="F11" s="411"/>
      <c r="G11" s="411"/>
      <c r="H11" s="411"/>
      <c r="I11" s="129"/>
      <c r="J11" s="44"/>
      <c r="K11" s="47"/>
    </row>
    <row r="12" spans="2:11" s="1" customFormat="1" ht="13.5">
      <c r="B12" s="43"/>
      <c r="C12" s="44"/>
      <c r="D12" s="38" t="s">
        <v>1650</v>
      </c>
      <c r="E12" s="44"/>
      <c r="F12" s="44"/>
      <c r="G12" s="44"/>
      <c r="H12" s="44"/>
      <c r="I12" s="129"/>
      <c r="J12" s="44"/>
      <c r="K12" s="47"/>
    </row>
    <row r="13" spans="2:11" s="1" customFormat="1" ht="36.95" customHeight="1">
      <c r="B13" s="43"/>
      <c r="C13" s="44"/>
      <c r="D13" s="44"/>
      <c r="E13" s="412" t="s">
        <v>2651</v>
      </c>
      <c r="F13" s="411"/>
      <c r="G13" s="411"/>
      <c r="H13" s="411"/>
      <c r="I13" s="129"/>
      <c r="J13" s="44"/>
      <c r="K13" s="47"/>
    </row>
    <row r="14" spans="2:11" s="1" customFormat="1" ht="13.5">
      <c r="B14" s="43"/>
      <c r="C14" s="44"/>
      <c r="D14" s="44"/>
      <c r="E14" s="44"/>
      <c r="F14" s="44"/>
      <c r="G14" s="44"/>
      <c r="H14" s="44"/>
      <c r="I14" s="129"/>
      <c r="J14" s="44"/>
      <c r="K14" s="47"/>
    </row>
    <row r="15" spans="2:11" s="1" customFormat="1" ht="14.45" customHeight="1">
      <c r="B15" s="43"/>
      <c r="C15" s="44"/>
      <c r="D15" s="38" t="s">
        <v>21</v>
      </c>
      <c r="E15" s="44"/>
      <c r="F15" s="36" t="s">
        <v>38</v>
      </c>
      <c r="G15" s="44"/>
      <c r="H15" s="44"/>
      <c r="I15" s="130" t="s">
        <v>23</v>
      </c>
      <c r="J15" s="36" t="s">
        <v>38</v>
      </c>
      <c r="K15" s="47"/>
    </row>
    <row r="16" spans="2:11" s="1" customFormat="1" ht="14.45" customHeight="1">
      <c r="B16" s="43"/>
      <c r="C16" s="44"/>
      <c r="D16" s="38" t="s">
        <v>26</v>
      </c>
      <c r="E16" s="44"/>
      <c r="F16" s="36" t="s">
        <v>27</v>
      </c>
      <c r="G16" s="44"/>
      <c r="H16" s="44"/>
      <c r="I16" s="130" t="s">
        <v>28</v>
      </c>
      <c r="J16" s="131" t="str">
        <f>'Rekapitulace stavby'!AN8</f>
        <v>25. 1. 2018</v>
      </c>
      <c r="K16" s="47"/>
    </row>
    <row r="17" spans="2:11" s="1" customFormat="1" ht="10.9" customHeight="1">
      <c r="B17" s="43"/>
      <c r="C17" s="44"/>
      <c r="D17" s="44"/>
      <c r="E17" s="44"/>
      <c r="F17" s="44"/>
      <c r="G17" s="44"/>
      <c r="H17" s="44"/>
      <c r="I17" s="129"/>
      <c r="J17" s="44"/>
      <c r="K17" s="47"/>
    </row>
    <row r="18" spans="2:11" s="1" customFormat="1" ht="14.45" customHeight="1">
      <c r="B18" s="43"/>
      <c r="C18" s="44"/>
      <c r="D18" s="38" t="s">
        <v>36</v>
      </c>
      <c r="E18" s="44"/>
      <c r="F18" s="44"/>
      <c r="G18" s="44"/>
      <c r="H18" s="44"/>
      <c r="I18" s="130" t="s">
        <v>37</v>
      </c>
      <c r="J18" s="36" t="s">
        <v>38</v>
      </c>
      <c r="K18" s="47"/>
    </row>
    <row r="19" spans="2:11" s="1" customFormat="1" ht="18" customHeight="1">
      <c r="B19" s="43"/>
      <c r="C19" s="44"/>
      <c r="D19" s="44"/>
      <c r="E19" s="36" t="s">
        <v>39</v>
      </c>
      <c r="F19" s="44"/>
      <c r="G19" s="44"/>
      <c r="H19" s="44"/>
      <c r="I19" s="130" t="s">
        <v>40</v>
      </c>
      <c r="J19" s="36" t="s">
        <v>38</v>
      </c>
      <c r="K19" s="47"/>
    </row>
    <row r="20" spans="2:11" s="1" customFormat="1" ht="6.95" customHeight="1">
      <c r="B20" s="43"/>
      <c r="C20" s="44"/>
      <c r="D20" s="44"/>
      <c r="E20" s="44"/>
      <c r="F20" s="44"/>
      <c r="G20" s="44"/>
      <c r="H20" s="44"/>
      <c r="I20" s="129"/>
      <c r="J20" s="44"/>
      <c r="K20" s="47"/>
    </row>
    <row r="21" spans="2:11" s="1" customFormat="1" ht="14.45" customHeight="1">
      <c r="B21" s="43"/>
      <c r="C21" s="44"/>
      <c r="D21" s="38" t="s">
        <v>41</v>
      </c>
      <c r="E21" s="44"/>
      <c r="F21" s="44"/>
      <c r="G21" s="44"/>
      <c r="H21" s="44"/>
      <c r="I21" s="130" t="s">
        <v>37</v>
      </c>
      <c r="J21" s="36" t="str">
        <f>IF('Rekapitulace stavby'!AN13="Vyplň údaj","",IF('Rekapitulace stavby'!AN13="","",'Rekapitulace stavby'!AN13))</f>
        <v/>
      </c>
      <c r="K21" s="47"/>
    </row>
    <row r="22" spans="2:11" s="1" customFormat="1" ht="18" customHeight="1">
      <c r="B22" s="43"/>
      <c r="C22" s="44"/>
      <c r="D22" s="44"/>
      <c r="E22" s="36" t="str">
        <f>IF('Rekapitulace stavby'!E14="Vyplň údaj","",IF('Rekapitulace stavby'!E14="","",'Rekapitulace stavby'!E14))</f>
        <v/>
      </c>
      <c r="F22" s="44"/>
      <c r="G22" s="44"/>
      <c r="H22" s="44"/>
      <c r="I22" s="130" t="s">
        <v>40</v>
      </c>
      <c r="J22" s="36" t="str">
        <f>IF('Rekapitulace stavby'!AN14="Vyplň údaj","",IF('Rekapitulace stavby'!AN14="","",'Rekapitulace stavby'!AN14))</f>
        <v/>
      </c>
      <c r="K22" s="47"/>
    </row>
    <row r="23" spans="2:11" s="1" customFormat="1" ht="6.95" customHeight="1">
      <c r="B23" s="43"/>
      <c r="C23" s="44"/>
      <c r="D23" s="44"/>
      <c r="E23" s="44"/>
      <c r="F23" s="44"/>
      <c r="G23" s="44"/>
      <c r="H23" s="44"/>
      <c r="I23" s="129"/>
      <c r="J23" s="44"/>
      <c r="K23" s="47"/>
    </row>
    <row r="24" spans="2:11" s="1" customFormat="1" ht="14.45" customHeight="1">
      <c r="B24" s="43"/>
      <c r="C24" s="44"/>
      <c r="D24" s="38" t="s">
        <v>43</v>
      </c>
      <c r="E24" s="44"/>
      <c r="F24" s="44"/>
      <c r="G24" s="44"/>
      <c r="H24" s="44"/>
      <c r="I24" s="130" t="s">
        <v>37</v>
      </c>
      <c r="J24" s="36" t="s">
        <v>38</v>
      </c>
      <c r="K24" s="47"/>
    </row>
    <row r="25" spans="2:11" s="1" customFormat="1" ht="18" customHeight="1">
      <c r="B25" s="43"/>
      <c r="C25" s="44"/>
      <c r="D25" s="44"/>
      <c r="E25" s="36" t="s">
        <v>44</v>
      </c>
      <c r="F25" s="44"/>
      <c r="G25" s="44"/>
      <c r="H25" s="44"/>
      <c r="I25" s="130" t="s">
        <v>40</v>
      </c>
      <c r="J25" s="36" t="s">
        <v>38</v>
      </c>
      <c r="K25" s="47"/>
    </row>
    <row r="26" spans="2:11" s="1" customFormat="1" ht="6.95" customHeight="1">
      <c r="B26" s="43"/>
      <c r="C26" s="44"/>
      <c r="D26" s="44"/>
      <c r="E26" s="44"/>
      <c r="F26" s="44"/>
      <c r="G26" s="44"/>
      <c r="H26" s="44"/>
      <c r="I26" s="129"/>
      <c r="J26" s="44"/>
      <c r="K26" s="47"/>
    </row>
    <row r="27" spans="2:11" s="1" customFormat="1" ht="14.45" customHeight="1">
      <c r="B27" s="43"/>
      <c r="C27" s="44"/>
      <c r="D27" s="38" t="s">
        <v>46</v>
      </c>
      <c r="E27" s="44"/>
      <c r="F27" s="44"/>
      <c r="G27" s="44"/>
      <c r="H27" s="44"/>
      <c r="I27" s="129"/>
      <c r="J27" s="44"/>
      <c r="K27" s="47"/>
    </row>
    <row r="28" spans="2:11" s="7" customFormat="1" ht="213.75" customHeight="1">
      <c r="B28" s="132"/>
      <c r="C28" s="133"/>
      <c r="D28" s="133"/>
      <c r="E28" s="373" t="s">
        <v>1540</v>
      </c>
      <c r="F28" s="373"/>
      <c r="G28" s="373"/>
      <c r="H28" s="373"/>
      <c r="I28" s="134"/>
      <c r="J28" s="133"/>
      <c r="K28" s="135"/>
    </row>
    <row r="29" spans="2:11" s="1" customFormat="1" ht="6.95" customHeight="1">
      <c r="B29" s="43"/>
      <c r="C29" s="44"/>
      <c r="D29" s="44"/>
      <c r="E29" s="44"/>
      <c r="F29" s="44"/>
      <c r="G29" s="44"/>
      <c r="H29" s="44"/>
      <c r="I29" s="129"/>
      <c r="J29" s="44"/>
      <c r="K29" s="47"/>
    </row>
    <row r="30" spans="2:11" s="1" customFormat="1" ht="6.95" customHeight="1">
      <c r="B30" s="43"/>
      <c r="C30" s="44"/>
      <c r="D30" s="87"/>
      <c r="E30" s="87"/>
      <c r="F30" s="87"/>
      <c r="G30" s="87"/>
      <c r="H30" s="87"/>
      <c r="I30" s="136"/>
      <c r="J30" s="87"/>
      <c r="K30" s="137"/>
    </row>
    <row r="31" spans="2:11" s="1" customFormat="1" ht="25.35" customHeight="1">
      <c r="B31" s="43"/>
      <c r="C31" s="44"/>
      <c r="D31" s="138" t="s">
        <v>48</v>
      </c>
      <c r="E31" s="44"/>
      <c r="F31" s="44"/>
      <c r="G31" s="44"/>
      <c r="H31" s="44"/>
      <c r="I31" s="129"/>
      <c r="J31" s="139">
        <f>ROUND(J99,2)</f>
        <v>0</v>
      </c>
      <c r="K31" s="47"/>
    </row>
    <row r="32" spans="2:11" s="1" customFormat="1" ht="6.95" customHeight="1">
      <c r="B32" s="43"/>
      <c r="C32" s="44"/>
      <c r="D32" s="87"/>
      <c r="E32" s="87"/>
      <c r="F32" s="87"/>
      <c r="G32" s="87"/>
      <c r="H32" s="87"/>
      <c r="I32" s="136"/>
      <c r="J32" s="87"/>
      <c r="K32" s="137"/>
    </row>
    <row r="33" spans="2:11" s="1" customFormat="1" ht="14.45" customHeight="1">
      <c r="B33" s="43"/>
      <c r="C33" s="44"/>
      <c r="D33" s="44"/>
      <c r="E33" s="44"/>
      <c r="F33" s="48" t="s">
        <v>50</v>
      </c>
      <c r="G33" s="44"/>
      <c r="H33" s="44"/>
      <c r="I33" s="140" t="s">
        <v>49</v>
      </c>
      <c r="J33" s="48" t="s">
        <v>51</v>
      </c>
      <c r="K33" s="47"/>
    </row>
    <row r="34" spans="2:11" s="1" customFormat="1" ht="14.45" customHeight="1">
      <c r="B34" s="43"/>
      <c r="C34" s="44"/>
      <c r="D34" s="51" t="s">
        <v>52</v>
      </c>
      <c r="E34" s="51" t="s">
        <v>53</v>
      </c>
      <c r="F34" s="141">
        <f>ROUND(SUM(BE99:BE155),2)</f>
        <v>0</v>
      </c>
      <c r="G34" s="44"/>
      <c r="H34" s="44"/>
      <c r="I34" s="142">
        <v>0.21</v>
      </c>
      <c r="J34" s="141">
        <f>ROUND(ROUND((SUM(BE99:BE155)),2)*I34,2)</f>
        <v>0</v>
      </c>
      <c r="K34" s="47"/>
    </row>
    <row r="35" spans="2:11" s="1" customFormat="1" ht="14.45" customHeight="1">
      <c r="B35" s="43"/>
      <c r="C35" s="44"/>
      <c r="D35" s="44"/>
      <c r="E35" s="51" t="s">
        <v>54</v>
      </c>
      <c r="F35" s="141">
        <f>ROUND(SUM(BF99:BF155),2)</f>
        <v>0</v>
      </c>
      <c r="G35" s="44"/>
      <c r="H35" s="44"/>
      <c r="I35" s="142">
        <v>0.15</v>
      </c>
      <c r="J35" s="141">
        <f>ROUND(ROUND((SUM(BF99:BF155)),2)*I35,2)</f>
        <v>0</v>
      </c>
      <c r="K35" s="47"/>
    </row>
    <row r="36" spans="2:11" s="1" customFormat="1" ht="14.45" customHeight="1" hidden="1">
      <c r="B36" s="43"/>
      <c r="C36" s="44"/>
      <c r="D36" s="44"/>
      <c r="E36" s="51" t="s">
        <v>55</v>
      </c>
      <c r="F36" s="141">
        <f>ROUND(SUM(BG99:BG155),2)</f>
        <v>0</v>
      </c>
      <c r="G36" s="44"/>
      <c r="H36" s="44"/>
      <c r="I36" s="142">
        <v>0.21</v>
      </c>
      <c r="J36" s="141">
        <v>0</v>
      </c>
      <c r="K36" s="47"/>
    </row>
    <row r="37" spans="2:11" s="1" customFormat="1" ht="14.45" customHeight="1" hidden="1">
      <c r="B37" s="43"/>
      <c r="C37" s="44"/>
      <c r="D37" s="44"/>
      <c r="E37" s="51" t="s">
        <v>56</v>
      </c>
      <c r="F37" s="141">
        <f>ROUND(SUM(BH99:BH155),2)</f>
        <v>0</v>
      </c>
      <c r="G37" s="44"/>
      <c r="H37" s="44"/>
      <c r="I37" s="142">
        <v>0.15</v>
      </c>
      <c r="J37" s="141">
        <v>0</v>
      </c>
      <c r="K37" s="47"/>
    </row>
    <row r="38" spans="2:11" s="1" customFormat="1" ht="14.45" customHeight="1" hidden="1">
      <c r="B38" s="43"/>
      <c r="C38" s="44"/>
      <c r="D38" s="44"/>
      <c r="E38" s="51" t="s">
        <v>57</v>
      </c>
      <c r="F38" s="141">
        <f>ROUND(SUM(BI99:BI155),2)</f>
        <v>0</v>
      </c>
      <c r="G38" s="44"/>
      <c r="H38" s="44"/>
      <c r="I38" s="142">
        <v>0</v>
      </c>
      <c r="J38" s="141">
        <v>0</v>
      </c>
      <c r="K38" s="47"/>
    </row>
    <row r="39" spans="2:11" s="1" customFormat="1" ht="6.95" customHeight="1">
      <c r="B39" s="43"/>
      <c r="C39" s="44"/>
      <c r="D39" s="44"/>
      <c r="E39" s="44"/>
      <c r="F39" s="44"/>
      <c r="G39" s="44"/>
      <c r="H39" s="44"/>
      <c r="I39" s="129"/>
      <c r="J39" s="44"/>
      <c r="K39" s="47"/>
    </row>
    <row r="40" spans="2:11" s="1" customFormat="1" ht="25.35" customHeight="1">
      <c r="B40" s="43"/>
      <c r="C40" s="143"/>
      <c r="D40" s="144" t="s">
        <v>58</v>
      </c>
      <c r="E40" s="81"/>
      <c r="F40" s="81"/>
      <c r="G40" s="145" t="s">
        <v>59</v>
      </c>
      <c r="H40" s="146" t="s">
        <v>60</v>
      </c>
      <c r="I40" s="147"/>
      <c r="J40" s="148">
        <f>SUM(J31:J38)</f>
        <v>0</v>
      </c>
      <c r="K40" s="149"/>
    </row>
    <row r="41" spans="2:11" s="1" customFormat="1" ht="14.45" customHeight="1">
      <c r="B41" s="58"/>
      <c r="C41" s="59"/>
      <c r="D41" s="59"/>
      <c r="E41" s="59"/>
      <c r="F41" s="59"/>
      <c r="G41" s="59"/>
      <c r="H41" s="59"/>
      <c r="I41" s="150"/>
      <c r="J41" s="59"/>
      <c r="K41" s="60"/>
    </row>
    <row r="45" spans="2:11" s="1" customFormat="1" ht="6.95" customHeight="1">
      <c r="B45" s="151"/>
      <c r="C45" s="152"/>
      <c r="D45" s="152"/>
      <c r="E45" s="152"/>
      <c r="F45" s="152"/>
      <c r="G45" s="152"/>
      <c r="H45" s="152"/>
      <c r="I45" s="153"/>
      <c r="J45" s="152"/>
      <c r="K45" s="154"/>
    </row>
    <row r="46" spans="2:11" s="1" customFormat="1" ht="36.95" customHeight="1">
      <c r="B46" s="43"/>
      <c r="C46" s="31" t="s">
        <v>142</v>
      </c>
      <c r="D46" s="44"/>
      <c r="E46" s="44"/>
      <c r="F46" s="44"/>
      <c r="G46" s="44"/>
      <c r="H46" s="44"/>
      <c r="I46" s="129"/>
      <c r="J46" s="44"/>
      <c r="K46" s="47"/>
    </row>
    <row r="47" spans="2:11" s="1" customFormat="1" ht="6.95" customHeight="1">
      <c r="B47" s="43"/>
      <c r="C47" s="44"/>
      <c r="D47" s="44"/>
      <c r="E47" s="44"/>
      <c r="F47" s="44"/>
      <c r="G47" s="44"/>
      <c r="H47" s="44"/>
      <c r="I47" s="129"/>
      <c r="J47" s="44"/>
      <c r="K47" s="47"/>
    </row>
    <row r="48" spans="2:11" s="1" customFormat="1" ht="14.45" customHeight="1">
      <c r="B48" s="43"/>
      <c r="C48" s="38" t="s">
        <v>18</v>
      </c>
      <c r="D48" s="44"/>
      <c r="E48" s="44"/>
      <c r="F48" s="44"/>
      <c r="G48" s="44"/>
      <c r="H48" s="44"/>
      <c r="I48" s="129"/>
      <c r="J48" s="44"/>
      <c r="K48" s="47"/>
    </row>
    <row r="49" spans="2:11" s="1" customFormat="1" ht="16.5" customHeight="1">
      <c r="B49" s="43"/>
      <c r="C49" s="44"/>
      <c r="D49" s="44"/>
      <c r="E49" s="409" t="str">
        <f>E7</f>
        <v>Areál TJ Lokomotiva Cheb-I.etapa-Fáze I.B-Rekonstrukce haly s přístavbou šaten-Neuznatelné výdaje</v>
      </c>
      <c r="F49" s="410"/>
      <c r="G49" s="410"/>
      <c r="H49" s="410"/>
      <c r="I49" s="129"/>
      <c r="J49" s="44"/>
      <c r="K49" s="47"/>
    </row>
    <row r="50" spans="2:11" ht="13.5">
      <c r="B50" s="29"/>
      <c r="C50" s="38" t="s">
        <v>137</v>
      </c>
      <c r="D50" s="30"/>
      <c r="E50" s="30"/>
      <c r="F50" s="30"/>
      <c r="G50" s="30"/>
      <c r="H50" s="30"/>
      <c r="I50" s="128"/>
      <c r="J50" s="30"/>
      <c r="K50" s="32"/>
    </row>
    <row r="51" spans="2:11" ht="16.5" customHeight="1">
      <c r="B51" s="29"/>
      <c r="C51" s="30"/>
      <c r="D51" s="30"/>
      <c r="E51" s="409" t="s">
        <v>138</v>
      </c>
      <c r="F51" s="369"/>
      <c r="G51" s="369"/>
      <c r="H51" s="369"/>
      <c r="I51" s="128"/>
      <c r="J51" s="30"/>
      <c r="K51" s="32"/>
    </row>
    <row r="52" spans="2:11" ht="13.5">
      <c r="B52" s="29"/>
      <c r="C52" s="38" t="s">
        <v>139</v>
      </c>
      <c r="D52" s="30"/>
      <c r="E52" s="30"/>
      <c r="F52" s="30"/>
      <c r="G52" s="30"/>
      <c r="H52" s="30"/>
      <c r="I52" s="128"/>
      <c r="J52" s="30"/>
      <c r="K52" s="32"/>
    </row>
    <row r="53" spans="2:11" s="1" customFormat="1" ht="16.5" customHeight="1">
      <c r="B53" s="43"/>
      <c r="C53" s="44"/>
      <c r="D53" s="44"/>
      <c r="E53" s="393" t="s">
        <v>1649</v>
      </c>
      <c r="F53" s="411"/>
      <c r="G53" s="411"/>
      <c r="H53" s="411"/>
      <c r="I53" s="129"/>
      <c r="J53" s="44"/>
      <c r="K53" s="47"/>
    </row>
    <row r="54" spans="2:11" s="1" customFormat="1" ht="14.45" customHeight="1">
      <c r="B54" s="43"/>
      <c r="C54" s="38" t="s">
        <v>1650</v>
      </c>
      <c r="D54" s="44"/>
      <c r="E54" s="44"/>
      <c r="F54" s="44"/>
      <c r="G54" s="44"/>
      <c r="H54" s="44"/>
      <c r="I54" s="129"/>
      <c r="J54" s="44"/>
      <c r="K54" s="47"/>
    </row>
    <row r="55" spans="2:11" s="1" customFormat="1" ht="17.25" customHeight="1">
      <c r="B55" s="43"/>
      <c r="C55" s="44"/>
      <c r="D55" s="44"/>
      <c r="E55" s="412" t="str">
        <f>E13</f>
        <v>D.4.3. - Soupis prací MaR HALA-NEUZNATELNÉ VÝDAJE</v>
      </c>
      <c r="F55" s="411"/>
      <c r="G55" s="411"/>
      <c r="H55" s="411"/>
      <c r="I55" s="129"/>
      <c r="J55" s="44"/>
      <c r="K55" s="47"/>
    </row>
    <row r="56" spans="2:11" s="1" customFormat="1" ht="6.95" customHeight="1">
      <c r="B56" s="43"/>
      <c r="C56" s="44"/>
      <c r="D56" s="44"/>
      <c r="E56" s="44"/>
      <c r="F56" s="44"/>
      <c r="G56" s="44"/>
      <c r="H56" s="44"/>
      <c r="I56" s="129"/>
      <c r="J56" s="44"/>
      <c r="K56" s="47"/>
    </row>
    <row r="57" spans="2:11" s="1" customFormat="1" ht="18" customHeight="1">
      <c r="B57" s="43"/>
      <c r="C57" s="38" t="s">
        <v>26</v>
      </c>
      <c r="D57" s="44"/>
      <c r="E57" s="44"/>
      <c r="F57" s="36" t="str">
        <f>F16</f>
        <v>Cheb</v>
      </c>
      <c r="G57" s="44"/>
      <c r="H57" s="44"/>
      <c r="I57" s="130" t="s">
        <v>28</v>
      </c>
      <c r="J57" s="131" t="str">
        <f>IF(J16="","",J16)</f>
        <v>25. 1. 2018</v>
      </c>
      <c r="K57" s="47"/>
    </row>
    <row r="58" spans="2:11" s="1" customFormat="1" ht="6.95" customHeight="1">
      <c r="B58" s="43"/>
      <c r="C58" s="44"/>
      <c r="D58" s="44"/>
      <c r="E58" s="44"/>
      <c r="F58" s="44"/>
      <c r="G58" s="44"/>
      <c r="H58" s="44"/>
      <c r="I58" s="129"/>
      <c r="J58" s="44"/>
      <c r="K58" s="47"/>
    </row>
    <row r="59" spans="2:11" s="1" customFormat="1" ht="13.5">
      <c r="B59" s="43"/>
      <c r="C59" s="38" t="s">
        <v>36</v>
      </c>
      <c r="D59" s="44"/>
      <c r="E59" s="44"/>
      <c r="F59" s="36" t="str">
        <f>E19</f>
        <v>Město Cheb, Nám. Krále Jiřího z Poděbrad 1/14 Cheb</v>
      </c>
      <c r="G59" s="44"/>
      <c r="H59" s="44"/>
      <c r="I59" s="130" t="s">
        <v>43</v>
      </c>
      <c r="J59" s="373" t="str">
        <f>E25</f>
        <v>Ing. J. Šedivec-Staving Ateliér, Školní 27, Plzeň</v>
      </c>
      <c r="K59" s="47"/>
    </row>
    <row r="60" spans="2:11" s="1" customFormat="1" ht="14.45" customHeight="1">
      <c r="B60" s="43"/>
      <c r="C60" s="38" t="s">
        <v>41</v>
      </c>
      <c r="D60" s="44"/>
      <c r="E60" s="44"/>
      <c r="F60" s="36" t="str">
        <f>IF(E22="","",E22)</f>
        <v/>
      </c>
      <c r="G60" s="44"/>
      <c r="H60" s="44"/>
      <c r="I60" s="129"/>
      <c r="J60" s="413"/>
      <c r="K60" s="47"/>
    </row>
    <row r="61" spans="2:11" s="1" customFormat="1" ht="10.35" customHeight="1">
      <c r="B61" s="43"/>
      <c r="C61" s="44"/>
      <c r="D61" s="44"/>
      <c r="E61" s="44"/>
      <c r="F61" s="44"/>
      <c r="G61" s="44"/>
      <c r="H61" s="44"/>
      <c r="I61" s="129"/>
      <c r="J61" s="44"/>
      <c r="K61" s="47"/>
    </row>
    <row r="62" spans="2:11" s="1" customFormat="1" ht="29.25" customHeight="1">
      <c r="B62" s="43"/>
      <c r="C62" s="155" t="s">
        <v>143</v>
      </c>
      <c r="D62" s="143"/>
      <c r="E62" s="143"/>
      <c r="F62" s="143"/>
      <c r="G62" s="143"/>
      <c r="H62" s="143"/>
      <c r="I62" s="156"/>
      <c r="J62" s="157" t="s">
        <v>144</v>
      </c>
      <c r="K62" s="158"/>
    </row>
    <row r="63" spans="2:11" s="1" customFormat="1" ht="10.35" customHeight="1">
      <c r="B63" s="43"/>
      <c r="C63" s="44"/>
      <c r="D63" s="44"/>
      <c r="E63" s="44"/>
      <c r="F63" s="44"/>
      <c r="G63" s="44"/>
      <c r="H63" s="44"/>
      <c r="I63" s="129"/>
      <c r="J63" s="44"/>
      <c r="K63" s="47"/>
    </row>
    <row r="64" spans="2:47" s="1" customFormat="1" ht="29.25" customHeight="1">
      <c r="B64" s="43"/>
      <c r="C64" s="159" t="s">
        <v>145</v>
      </c>
      <c r="D64" s="44"/>
      <c r="E64" s="44"/>
      <c r="F64" s="44"/>
      <c r="G64" s="44"/>
      <c r="H64" s="44"/>
      <c r="I64" s="129"/>
      <c r="J64" s="139">
        <f>J99</f>
        <v>0</v>
      </c>
      <c r="K64" s="47"/>
      <c r="AU64" s="25" t="s">
        <v>146</v>
      </c>
    </row>
    <row r="65" spans="2:11" s="8" customFormat="1" ht="24.95" customHeight="1">
      <c r="B65" s="160"/>
      <c r="C65" s="161"/>
      <c r="D65" s="162" t="s">
        <v>2652</v>
      </c>
      <c r="E65" s="163"/>
      <c r="F65" s="163"/>
      <c r="G65" s="163"/>
      <c r="H65" s="163"/>
      <c r="I65" s="164"/>
      <c r="J65" s="165">
        <f>J100</f>
        <v>0</v>
      </c>
      <c r="K65" s="166"/>
    </row>
    <row r="66" spans="2:11" s="9" customFormat="1" ht="19.9" customHeight="1">
      <c r="B66" s="167"/>
      <c r="C66" s="168"/>
      <c r="D66" s="169" t="s">
        <v>2653</v>
      </c>
      <c r="E66" s="170"/>
      <c r="F66" s="170"/>
      <c r="G66" s="170"/>
      <c r="H66" s="170"/>
      <c r="I66" s="171"/>
      <c r="J66" s="172">
        <f>J101</f>
        <v>0</v>
      </c>
      <c r="K66" s="173"/>
    </row>
    <row r="67" spans="2:11" s="9" customFormat="1" ht="14.85" customHeight="1">
      <c r="B67" s="167"/>
      <c r="C67" s="168"/>
      <c r="D67" s="169" t="s">
        <v>2654</v>
      </c>
      <c r="E67" s="170"/>
      <c r="F67" s="170"/>
      <c r="G67" s="170"/>
      <c r="H67" s="170"/>
      <c r="I67" s="171"/>
      <c r="J67" s="172">
        <f>J102</f>
        <v>0</v>
      </c>
      <c r="K67" s="173"/>
    </row>
    <row r="68" spans="2:11" s="9" customFormat="1" ht="14.85" customHeight="1">
      <c r="B68" s="167"/>
      <c r="C68" s="168"/>
      <c r="D68" s="169" t="s">
        <v>2655</v>
      </c>
      <c r="E68" s="170"/>
      <c r="F68" s="170"/>
      <c r="G68" s="170"/>
      <c r="H68" s="170"/>
      <c r="I68" s="171"/>
      <c r="J68" s="172">
        <f>J106</f>
        <v>0</v>
      </c>
      <c r="K68" s="173"/>
    </row>
    <row r="69" spans="2:11" s="9" customFormat="1" ht="14.85" customHeight="1">
      <c r="B69" s="167"/>
      <c r="C69" s="168"/>
      <c r="D69" s="169" t="s">
        <v>2656</v>
      </c>
      <c r="E69" s="170"/>
      <c r="F69" s="170"/>
      <c r="G69" s="170"/>
      <c r="H69" s="170"/>
      <c r="I69" s="171"/>
      <c r="J69" s="172">
        <f>J122</f>
        <v>0</v>
      </c>
      <c r="K69" s="173"/>
    </row>
    <row r="70" spans="2:11" s="9" customFormat="1" ht="19.9" customHeight="1">
      <c r="B70" s="167"/>
      <c r="C70" s="168"/>
      <c r="D70" s="169" t="s">
        <v>2657</v>
      </c>
      <c r="E70" s="170"/>
      <c r="F70" s="170"/>
      <c r="G70" s="170"/>
      <c r="H70" s="170"/>
      <c r="I70" s="171"/>
      <c r="J70" s="172">
        <f>J124</f>
        <v>0</v>
      </c>
      <c r="K70" s="173"/>
    </row>
    <row r="71" spans="2:11" s="9" customFormat="1" ht="14.85" customHeight="1">
      <c r="B71" s="167"/>
      <c r="C71" s="168"/>
      <c r="D71" s="169" t="s">
        <v>2658</v>
      </c>
      <c r="E71" s="170"/>
      <c r="F71" s="170"/>
      <c r="G71" s="170"/>
      <c r="H71" s="170"/>
      <c r="I71" s="171"/>
      <c r="J71" s="172">
        <f>J125</f>
        <v>0</v>
      </c>
      <c r="K71" s="173"/>
    </row>
    <row r="72" spans="2:11" s="9" customFormat="1" ht="14.85" customHeight="1">
      <c r="B72" s="167"/>
      <c r="C72" s="168"/>
      <c r="D72" s="169" t="s">
        <v>2659</v>
      </c>
      <c r="E72" s="170"/>
      <c r="F72" s="170"/>
      <c r="G72" s="170"/>
      <c r="H72" s="170"/>
      <c r="I72" s="171"/>
      <c r="J72" s="172">
        <f>J129</f>
        <v>0</v>
      </c>
      <c r="K72" s="173"/>
    </row>
    <row r="73" spans="2:11" s="9" customFormat="1" ht="14.85" customHeight="1">
      <c r="B73" s="167"/>
      <c r="C73" s="168"/>
      <c r="D73" s="169" t="s">
        <v>2660</v>
      </c>
      <c r="E73" s="170"/>
      <c r="F73" s="170"/>
      <c r="G73" s="170"/>
      <c r="H73" s="170"/>
      <c r="I73" s="171"/>
      <c r="J73" s="172">
        <f>J142</f>
        <v>0</v>
      </c>
      <c r="K73" s="173"/>
    </row>
    <row r="74" spans="2:11" s="9" customFormat="1" ht="19.9" customHeight="1">
      <c r="B74" s="167"/>
      <c r="C74" s="168"/>
      <c r="D74" s="169" t="s">
        <v>2661</v>
      </c>
      <c r="E74" s="170"/>
      <c r="F74" s="170"/>
      <c r="G74" s="170"/>
      <c r="H74" s="170"/>
      <c r="I74" s="171"/>
      <c r="J74" s="172">
        <f>J144</f>
        <v>0</v>
      </c>
      <c r="K74" s="173"/>
    </row>
    <row r="75" spans="2:11" s="9" customFormat="1" ht="19.9" customHeight="1">
      <c r="B75" s="167"/>
      <c r="C75" s="168"/>
      <c r="D75" s="169" t="s">
        <v>2662</v>
      </c>
      <c r="E75" s="170"/>
      <c r="F75" s="170"/>
      <c r="G75" s="170"/>
      <c r="H75" s="170"/>
      <c r="I75" s="171"/>
      <c r="J75" s="172">
        <f>J151</f>
        <v>0</v>
      </c>
      <c r="K75" s="173"/>
    </row>
    <row r="76" spans="2:11" s="1" customFormat="1" ht="21.75" customHeight="1">
      <c r="B76" s="43"/>
      <c r="C76" s="44"/>
      <c r="D76" s="44"/>
      <c r="E76" s="44"/>
      <c r="F76" s="44"/>
      <c r="G76" s="44"/>
      <c r="H76" s="44"/>
      <c r="I76" s="129"/>
      <c r="J76" s="44"/>
      <c r="K76" s="47"/>
    </row>
    <row r="77" spans="2:11" s="1" customFormat="1" ht="6.95" customHeight="1">
      <c r="B77" s="58"/>
      <c r="C77" s="59"/>
      <c r="D77" s="59"/>
      <c r="E77" s="59"/>
      <c r="F77" s="59"/>
      <c r="G77" s="59"/>
      <c r="H77" s="59"/>
      <c r="I77" s="150"/>
      <c r="J77" s="59"/>
      <c r="K77" s="60"/>
    </row>
    <row r="81" spans="2:12" s="1" customFormat="1" ht="6.95" customHeight="1">
      <c r="B81" s="61"/>
      <c r="C81" s="62"/>
      <c r="D81" s="62"/>
      <c r="E81" s="62"/>
      <c r="F81" s="62"/>
      <c r="G81" s="62"/>
      <c r="H81" s="62"/>
      <c r="I81" s="153"/>
      <c r="J81" s="62"/>
      <c r="K81" s="62"/>
      <c r="L81" s="63"/>
    </row>
    <row r="82" spans="2:12" s="1" customFormat="1" ht="36.95" customHeight="1">
      <c r="B82" s="43"/>
      <c r="C82" s="64" t="s">
        <v>167</v>
      </c>
      <c r="D82" s="65"/>
      <c r="E82" s="65"/>
      <c r="F82" s="65"/>
      <c r="G82" s="65"/>
      <c r="H82" s="65"/>
      <c r="I82" s="174"/>
      <c r="J82" s="65"/>
      <c r="K82" s="65"/>
      <c r="L82" s="63"/>
    </row>
    <row r="83" spans="2:12" s="1" customFormat="1" ht="6.95" customHeight="1">
      <c r="B83" s="43"/>
      <c r="C83" s="65"/>
      <c r="D83" s="65"/>
      <c r="E83" s="65"/>
      <c r="F83" s="65"/>
      <c r="G83" s="65"/>
      <c r="H83" s="65"/>
      <c r="I83" s="174"/>
      <c r="J83" s="65"/>
      <c r="K83" s="65"/>
      <c r="L83" s="63"/>
    </row>
    <row r="84" spans="2:12" s="1" customFormat="1" ht="14.45" customHeight="1">
      <c r="B84" s="43"/>
      <c r="C84" s="67" t="s">
        <v>18</v>
      </c>
      <c r="D84" s="65"/>
      <c r="E84" s="65"/>
      <c r="F84" s="65"/>
      <c r="G84" s="65"/>
      <c r="H84" s="65"/>
      <c r="I84" s="174"/>
      <c r="J84" s="65"/>
      <c r="K84" s="65"/>
      <c r="L84" s="63"/>
    </row>
    <row r="85" spans="2:12" s="1" customFormat="1" ht="16.5" customHeight="1">
      <c r="B85" s="43"/>
      <c r="C85" s="65"/>
      <c r="D85" s="65"/>
      <c r="E85" s="414" t="str">
        <f>E7</f>
        <v>Areál TJ Lokomotiva Cheb-I.etapa-Fáze I.B-Rekonstrukce haly s přístavbou šaten-Neuznatelné výdaje</v>
      </c>
      <c r="F85" s="415"/>
      <c r="G85" s="415"/>
      <c r="H85" s="415"/>
      <c r="I85" s="174"/>
      <c r="J85" s="65"/>
      <c r="K85" s="65"/>
      <c r="L85" s="63"/>
    </row>
    <row r="86" spans="2:12" ht="13.5">
      <c r="B86" s="29"/>
      <c r="C86" s="67" t="s">
        <v>137</v>
      </c>
      <c r="D86" s="175"/>
      <c r="E86" s="175"/>
      <c r="F86" s="175"/>
      <c r="G86" s="175"/>
      <c r="H86" s="175"/>
      <c r="J86" s="175"/>
      <c r="K86" s="175"/>
      <c r="L86" s="176"/>
    </row>
    <row r="87" spans="2:12" ht="16.5" customHeight="1">
      <c r="B87" s="29"/>
      <c r="C87" s="175"/>
      <c r="D87" s="175"/>
      <c r="E87" s="414" t="s">
        <v>138</v>
      </c>
      <c r="F87" s="419"/>
      <c r="G87" s="419"/>
      <c r="H87" s="419"/>
      <c r="J87" s="175"/>
      <c r="K87" s="175"/>
      <c r="L87" s="176"/>
    </row>
    <row r="88" spans="2:12" ht="13.5">
      <c r="B88" s="29"/>
      <c r="C88" s="67" t="s">
        <v>139</v>
      </c>
      <c r="D88" s="175"/>
      <c r="E88" s="175"/>
      <c r="F88" s="175"/>
      <c r="G88" s="175"/>
      <c r="H88" s="175"/>
      <c r="J88" s="175"/>
      <c r="K88" s="175"/>
      <c r="L88" s="176"/>
    </row>
    <row r="89" spans="2:12" s="1" customFormat="1" ht="16.5" customHeight="1">
      <c r="B89" s="43"/>
      <c r="C89" s="65"/>
      <c r="D89" s="65"/>
      <c r="E89" s="418" t="s">
        <v>1649</v>
      </c>
      <c r="F89" s="416"/>
      <c r="G89" s="416"/>
      <c r="H89" s="416"/>
      <c r="I89" s="174"/>
      <c r="J89" s="65"/>
      <c r="K89" s="65"/>
      <c r="L89" s="63"/>
    </row>
    <row r="90" spans="2:12" s="1" customFormat="1" ht="14.45" customHeight="1">
      <c r="B90" s="43"/>
      <c r="C90" s="67" t="s">
        <v>1650</v>
      </c>
      <c r="D90" s="65"/>
      <c r="E90" s="65"/>
      <c r="F90" s="65"/>
      <c r="G90" s="65"/>
      <c r="H90" s="65"/>
      <c r="I90" s="174"/>
      <c r="J90" s="65"/>
      <c r="K90" s="65"/>
      <c r="L90" s="63"/>
    </row>
    <row r="91" spans="2:12" s="1" customFormat="1" ht="17.25" customHeight="1">
      <c r="B91" s="43"/>
      <c r="C91" s="65"/>
      <c r="D91" s="65"/>
      <c r="E91" s="384" t="str">
        <f>E13</f>
        <v>D.4.3. - Soupis prací MaR HALA-NEUZNATELNÉ VÝDAJE</v>
      </c>
      <c r="F91" s="416"/>
      <c r="G91" s="416"/>
      <c r="H91" s="416"/>
      <c r="I91" s="174"/>
      <c r="J91" s="65"/>
      <c r="K91" s="65"/>
      <c r="L91" s="63"/>
    </row>
    <row r="92" spans="2:12" s="1" customFormat="1" ht="6.95" customHeight="1">
      <c r="B92" s="43"/>
      <c r="C92" s="65"/>
      <c r="D92" s="65"/>
      <c r="E92" s="65"/>
      <c r="F92" s="65"/>
      <c r="G92" s="65"/>
      <c r="H92" s="65"/>
      <c r="I92" s="174"/>
      <c r="J92" s="65"/>
      <c r="K92" s="65"/>
      <c r="L92" s="63"/>
    </row>
    <row r="93" spans="2:12" s="1" customFormat="1" ht="18" customHeight="1">
      <c r="B93" s="43"/>
      <c r="C93" s="67" t="s">
        <v>26</v>
      </c>
      <c r="D93" s="65"/>
      <c r="E93" s="65"/>
      <c r="F93" s="177" t="str">
        <f>F16</f>
        <v>Cheb</v>
      </c>
      <c r="G93" s="65"/>
      <c r="H93" s="65"/>
      <c r="I93" s="178" t="s">
        <v>28</v>
      </c>
      <c r="J93" s="75" t="str">
        <f>IF(J16="","",J16)</f>
        <v>25. 1. 2018</v>
      </c>
      <c r="K93" s="65"/>
      <c r="L93" s="63"/>
    </row>
    <row r="94" spans="2:12" s="1" customFormat="1" ht="6.95" customHeight="1">
      <c r="B94" s="43"/>
      <c r="C94" s="65"/>
      <c r="D94" s="65"/>
      <c r="E94" s="65"/>
      <c r="F94" s="65"/>
      <c r="G94" s="65"/>
      <c r="H94" s="65"/>
      <c r="I94" s="174"/>
      <c r="J94" s="65"/>
      <c r="K94" s="65"/>
      <c r="L94" s="63"/>
    </row>
    <row r="95" spans="2:12" s="1" customFormat="1" ht="13.5">
      <c r="B95" s="43"/>
      <c r="C95" s="67" t="s">
        <v>36</v>
      </c>
      <c r="D95" s="65"/>
      <c r="E95" s="65"/>
      <c r="F95" s="177" t="str">
        <f>E19</f>
        <v>Město Cheb, Nám. Krále Jiřího z Poděbrad 1/14 Cheb</v>
      </c>
      <c r="G95" s="65"/>
      <c r="H95" s="65"/>
      <c r="I95" s="178" t="s">
        <v>43</v>
      </c>
      <c r="J95" s="177" t="str">
        <f>E25</f>
        <v>Ing. J. Šedivec-Staving Ateliér, Školní 27, Plzeň</v>
      </c>
      <c r="K95" s="65"/>
      <c r="L95" s="63"/>
    </row>
    <row r="96" spans="2:12" s="1" customFormat="1" ht="14.45" customHeight="1">
      <c r="B96" s="43"/>
      <c r="C96" s="67" t="s">
        <v>41</v>
      </c>
      <c r="D96" s="65"/>
      <c r="E96" s="65"/>
      <c r="F96" s="177" t="str">
        <f>IF(E22="","",E22)</f>
        <v/>
      </c>
      <c r="G96" s="65"/>
      <c r="H96" s="65"/>
      <c r="I96" s="174"/>
      <c r="J96" s="65"/>
      <c r="K96" s="65"/>
      <c r="L96" s="63"/>
    </row>
    <row r="97" spans="2:12" s="1" customFormat="1" ht="10.35" customHeight="1">
      <c r="B97" s="43"/>
      <c r="C97" s="65"/>
      <c r="D97" s="65"/>
      <c r="E97" s="65"/>
      <c r="F97" s="65"/>
      <c r="G97" s="65"/>
      <c r="H97" s="65"/>
      <c r="I97" s="174"/>
      <c r="J97" s="65"/>
      <c r="K97" s="65"/>
      <c r="L97" s="63"/>
    </row>
    <row r="98" spans="2:20" s="10" customFormat="1" ht="29.25" customHeight="1">
      <c r="B98" s="179"/>
      <c r="C98" s="180" t="s">
        <v>168</v>
      </c>
      <c r="D98" s="181" t="s">
        <v>67</v>
      </c>
      <c r="E98" s="181" t="s">
        <v>63</v>
      </c>
      <c r="F98" s="181" t="s">
        <v>169</v>
      </c>
      <c r="G98" s="181" t="s">
        <v>170</v>
      </c>
      <c r="H98" s="181" t="s">
        <v>171</v>
      </c>
      <c r="I98" s="182" t="s">
        <v>172</v>
      </c>
      <c r="J98" s="181" t="s">
        <v>144</v>
      </c>
      <c r="K98" s="183" t="s">
        <v>173</v>
      </c>
      <c r="L98" s="184"/>
      <c r="M98" s="83" t="s">
        <v>174</v>
      </c>
      <c r="N98" s="84" t="s">
        <v>52</v>
      </c>
      <c r="O98" s="84" t="s">
        <v>175</v>
      </c>
      <c r="P98" s="84" t="s">
        <v>176</v>
      </c>
      <c r="Q98" s="84" t="s">
        <v>177</v>
      </c>
      <c r="R98" s="84" t="s">
        <v>178</v>
      </c>
      <c r="S98" s="84" t="s">
        <v>179</v>
      </c>
      <c r="T98" s="85" t="s">
        <v>180</v>
      </c>
    </row>
    <row r="99" spans="2:63" s="1" customFormat="1" ht="29.25" customHeight="1">
      <c r="B99" s="43"/>
      <c r="C99" s="89" t="s">
        <v>145</v>
      </c>
      <c r="D99" s="65"/>
      <c r="E99" s="65"/>
      <c r="F99" s="65"/>
      <c r="G99" s="65"/>
      <c r="H99" s="65"/>
      <c r="I99" s="174"/>
      <c r="J99" s="185">
        <f>BK99</f>
        <v>0</v>
      </c>
      <c r="K99" s="65"/>
      <c r="L99" s="63"/>
      <c r="M99" s="86"/>
      <c r="N99" s="87"/>
      <c r="O99" s="87"/>
      <c r="P99" s="186">
        <f>P100</f>
        <v>0</v>
      </c>
      <c r="Q99" s="87"/>
      <c r="R99" s="186">
        <f>R100</f>
        <v>0</v>
      </c>
      <c r="S99" s="87"/>
      <c r="T99" s="187">
        <f>T100</f>
        <v>0</v>
      </c>
      <c r="AT99" s="25" t="s">
        <v>81</v>
      </c>
      <c r="AU99" s="25" t="s">
        <v>146</v>
      </c>
      <c r="BK99" s="188">
        <f>BK100</f>
        <v>0</v>
      </c>
    </row>
    <row r="100" spans="2:63" s="11" customFormat="1" ht="37.35" customHeight="1">
      <c r="B100" s="189"/>
      <c r="C100" s="190"/>
      <c r="D100" s="191" t="s">
        <v>81</v>
      </c>
      <c r="E100" s="192" t="s">
        <v>2089</v>
      </c>
      <c r="F100" s="192" t="s">
        <v>2663</v>
      </c>
      <c r="G100" s="190"/>
      <c r="H100" s="190"/>
      <c r="I100" s="193"/>
      <c r="J100" s="194">
        <f>BK100</f>
        <v>0</v>
      </c>
      <c r="K100" s="190"/>
      <c r="L100" s="195"/>
      <c r="M100" s="196"/>
      <c r="N100" s="197"/>
      <c r="O100" s="197"/>
      <c r="P100" s="198">
        <f>P101+P124+P144+P151</f>
        <v>0</v>
      </c>
      <c r="Q100" s="197"/>
      <c r="R100" s="198">
        <f>R101+R124+R144+R151</f>
        <v>0</v>
      </c>
      <c r="S100" s="197"/>
      <c r="T100" s="199">
        <f>T101+T124+T144+T151</f>
        <v>0</v>
      </c>
      <c r="AR100" s="200" t="s">
        <v>25</v>
      </c>
      <c r="AT100" s="201" t="s">
        <v>81</v>
      </c>
      <c r="AU100" s="201" t="s">
        <v>82</v>
      </c>
      <c r="AY100" s="200" t="s">
        <v>183</v>
      </c>
      <c r="BK100" s="202">
        <f>BK101+BK124+BK144+BK151</f>
        <v>0</v>
      </c>
    </row>
    <row r="101" spans="2:63" s="11" customFormat="1" ht="19.9" customHeight="1">
      <c r="B101" s="189"/>
      <c r="C101" s="190"/>
      <c r="D101" s="191" t="s">
        <v>81</v>
      </c>
      <c r="E101" s="203" t="s">
        <v>2091</v>
      </c>
      <c r="F101" s="203" t="s">
        <v>2664</v>
      </c>
      <c r="G101" s="190"/>
      <c r="H101" s="190"/>
      <c r="I101" s="193"/>
      <c r="J101" s="204">
        <f>BK101</f>
        <v>0</v>
      </c>
      <c r="K101" s="190"/>
      <c r="L101" s="195"/>
      <c r="M101" s="196"/>
      <c r="N101" s="197"/>
      <c r="O101" s="197"/>
      <c r="P101" s="198">
        <f>P102+P106+P122</f>
        <v>0</v>
      </c>
      <c r="Q101" s="197"/>
      <c r="R101" s="198">
        <f>R102+R106+R122</f>
        <v>0</v>
      </c>
      <c r="S101" s="197"/>
      <c r="T101" s="199">
        <f>T102+T106+T122</f>
        <v>0</v>
      </c>
      <c r="AR101" s="200" t="s">
        <v>25</v>
      </c>
      <c r="AT101" s="201" t="s">
        <v>81</v>
      </c>
      <c r="AU101" s="201" t="s">
        <v>25</v>
      </c>
      <c r="AY101" s="200" t="s">
        <v>183</v>
      </c>
      <c r="BK101" s="202">
        <f>BK102+BK106+BK122</f>
        <v>0</v>
      </c>
    </row>
    <row r="102" spans="2:63" s="11" customFormat="1" ht="14.85" customHeight="1">
      <c r="B102" s="189"/>
      <c r="C102" s="190"/>
      <c r="D102" s="191" t="s">
        <v>81</v>
      </c>
      <c r="E102" s="203" t="s">
        <v>2093</v>
      </c>
      <c r="F102" s="203" t="s">
        <v>2665</v>
      </c>
      <c r="G102" s="190"/>
      <c r="H102" s="190"/>
      <c r="I102" s="193"/>
      <c r="J102" s="204">
        <f>BK102</f>
        <v>0</v>
      </c>
      <c r="K102" s="190"/>
      <c r="L102" s="195"/>
      <c r="M102" s="196"/>
      <c r="N102" s="197"/>
      <c r="O102" s="197"/>
      <c r="P102" s="198">
        <f>SUM(P103:P105)</f>
        <v>0</v>
      </c>
      <c r="Q102" s="197"/>
      <c r="R102" s="198">
        <f>SUM(R103:R105)</f>
        <v>0</v>
      </c>
      <c r="S102" s="197"/>
      <c r="T102" s="199">
        <f>SUM(T103:T105)</f>
        <v>0</v>
      </c>
      <c r="AR102" s="200" t="s">
        <v>25</v>
      </c>
      <c r="AT102" s="201" t="s">
        <v>81</v>
      </c>
      <c r="AU102" s="201" t="s">
        <v>90</v>
      </c>
      <c r="AY102" s="200" t="s">
        <v>183</v>
      </c>
      <c r="BK102" s="202">
        <f>SUM(BK103:BK105)</f>
        <v>0</v>
      </c>
    </row>
    <row r="103" spans="2:65" s="1" customFormat="1" ht="16.5" customHeight="1">
      <c r="B103" s="43"/>
      <c r="C103" s="252" t="s">
        <v>25</v>
      </c>
      <c r="D103" s="252" t="s">
        <v>272</v>
      </c>
      <c r="E103" s="253" t="s">
        <v>2666</v>
      </c>
      <c r="F103" s="254" t="s">
        <v>2667</v>
      </c>
      <c r="G103" s="255" t="s">
        <v>490</v>
      </c>
      <c r="H103" s="256">
        <v>1</v>
      </c>
      <c r="I103" s="257"/>
      <c r="J103" s="258">
        <f>ROUND(I103*H103,2)</f>
        <v>0</v>
      </c>
      <c r="K103" s="254" t="s">
        <v>38</v>
      </c>
      <c r="L103" s="259"/>
      <c r="M103" s="260" t="s">
        <v>38</v>
      </c>
      <c r="N103" s="261" t="s">
        <v>53</v>
      </c>
      <c r="O103" s="44"/>
      <c r="P103" s="214">
        <f>O103*H103</f>
        <v>0</v>
      </c>
      <c r="Q103" s="214">
        <v>0</v>
      </c>
      <c r="R103" s="214">
        <f>Q103*H103</f>
        <v>0</v>
      </c>
      <c r="S103" s="214">
        <v>0</v>
      </c>
      <c r="T103" s="215">
        <f>S103*H103</f>
        <v>0</v>
      </c>
      <c r="AR103" s="25" t="s">
        <v>231</v>
      </c>
      <c r="AT103" s="25" t="s">
        <v>272</v>
      </c>
      <c r="AU103" s="25" t="s">
        <v>107</v>
      </c>
      <c r="AY103" s="25" t="s">
        <v>183</v>
      </c>
      <c r="BE103" s="216">
        <f>IF(N103="základní",J103,0)</f>
        <v>0</v>
      </c>
      <c r="BF103" s="216">
        <f>IF(N103="snížená",J103,0)</f>
        <v>0</v>
      </c>
      <c r="BG103" s="216">
        <f>IF(N103="zákl. přenesená",J103,0)</f>
        <v>0</v>
      </c>
      <c r="BH103" s="216">
        <f>IF(N103="sníž. přenesená",J103,0)</f>
        <v>0</v>
      </c>
      <c r="BI103" s="216">
        <f>IF(N103="nulová",J103,0)</f>
        <v>0</v>
      </c>
      <c r="BJ103" s="25" t="s">
        <v>25</v>
      </c>
      <c r="BK103" s="216">
        <f>ROUND(I103*H103,2)</f>
        <v>0</v>
      </c>
      <c r="BL103" s="25" t="s">
        <v>190</v>
      </c>
      <c r="BM103" s="25" t="s">
        <v>2668</v>
      </c>
    </row>
    <row r="104" spans="2:65" s="1" customFormat="1" ht="16.5" customHeight="1">
      <c r="B104" s="43"/>
      <c r="C104" s="252" t="s">
        <v>90</v>
      </c>
      <c r="D104" s="252" t="s">
        <v>272</v>
      </c>
      <c r="E104" s="253" t="s">
        <v>2669</v>
      </c>
      <c r="F104" s="254" t="s">
        <v>2670</v>
      </c>
      <c r="G104" s="255" t="s">
        <v>490</v>
      </c>
      <c r="H104" s="256">
        <v>1</v>
      </c>
      <c r="I104" s="257"/>
      <c r="J104" s="258">
        <f>ROUND(I104*H104,2)</f>
        <v>0</v>
      </c>
      <c r="K104" s="254" t="s">
        <v>38</v>
      </c>
      <c r="L104" s="259"/>
      <c r="M104" s="260" t="s">
        <v>38</v>
      </c>
      <c r="N104" s="261" t="s">
        <v>53</v>
      </c>
      <c r="O104" s="44"/>
      <c r="P104" s="214">
        <f>O104*H104</f>
        <v>0</v>
      </c>
      <c r="Q104" s="214">
        <v>0</v>
      </c>
      <c r="R104" s="214">
        <f>Q104*H104</f>
        <v>0</v>
      </c>
      <c r="S104" s="214">
        <v>0</v>
      </c>
      <c r="T104" s="215">
        <f>S104*H104</f>
        <v>0</v>
      </c>
      <c r="AR104" s="25" t="s">
        <v>231</v>
      </c>
      <c r="AT104" s="25" t="s">
        <v>272</v>
      </c>
      <c r="AU104" s="25" t="s">
        <v>107</v>
      </c>
      <c r="AY104" s="25" t="s">
        <v>183</v>
      </c>
      <c r="BE104" s="216">
        <f>IF(N104="základní",J104,0)</f>
        <v>0</v>
      </c>
      <c r="BF104" s="216">
        <f>IF(N104="snížená",J104,0)</f>
        <v>0</v>
      </c>
      <c r="BG104" s="216">
        <f>IF(N104="zákl. přenesená",J104,0)</f>
        <v>0</v>
      </c>
      <c r="BH104" s="216">
        <f>IF(N104="sníž. přenesená",J104,0)</f>
        <v>0</v>
      </c>
      <c r="BI104" s="216">
        <f>IF(N104="nulová",J104,0)</f>
        <v>0</v>
      </c>
      <c r="BJ104" s="25" t="s">
        <v>25</v>
      </c>
      <c r="BK104" s="216">
        <f>ROUND(I104*H104,2)</f>
        <v>0</v>
      </c>
      <c r="BL104" s="25" t="s">
        <v>190</v>
      </c>
      <c r="BM104" s="25" t="s">
        <v>2671</v>
      </c>
    </row>
    <row r="105" spans="2:65" s="1" customFormat="1" ht="16.5" customHeight="1">
      <c r="B105" s="43"/>
      <c r="C105" s="252" t="s">
        <v>107</v>
      </c>
      <c r="D105" s="252" t="s">
        <v>272</v>
      </c>
      <c r="E105" s="253" t="s">
        <v>2672</v>
      </c>
      <c r="F105" s="254" t="s">
        <v>2673</v>
      </c>
      <c r="G105" s="255" t="s">
        <v>2674</v>
      </c>
      <c r="H105" s="256">
        <v>24</v>
      </c>
      <c r="I105" s="257"/>
      <c r="J105" s="258">
        <f>ROUND(I105*H105,2)</f>
        <v>0</v>
      </c>
      <c r="K105" s="254" t="s">
        <v>38</v>
      </c>
      <c r="L105" s="259"/>
      <c r="M105" s="260" t="s">
        <v>38</v>
      </c>
      <c r="N105" s="261" t="s">
        <v>53</v>
      </c>
      <c r="O105" s="44"/>
      <c r="P105" s="214">
        <f>O105*H105</f>
        <v>0</v>
      </c>
      <c r="Q105" s="214">
        <v>0</v>
      </c>
      <c r="R105" s="214">
        <f>Q105*H105</f>
        <v>0</v>
      </c>
      <c r="S105" s="214">
        <v>0</v>
      </c>
      <c r="T105" s="215">
        <f>S105*H105</f>
        <v>0</v>
      </c>
      <c r="AR105" s="25" t="s">
        <v>231</v>
      </c>
      <c r="AT105" s="25" t="s">
        <v>272</v>
      </c>
      <c r="AU105" s="25" t="s">
        <v>107</v>
      </c>
      <c r="AY105" s="25" t="s">
        <v>183</v>
      </c>
      <c r="BE105" s="216">
        <f>IF(N105="základní",J105,0)</f>
        <v>0</v>
      </c>
      <c r="BF105" s="216">
        <f>IF(N105="snížená",J105,0)</f>
        <v>0</v>
      </c>
      <c r="BG105" s="216">
        <f>IF(N105="zákl. přenesená",J105,0)</f>
        <v>0</v>
      </c>
      <c r="BH105" s="216">
        <f>IF(N105="sníž. přenesená",J105,0)</f>
        <v>0</v>
      </c>
      <c r="BI105" s="216">
        <f>IF(N105="nulová",J105,0)</f>
        <v>0</v>
      </c>
      <c r="BJ105" s="25" t="s">
        <v>25</v>
      </c>
      <c r="BK105" s="216">
        <f>ROUND(I105*H105,2)</f>
        <v>0</v>
      </c>
      <c r="BL105" s="25" t="s">
        <v>190</v>
      </c>
      <c r="BM105" s="25" t="s">
        <v>2675</v>
      </c>
    </row>
    <row r="106" spans="2:63" s="11" customFormat="1" ht="22.35" customHeight="1">
      <c r="B106" s="189"/>
      <c r="C106" s="190"/>
      <c r="D106" s="191" t="s">
        <v>81</v>
      </c>
      <c r="E106" s="203" t="s">
        <v>2095</v>
      </c>
      <c r="F106" s="203" t="s">
        <v>2676</v>
      </c>
      <c r="G106" s="190"/>
      <c r="H106" s="190"/>
      <c r="I106" s="193"/>
      <c r="J106" s="204">
        <f>BK106</f>
        <v>0</v>
      </c>
      <c r="K106" s="190"/>
      <c r="L106" s="195"/>
      <c r="M106" s="196"/>
      <c r="N106" s="197"/>
      <c r="O106" s="197"/>
      <c r="P106" s="198">
        <f>SUM(P107:P121)</f>
        <v>0</v>
      </c>
      <c r="Q106" s="197"/>
      <c r="R106" s="198">
        <f>SUM(R107:R121)</f>
        <v>0</v>
      </c>
      <c r="S106" s="197"/>
      <c r="T106" s="199">
        <f>SUM(T107:T121)</f>
        <v>0</v>
      </c>
      <c r="AR106" s="200" t="s">
        <v>25</v>
      </c>
      <c r="AT106" s="201" t="s">
        <v>81</v>
      </c>
      <c r="AU106" s="201" t="s">
        <v>90</v>
      </c>
      <c r="AY106" s="200" t="s">
        <v>183</v>
      </c>
      <c r="BK106" s="202">
        <f>SUM(BK107:BK121)</f>
        <v>0</v>
      </c>
    </row>
    <row r="107" spans="2:65" s="1" customFormat="1" ht="16.5" customHeight="1">
      <c r="B107" s="43"/>
      <c r="C107" s="252" t="s">
        <v>190</v>
      </c>
      <c r="D107" s="252" t="s">
        <v>272</v>
      </c>
      <c r="E107" s="253" t="s">
        <v>2677</v>
      </c>
      <c r="F107" s="254" t="s">
        <v>2678</v>
      </c>
      <c r="G107" s="255" t="s">
        <v>490</v>
      </c>
      <c r="H107" s="256">
        <v>1</v>
      </c>
      <c r="I107" s="257"/>
      <c r="J107" s="258">
        <f aca="true" t="shared" si="0" ref="J107:J121">ROUND(I107*H107,2)</f>
        <v>0</v>
      </c>
      <c r="K107" s="254" t="s">
        <v>38</v>
      </c>
      <c r="L107" s="259"/>
      <c r="M107" s="260" t="s">
        <v>38</v>
      </c>
      <c r="N107" s="261" t="s">
        <v>53</v>
      </c>
      <c r="O107" s="44"/>
      <c r="P107" s="214">
        <f aca="true" t="shared" si="1" ref="P107:P121">O107*H107</f>
        <v>0</v>
      </c>
      <c r="Q107" s="214">
        <v>0</v>
      </c>
      <c r="R107" s="214">
        <f aca="true" t="shared" si="2" ref="R107:R121">Q107*H107</f>
        <v>0</v>
      </c>
      <c r="S107" s="214">
        <v>0</v>
      </c>
      <c r="T107" s="215">
        <f aca="true" t="shared" si="3" ref="T107:T121">S107*H107</f>
        <v>0</v>
      </c>
      <c r="AR107" s="25" t="s">
        <v>231</v>
      </c>
      <c r="AT107" s="25" t="s">
        <v>272</v>
      </c>
      <c r="AU107" s="25" t="s">
        <v>107</v>
      </c>
      <c r="AY107" s="25" t="s">
        <v>183</v>
      </c>
      <c r="BE107" s="216">
        <f aca="true" t="shared" si="4" ref="BE107:BE121">IF(N107="základní",J107,0)</f>
        <v>0</v>
      </c>
      <c r="BF107" s="216">
        <f aca="true" t="shared" si="5" ref="BF107:BF121">IF(N107="snížená",J107,0)</f>
        <v>0</v>
      </c>
      <c r="BG107" s="216">
        <f aca="true" t="shared" si="6" ref="BG107:BG121">IF(N107="zákl. přenesená",J107,0)</f>
        <v>0</v>
      </c>
      <c r="BH107" s="216">
        <f aca="true" t="shared" si="7" ref="BH107:BH121">IF(N107="sníž. přenesená",J107,0)</f>
        <v>0</v>
      </c>
      <c r="BI107" s="216">
        <f aca="true" t="shared" si="8" ref="BI107:BI121">IF(N107="nulová",J107,0)</f>
        <v>0</v>
      </c>
      <c r="BJ107" s="25" t="s">
        <v>25</v>
      </c>
      <c r="BK107" s="216">
        <f aca="true" t="shared" si="9" ref="BK107:BK121">ROUND(I107*H107,2)</f>
        <v>0</v>
      </c>
      <c r="BL107" s="25" t="s">
        <v>190</v>
      </c>
      <c r="BM107" s="25" t="s">
        <v>2679</v>
      </c>
    </row>
    <row r="108" spans="2:65" s="1" customFormat="1" ht="16.5" customHeight="1">
      <c r="B108" s="43"/>
      <c r="C108" s="252" t="s">
        <v>212</v>
      </c>
      <c r="D108" s="252" t="s">
        <v>272</v>
      </c>
      <c r="E108" s="253" t="s">
        <v>2677</v>
      </c>
      <c r="F108" s="254" t="s">
        <v>2678</v>
      </c>
      <c r="G108" s="255" t="s">
        <v>490</v>
      </c>
      <c r="H108" s="256">
        <v>1</v>
      </c>
      <c r="I108" s="257"/>
      <c r="J108" s="258">
        <f t="shared" si="0"/>
        <v>0</v>
      </c>
      <c r="K108" s="254" t="s">
        <v>38</v>
      </c>
      <c r="L108" s="259"/>
      <c r="M108" s="260" t="s">
        <v>38</v>
      </c>
      <c r="N108" s="261" t="s">
        <v>53</v>
      </c>
      <c r="O108" s="44"/>
      <c r="P108" s="214">
        <f t="shared" si="1"/>
        <v>0</v>
      </c>
      <c r="Q108" s="214">
        <v>0</v>
      </c>
      <c r="R108" s="214">
        <f t="shared" si="2"/>
        <v>0</v>
      </c>
      <c r="S108" s="214">
        <v>0</v>
      </c>
      <c r="T108" s="215">
        <f t="shared" si="3"/>
        <v>0</v>
      </c>
      <c r="AR108" s="25" t="s">
        <v>231</v>
      </c>
      <c r="AT108" s="25" t="s">
        <v>272</v>
      </c>
      <c r="AU108" s="25" t="s">
        <v>107</v>
      </c>
      <c r="AY108" s="25" t="s">
        <v>183</v>
      </c>
      <c r="BE108" s="216">
        <f t="shared" si="4"/>
        <v>0</v>
      </c>
      <c r="BF108" s="216">
        <f t="shared" si="5"/>
        <v>0</v>
      </c>
      <c r="BG108" s="216">
        <f t="shared" si="6"/>
        <v>0</v>
      </c>
      <c r="BH108" s="216">
        <f t="shared" si="7"/>
        <v>0</v>
      </c>
      <c r="BI108" s="216">
        <f t="shared" si="8"/>
        <v>0</v>
      </c>
      <c r="BJ108" s="25" t="s">
        <v>25</v>
      </c>
      <c r="BK108" s="216">
        <f t="shared" si="9"/>
        <v>0</v>
      </c>
      <c r="BL108" s="25" t="s">
        <v>190</v>
      </c>
      <c r="BM108" s="25" t="s">
        <v>2680</v>
      </c>
    </row>
    <row r="109" spans="2:65" s="1" customFormat="1" ht="16.5" customHeight="1">
      <c r="B109" s="43"/>
      <c r="C109" s="252" t="s">
        <v>221</v>
      </c>
      <c r="D109" s="252" t="s">
        <v>272</v>
      </c>
      <c r="E109" s="253" t="s">
        <v>2677</v>
      </c>
      <c r="F109" s="254" t="s">
        <v>2678</v>
      </c>
      <c r="G109" s="255" t="s">
        <v>490</v>
      </c>
      <c r="H109" s="256">
        <v>1</v>
      </c>
      <c r="I109" s="257"/>
      <c r="J109" s="258">
        <f t="shared" si="0"/>
        <v>0</v>
      </c>
      <c r="K109" s="254" t="s">
        <v>38</v>
      </c>
      <c r="L109" s="259"/>
      <c r="M109" s="260" t="s">
        <v>38</v>
      </c>
      <c r="N109" s="261" t="s">
        <v>53</v>
      </c>
      <c r="O109" s="44"/>
      <c r="P109" s="214">
        <f t="shared" si="1"/>
        <v>0</v>
      </c>
      <c r="Q109" s="214">
        <v>0</v>
      </c>
      <c r="R109" s="214">
        <f t="shared" si="2"/>
        <v>0</v>
      </c>
      <c r="S109" s="214">
        <v>0</v>
      </c>
      <c r="T109" s="215">
        <f t="shared" si="3"/>
        <v>0</v>
      </c>
      <c r="AR109" s="25" t="s">
        <v>231</v>
      </c>
      <c r="AT109" s="25" t="s">
        <v>272</v>
      </c>
      <c r="AU109" s="25" t="s">
        <v>107</v>
      </c>
      <c r="AY109" s="25" t="s">
        <v>183</v>
      </c>
      <c r="BE109" s="216">
        <f t="shared" si="4"/>
        <v>0</v>
      </c>
      <c r="BF109" s="216">
        <f t="shared" si="5"/>
        <v>0</v>
      </c>
      <c r="BG109" s="216">
        <f t="shared" si="6"/>
        <v>0</v>
      </c>
      <c r="BH109" s="216">
        <f t="shared" si="7"/>
        <v>0</v>
      </c>
      <c r="BI109" s="216">
        <f t="shared" si="8"/>
        <v>0</v>
      </c>
      <c r="BJ109" s="25" t="s">
        <v>25</v>
      </c>
      <c r="BK109" s="216">
        <f t="shared" si="9"/>
        <v>0</v>
      </c>
      <c r="BL109" s="25" t="s">
        <v>190</v>
      </c>
      <c r="BM109" s="25" t="s">
        <v>2681</v>
      </c>
    </row>
    <row r="110" spans="2:65" s="1" customFormat="1" ht="16.5" customHeight="1">
      <c r="B110" s="43"/>
      <c r="C110" s="252" t="s">
        <v>226</v>
      </c>
      <c r="D110" s="252" t="s">
        <v>272</v>
      </c>
      <c r="E110" s="253" t="s">
        <v>2677</v>
      </c>
      <c r="F110" s="254" t="s">
        <v>2678</v>
      </c>
      <c r="G110" s="255" t="s">
        <v>490</v>
      </c>
      <c r="H110" s="256">
        <v>1</v>
      </c>
      <c r="I110" s="257"/>
      <c r="J110" s="258">
        <f t="shared" si="0"/>
        <v>0</v>
      </c>
      <c r="K110" s="254" t="s">
        <v>38</v>
      </c>
      <c r="L110" s="259"/>
      <c r="M110" s="260" t="s">
        <v>38</v>
      </c>
      <c r="N110" s="261" t="s">
        <v>53</v>
      </c>
      <c r="O110" s="44"/>
      <c r="P110" s="214">
        <f t="shared" si="1"/>
        <v>0</v>
      </c>
      <c r="Q110" s="214">
        <v>0</v>
      </c>
      <c r="R110" s="214">
        <f t="shared" si="2"/>
        <v>0</v>
      </c>
      <c r="S110" s="214">
        <v>0</v>
      </c>
      <c r="T110" s="215">
        <f t="shared" si="3"/>
        <v>0</v>
      </c>
      <c r="AR110" s="25" t="s">
        <v>231</v>
      </c>
      <c r="AT110" s="25" t="s">
        <v>272</v>
      </c>
      <c r="AU110" s="25" t="s">
        <v>107</v>
      </c>
      <c r="AY110" s="25" t="s">
        <v>183</v>
      </c>
      <c r="BE110" s="216">
        <f t="shared" si="4"/>
        <v>0</v>
      </c>
      <c r="BF110" s="216">
        <f t="shared" si="5"/>
        <v>0</v>
      </c>
      <c r="BG110" s="216">
        <f t="shared" si="6"/>
        <v>0</v>
      </c>
      <c r="BH110" s="216">
        <f t="shared" si="7"/>
        <v>0</v>
      </c>
      <c r="BI110" s="216">
        <f t="shared" si="8"/>
        <v>0</v>
      </c>
      <c r="BJ110" s="25" t="s">
        <v>25</v>
      </c>
      <c r="BK110" s="216">
        <f t="shared" si="9"/>
        <v>0</v>
      </c>
      <c r="BL110" s="25" t="s">
        <v>190</v>
      </c>
      <c r="BM110" s="25" t="s">
        <v>2682</v>
      </c>
    </row>
    <row r="111" spans="2:65" s="1" customFormat="1" ht="16.5" customHeight="1">
      <c r="B111" s="43"/>
      <c r="C111" s="252" t="s">
        <v>231</v>
      </c>
      <c r="D111" s="252" t="s">
        <v>272</v>
      </c>
      <c r="E111" s="253" t="s">
        <v>2683</v>
      </c>
      <c r="F111" s="254" t="s">
        <v>2684</v>
      </c>
      <c r="G111" s="255" t="s">
        <v>490</v>
      </c>
      <c r="H111" s="256">
        <v>1</v>
      </c>
      <c r="I111" s="257"/>
      <c r="J111" s="258">
        <f t="shared" si="0"/>
        <v>0</v>
      </c>
      <c r="K111" s="254" t="s">
        <v>38</v>
      </c>
      <c r="L111" s="259"/>
      <c r="M111" s="260" t="s">
        <v>38</v>
      </c>
      <c r="N111" s="261" t="s">
        <v>53</v>
      </c>
      <c r="O111" s="44"/>
      <c r="P111" s="214">
        <f t="shared" si="1"/>
        <v>0</v>
      </c>
      <c r="Q111" s="214">
        <v>0</v>
      </c>
      <c r="R111" s="214">
        <f t="shared" si="2"/>
        <v>0</v>
      </c>
      <c r="S111" s="214">
        <v>0</v>
      </c>
      <c r="T111" s="215">
        <f t="shared" si="3"/>
        <v>0</v>
      </c>
      <c r="AR111" s="25" t="s">
        <v>231</v>
      </c>
      <c r="AT111" s="25" t="s">
        <v>272</v>
      </c>
      <c r="AU111" s="25" t="s">
        <v>107</v>
      </c>
      <c r="AY111" s="25" t="s">
        <v>183</v>
      </c>
      <c r="BE111" s="216">
        <f t="shared" si="4"/>
        <v>0</v>
      </c>
      <c r="BF111" s="216">
        <f t="shared" si="5"/>
        <v>0</v>
      </c>
      <c r="BG111" s="216">
        <f t="shared" si="6"/>
        <v>0</v>
      </c>
      <c r="BH111" s="216">
        <f t="shared" si="7"/>
        <v>0</v>
      </c>
      <c r="BI111" s="216">
        <f t="shared" si="8"/>
        <v>0</v>
      </c>
      <c r="BJ111" s="25" t="s">
        <v>25</v>
      </c>
      <c r="BK111" s="216">
        <f t="shared" si="9"/>
        <v>0</v>
      </c>
      <c r="BL111" s="25" t="s">
        <v>190</v>
      </c>
      <c r="BM111" s="25" t="s">
        <v>2685</v>
      </c>
    </row>
    <row r="112" spans="2:65" s="1" customFormat="1" ht="25.5" customHeight="1">
      <c r="B112" s="43"/>
      <c r="C112" s="252" t="s">
        <v>236</v>
      </c>
      <c r="D112" s="252" t="s">
        <v>272</v>
      </c>
      <c r="E112" s="253" t="s">
        <v>2686</v>
      </c>
      <c r="F112" s="254" t="s">
        <v>2687</v>
      </c>
      <c r="G112" s="255" t="s">
        <v>490</v>
      </c>
      <c r="H112" s="256">
        <v>1</v>
      </c>
      <c r="I112" s="257"/>
      <c r="J112" s="258">
        <f t="shared" si="0"/>
        <v>0</v>
      </c>
      <c r="K112" s="254" t="s">
        <v>38</v>
      </c>
      <c r="L112" s="259"/>
      <c r="M112" s="260" t="s">
        <v>38</v>
      </c>
      <c r="N112" s="261" t="s">
        <v>53</v>
      </c>
      <c r="O112" s="44"/>
      <c r="P112" s="214">
        <f t="shared" si="1"/>
        <v>0</v>
      </c>
      <c r="Q112" s="214">
        <v>0</v>
      </c>
      <c r="R112" s="214">
        <f t="shared" si="2"/>
        <v>0</v>
      </c>
      <c r="S112" s="214">
        <v>0</v>
      </c>
      <c r="T112" s="215">
        <f t="shared" si="3"/>
        <v>0</v>
      </c>
      <c r="AR112" s="25" t="s">
        <v>231</v>
      </c>
      <c r="AT112" s="25" t="s">
        <v>272</v>
      </c>
      <c r="AU112" s="25" t="s">
        <v>107</v>
      </c>
      <c r="AY112" s="25" t="s">
        <v>183</v>
      </c>
      <c r="BE112" s="216">
        <f t="shared" si="4"/>
        <v>0</v>
      </c>
      <c r="BF112" s="216">
        <f t="shared" si="5"/>
        <v>0</v>
      </c>
      <c r="BG112" s="216">
        <f t="shared" si="6"/>
        <v>0</v>
      </c>
      <c r="BH112" s="216">
        <f t="shared" si="7"/>
        <v>0</v>
      </c>
      <c r="BI112" s="216">
        <f t="shared" si="8"/>
        <v>0</v>
      </c>
      <c r="BJ112" s="25" t="s">
        <v>25</v>
      </c>
      <c r="BK112" s="216">
        <f t="shared" si="9"/>
        <v>0</v>
      </c>
      <c r="BL112" s="25" t="s">
        <v>190</v>
      </c>
      <c r="BM112" s="25" t="s">
        <v>2688</v>
      </c>
    </row>
    <row r="113" spans="2:65" s="1" customFormat="1" ht="16.5" customHeight="1">
      <c r="B113" s="43"/>
      <c r="C113" s="252" t="s">
        <v>30</v>
      </c>
      <c r="D113" s="252" t="s">
        <v>272</v>
      </c>
      <c r="E113" s="253" t="s">
        <v>2689</v>
      </c>
      <c r="F113" s="254" t="s">
        <v>2690</v>
      </c>
      <c r="G113" s="255" t="s">
        <v>490</v>
      </c>
      <c r="H113" s="256">
        <v>1</v>
      </c>
      <c r="I113" s="257"/>
      <c r="J113" s="258">
        <f t="shared" si="0"/>
        <v>0</v>
      </c>
      <c r="K113" s="254" t="s">
        <v>38</v>
      </c>
      <c r="L113" s="259"/>
      <c r="M113" s="260" t="s">
        <v>38</v>
      </c>
      <c r="N113" s="261" t="s">
        <v>53</v>
      </c>
      <c r="O113" s="44"/>
      <c r="P113" s="214">
        <f t="shared" si="1"/>
        <v>0</v>
      </c>
      <c r="Q113" s="214">
        <v>0</v>
      </c>
      <c r="R113" s="214">
        <f t="shared" si="2"/>
        <v>0</v>
      </c>
      <c r="S113" s="214">
        <v>0</v>
      </c>
      <c r="T113" s="215">
        <f t="shared" si="3"/>
        <v>0</v>
      </c>
      <c r="AR113" s="25" t="s">
        <v>231</v>
      </c>
      <c r="AT113" s="25" t="s">
        <v>272</v>
      </c>
      <c r="AU113" s="25" t="s">
        <v>107</v>
      </c>
      <c r="AY113" s="25" t="s">
        <v>183</v>
      </c>
      <c r="BE113" s="216">
        <f t="shared" si="4"/>
        <v>0</v>
      </c>
      <c r="BF113" s="216">
        <f t="shared" si="5"/>
        <v>0</v>
      </c>
      <c r="BG113" s="216">
        <f t="shared" si="6"/>
        <v>0</v>
      </c>
      <c r="BH113" s="216">
        <f t="shared" si="7"/>
        <v>0</v>
      </c>
      <c r="BI113" s="216">
        <f t="shared" si="8"/>
        <v>0</v>
      </c>
      <c r="BJ113" s="25" t="s">
        <v>25</v>
      </c>
      <c r="BK113" s="216">
        <f t="shared" si="9"/>
        <v>0</v>
      </c>
      <c r="BL113" s="25" t="s">
        <v>190</v>
      </c>
      <c r="BM113" s="25" t="s">
        <v>2691</v>
      </c>
    </row>
    <row r="114" spans="2:65" s="1" customFormat="1" ht="16.5" customHeight="1">
      <c r="B114" s="43"/>
      <c r="C114" s="252" t="s">
        <v>244</v>
      </c>
      <c r="D114" s="252" t="s">
        <v>272</v>
      </c>
      <c r="E114" s="253" t="s">
        <v>2692</v>
      </c>
      <c r="F114" s="254" t="s">
        <v>2693</v>
      </c>
      <c r="G114" s="255" t="s">
        <v>490</v>
      </c>
      <c r="H114" s="256">
        <v>1</v>
      </c>
      <c r="I114" s="257"/>
      <c r="J114" s="258">
        <f t="shared" si="0"/>
        <v>0</v>
      </c>
      <c r="K114" s="254" t="s">
        <v>38</v>
      </c>
      <c r="L114" s="259"/>
      <c r="M114" s="260" t="s">
        <v>38</v>
      </c>
      <c r="N114" s="261" t="s">
        <v>53</v>
      </c>
      <c r="O114" s="44"/>
      <c r="P114" s="214">
        <f t="shared" si="1"/>
        <v>0</v>
      </c>
      <c r="Q114" s="214">
        <v>0</v>
      </c>
      <c r="R114" s="214">
        <f t="shared" si="2"/>
        <v>0</v>
      </c>
      <c r="S114" s="214">
        <v>0</v>
      </c>
      <c r="T114" s="215">
        <f t="shared" si="3"/>
        <v>0</v>
      </c>
      <c r="AR114" s="25" t="s">
        <v>231</v>
      </c>
      <c r="AT114" s="25" t="s">
        <v>272</v>
      </c>
      <c r="AU114" s="25" t="s">
        <v>107</v>
      </c>
      <c r="AY114" s="25" t="s">
        <v>183</v>
      </c>
      <c r="BE114" s="216">
        <f t="shared" si="4"/>
        <v>0</v>
      </c>
      <c r="BF114" s="216">
        <f t="shared" si="5"/>
        <v>0</v>
      </c>
      <c r="BG114" s="216">
        <f t="shared" si="6"/>
        <v>0</v>
      </c>
      <c r="BH114" s="216">
        <f t="shared" si="7"/>
        <v>0</v>
      </c>
      <c r="BI114" s="216">
        <f t="shared" si="8"/>
        <v>0</v>
      </c>
      <c r="BJ114" s="25" t="s">
        <v>25</v>
      </c>
      <c r="BK114" s="216">
        <f t="shared" si="9"/>
        <v>0</v>
      </c>
      <c r="BL114" s="25" t="s">
        <v>190</v>
      </c>
      <c r="BM114" s="25" t="s">
        <v>2694</v>
      </c>
    </row>
    <row r="115" spans="2:65" s="1" customFormat="1" ht="16.5" customHeight="1">
      <c r="B115" s="43"/>
      <c r="C115" s="252" t="s">
        <v>248</v>
      </c>
      <c r="D115" s="252" t="s">
        <v>272</v>
      </c>
      <c r="E115" s="253" t="s">
        <v>2692</v>
      </c>
      <c r="F115" s="254" t="s">
        <v>2693</v>
      </c>
      <c r="G115" s="255" t="s">
        <v>490</v>
      </c>
      <c r="H115" s="256">
        <v>1</v>
      </c>
      <c r="I115" s="257"/>
      <c r="J115" s="258">
        <f t="shared" si="0"/>
        <v>0</v>
      </c>
      <c r="K115" s="254" t="s">
        <v>38</v>
      </c>
      <c r="L115" s="259"/>
      <c r="M115" s="260" t="s">
        <v>38</v>
      </c>
      <c r="N115" s="261" t="s">
        <v>53</v>
      </c>
      <c r="O115" s="44"/>
      <c r="P115" s="214">
        <f t="shared" si="1"/>
        <v>0</v>
      </c>
      <c r="Q115" s="214">
        <v>0</v>
      </c>
      <c r="R115" s="214">
        <f t="shared" si="2"/>
        <v>0</v>
      </c>
      <c r="S115" s="214">
        <v>0</v>
      </c>
      <c r="T115" s="215">
        <f t="shared" si="3"/>
        <v>0</v>
      </c>
      <c r="AR115" s="25" t="s">
        <v>231</v>
      </c>
      <c r="AT115" s="25" t="s">
        <v>272</v>
      </c>
      <c r="AU115" s="25" t="s">
        <v>107</v>
      </c>
      <c r="AY115" s="25" t="s">
        <v>183</v>
      </c>
      <c r="BE115" s="216">
        <f t="shared" si="4"/>
        <v>0</v>
      </c>
      <c r="BF115" s="216">
        <f t="shared" si="5"/>
        <v>0</v>
      </c>
      <c r="BG115" s="216">
        <f t="shared" si="6"/>
        <v>0</v>
      </c>
      <c r="BH115" s="216">
        <f t="shared" si="7"/>
        <v>0</v>
      </c>
      <c r="BI115" s="216">
        <f t="shared" si="8"/>
        <v>0</v>
      </c>
      <c r="BJ115" s="25" t="s">
        <v>25</v>
      </c>
      <c r="BK115" s="216">
        <f t="shared" si="9"/>
        <v>0</v>
      </c>
      <c r="BL115" s="25" t="s">
        <v>190</v>
      </c>
      <c r="BM115" s="25" t="s">
        <v>2695</v>
      </c>
    </row>
    <row r="116" spans="2:65" s="1" customFormat="1" ht="16.5" customHeight="1">
      <c r="B116" s="43"/>
      <c r="C116" s="252" t="s">
        <v>252</v>
      </c>
      <c r="D116" s="252" t="s">
        <v>272</v>
      </c>
      <c r="E116" s="253" t="s">
        <v>2692</v>
      </c>
      <c r="F116" s="254" t="s">
        <v>2693</v>
      </c>
      <c r="G116" s="255" t="s">
        <v>490</v>
      </c>
      <c r="H116" s="256">
        <v>1</v>
      </c>
      <c r="I116" s="257"/>
      <c r="J116" s="258">
        <f t="shared" si="0"/>
        <v>0</v>
      </c>
      <c r="K116" s="254" t="s">
        <v>38</v>
      </c>
      <c r="L116" s="259"/>
      <c r="M116" s="260" t="s">
        <v>38</v>
      </c>
      <c r="N116" s="261" t="s">
        <v>53</v>
      </c>
      <c r="O116" s="44"/>
      <c r="P116" s="214">
        <f t="shared" si="1"/>
        <v>0</v>
      </c>
      <c r="Q116" s="214">
        <v>0</v>
      </c>
      <c r="R116" s="214">
        <f t="shared" si="2"/>
        <v>0</v>
      </c>
      <c r="S116" s="214">
        <v>0</v>
      </c>
      <c r="T116" s="215">
        <f t="shared" si="3"/>
        <v>0</v>
      </c>
      <c r="AR116" s="25" t="s">
        <v>231</v>
      </c>
      <c r="AT116" s="25" t="s">
        <v>272</v>
      </c>
      <c r="AU116" s="25" t="s">
        <v>107</v>
      </c>
      <c r="AY116" s="25" t="s">
        <v>183</v>
      </c>
      <c r="BE116" s="216">
        <f t="shared" si="4"/>
        <v>0</v>
      </c>
      <c r="BF116" s="216">
        <f t="shared" si="5"/>
        <v>0</v>
      </c>
      <c r="BG116" s="216">
        <f t="shared" si="6"/>
        <v>0</v>
      </c>
      <c r="BH116" s="216">
        <f t="shared" si="7"/>
        <v>0</v>
      </c>
      <c r="BI116" s="216">
        <f t="shared" si="8"/>
        <v>0</v>
      </c>
      <c r="BJ116" s="25" t="s">
        <v>25</v>
      </c>
      <c r="BK116" s="216">
        <f t="shared" si="9"/>
        <v>0</v>
      </c>
      <c r="BL116" s="25" t="s">
        <v>190</v>
      </c>
      <c r="BM116" s="25" t="s">
        <v>2696</v>
      </c>
    </row>
    <row r="117" spans="2:65" s="1" customFormat="1" ht="16.5" customHeight="1">
      <c r="B117" s="43"/>
      <c r="C117" s="252" t="s">
        <v>265</v>
      </c>
      <c r="D117" s="252" t="s">
        <v>272</v>
      </c>
      <c r="E117" s="253" t="s">
        <v>2692</v>
      </c>
      <c r="F117" s="254" t="s">
        <v>2693</v>
      </c>
      <c r="G117" s="255" t="s">
        <v>490</v>
      </c>
      <c r="H117" s="256">
        <v>1</v>
      </c>
      <c r="I117" s="257"/>
      <c r="J117" s="258">
        <f t="shared" si="0"/>
        <v>0</v>
      </c>
      <c r="K117" s="254" t="s">
        <v>38</v>
      </c>
      <c r="L117" s="259"/>
      <c r="M117" s="260" t="s">
        <v>38</v>
      </c>
      <c r="N117" s="261" t="s">
        <v>53</v>
      </c>
      <c r="O117" s="44"/>
      <c r="P117" s="214">
        <f t="shared" si="1"/>
        <v>0</v>
      </c>
      <c r="Q117" s="214">
        <v>0</v>
      </c>
      <c r="R117" s="214">
        <f t="shared" si="2"/>
        <v>0</v>
      </c>
      <c r="S117" s="214">
        <v>0</v>
      </c>
      <c r="T117" s="215">
        <f t="shared" si="3"/>
        <v>0</v>
      </c>
      <c r="AR117" s="25" t="s">
        <v>231</v>
      </c>
      <c r="AT117" s="25" t="s">
        <v>272</v>
      </c>
      <c r="AU117" s="25" t="s">
        <v>107</v>
      </c>
      <c r="AY117" s="25" t="s">
        <v>183</v>
      </c>
      <c r="BE117" s="216">
        <f t="shared" si="4"/>
        <v>0</v>
      </c>
      <c r="BF117" s="216">
        <f t="shared" si="5"/>
        <v>0</v>
      </c>
      <c r="BG117" s="216">
        <f t="shared" si="6"/>
        <v>0</v>
      </c>
      <c r="BH117" s="216">
        <f t="shared" si="7"/>
        <v>0</v>
      </c>
      <c r="BI117" s="216">
        <f t="shared" si="8"/>
        <v>0</v>
      </c>
      <c r="BJ117" s="25" t="s">
        <v>25</v>
      </c>
      <c r="BK117" s="216">
        <f t="shared" si="9"/>
        <v>0</v>
      </c>
      <c r="BL117" s="25" t="s">
        <v>190</v>
      </c>
      <c r="BM117" s="25" t="s">
        <v>2697</v>
      </c>
    </row>
    <row r="118" spans="2:65" s="1" customFormat="1" ht="16.5" customHeight="1">
      <c r="B118" s="43"/>
      <c r="C118" s="252" t="s">
        <v>10</v>
      </c>
      <c r="D118" s="252" t="s">
        <v>272</v>
      </c>
      <c r="E118" s="253" t="s">
        <v>2698</v>
      </c>
      <c r="F118" s="254" t="s">
        <v>2699</v>
      </c>
      <c r="G118" s="255" t="s">
        <v>490</v>
      </c>
      <c r="H118" s="256">
        <v>1</v>
      </c>
      <c r="I118" s="257"/>
      <c r="J118" s="258">
        <f t="shared" si="0"/>
        <v>0</v>
      </c>
      <c r="K118" s="254" t="s">
        <v>38</v>
      </c>
      <c r="L118" s="259"/>
      <c r="M118" s="260" t="s">
        <v>38</v>
      </c>
      <c r="N118" s="261" t="s">
        <v>53</v>
      </c>
      <c r="O118" s="44"/>
      <c r="P118" s="214">
        <f t="shared" si="1"/>
        <v>0</v>
      </c>
      <c r="Q118" s="214">
        <v>0</v>
      </c>
      <c r="R118" s="214">
        <f t="shared" si="2"/>
        <v>0</v>
      </c>
      <c r="S118" s="214">
        <v>0</v>
      </c>
      <c r="T118" s="215">
        <f t="shared" si="3"/>
        <v>0</v>
      </c>
      <c r="AR118" s="25" t="s">
        <v>231</v>
      </c>
      <c r="AT118" s="25" t="s">
        <v>272</v>
      </c>
      <c r="AU118" s="25" t="s">
        <v>107</v>
      </c>
      <c r="AY118" s="25" t="s">
        <v>183</v>
      </c>
      <c r="BE118" s="216">
        <f t="shared" si="4"/>
        <v>0</v>
      </c>
      <c r="BF118" s="216">
        <f t="shared" si="5"/>
        <v>0</v>
      </c>
      <c r="BG118" s="216">
        <f t="shared" si="6"/>
        <v>0</v>
      </c>
      <c r="BH118" s="216">
        <f t="shared" si="7"/>
        <v>0</v>
      </c>
      <c r="BI118" s="216">
        <f t="shared" si="8"/>
        <v>0</v>
      </c>
      <c r="BJ118" s="25" t="s">
        <v>25</v>
      </c>
      <c r="BK118" s="216">
        <f t="shared" si="9"/>
        <v>0</v>
      </c>
      <c r="BL118" s="25" t="s">
        <v>190</v>
      </c>
      <c r="BM118" s="25" t="s">
        <v>2700</v>
      </c>
    </row>
    <row r="119" spans="2:65" s="1" customFormat="1" ht="16.5" customHeight="1">
      <c r="B119" s="43"/>
      <c r="C119" s="252" t="s">
        <v>279</v>
      </c>
      <c r="D119" s="252" t="s">
        <v>272</v>
      </c>
      <c r="E119" s="253" t="s">
        <v>2701</v>
      </c>
      <c r="F119" s="254" t="s">
        <v>2702</v>
      </c>
      <c r="G119" s="255" t="s">
        <v>490</v>
      </c>
      <c r="H119" s="256">
        <v>1</v>
      </c>
      <c r="I119" s="257"/>
      <c r="J119" s="258">
        <f t="shared" si="0"/>
        <v>0</v>
      </c>
      <c r="K119" s="254" t="s">
        <v>38</v>
      </c>
      <c r="L119" s="259"/>
      <c r="M119" s="260" t="s">
        <v>38</v>
      </c>
      <c r="N119" s="261" t="s">
        <v>53</v>
      </c>
      <c r="O119" s="44"/>
      <c r="P119" s="214">
        <f t="shared" si="1"/>
        <v>0</v>
      </c>
      <c r="Q119" s="214">
        <v>0</v>
      </c>
      <c r="R119" s="214">
        <f t="shared" si="2"/>
        <v>0</v>
      </c>
      <c r="S119" s="214">
        <v>0</v>
      </c>
      <c r="T119" s="215">
        <f t="shared" si="3"/>
        <v>0</v>
      </c>
      <c r="AR119" s="25" t="s">
        <v>231</v>
      </c>
      <c r="AT119" s="25" t="s">
        <v>272</v>
      </c>
      <c r="AU119" s="25" t="s">
        <v>107</v>
      </c>
      <c r="AY119" s="25" t="s">
        <v>183</v>
      </c>
      <c r="BE119" s="216">
        <f t="shared" si="4"/>
        <v>0</v>
      </c>
      <c r="BF119" s="216">
        <f t="shared" si="5"/>
        <v>0</v>
      </c>
      <c r="BG119" s="216">
        <f t="shared" si="6"/>
        <v>0</v>
      </c>
      <c r="BH119" s="216">
        <f t="shared" si="7"/>
        <v>0</v>
      </c>
      <c r="BI119" s="216">
        <f t="shared" si="8"/>
        <v>0</v>
      </c>
      <c r="BJ119" s="25" t="s">
        <v>25</v>
      </c>
      <c r="BK119" s="216">
        <f t="shared" si="9"/>
        <v>0</v>
      </c>
      <c r="BL119" s="25" t="s">
        <v>190</v>
      </c>
      <c r="BM119" s="25" t="s">
        <v>2703</v>
      </c>
    </row>
    <row r="120" spans="2:65" s="1" customFormat="1" ht="16.5" customHeight="1">
      <c r="B120" s="43"/>
      <c r="C120" s="252" t="s">
        <v>288</v>
      </c>
      <c r="D120" s="252" t="s">
        <v>272</v>
      </c>
      <c r="E120" s="253" t="s">
        <v>2704</v>
      </c>
      <c r="F120" s="254" t="s">
        <v>2705</v>
      </c>
      <c r="G120" s="255" t="s">
        <v>490</v>
      </c>
      <c r="H120" s="256">
        <v>1</v>
      </c>
      <c r="I120" s="257"/>
      <c r="J120" s="258">
        <f t="shared" si="0"/>
        <v>0</v>
      </c>
      <c r="K120" s="254" t="s">
        <v>38</v>
      </c>
      <c r="L120" s="259"/>
      <c r="M120" s="260" t="s">
        <v>38</v>
      </c>
      <c r="N120" s="261" t="s">
        <v>53</v>
      </c>
      <c r="O120" s="44"/>
      <c r="P120" s="214">
        <f t="shared" si="1"/>
        <v>0</v>
      </c>
      <c r="Q120" s="214">
        <v>0</v>
      </c>
      <c r="R120" s="214">
        <f t="shared" si="2"/>
        <v>0</v>
      </c>
      <c r="S120" s="214">
        <v>0</v>
      </c>
      <c r="T120" s="215">
        <f t="shared" si="3"/>
        <v>0</v>
      </c>
      <c r="AR120" s="25" t="s">
        <v>231</v>
      </c>
      <c r="AT120" s="25" t="s">
        <v>272</v>
      </c>
      <c r="AU120" s="25" t="s">
        <v>107</v>
      </c>
      <c r="AY120" s="25" t="s">
        <v>183</v>
      </c>
      <c r="BE120" s="216">
        <f t="shared" si="4"/>
        <v>0</v>
      </c>
      <c r="BF120" s="216">
        <f t="shared" si="5"/>
        <v>0</v>
      </c>
      <c r="BG120" s="216">
        <f t="shared" si="6"/>
        <v>0</v>
      </c>
      <c r="BH120" s="216">
        <f t="shared" si="7"/>
        <v>0</v>
      </c>
      <c r="BI120" s="216">
        <f t="shared" si="8"/>
        <v>0</v>
      </c>
      <c r="BJ120" s="25" t="s">
        <v>25</v>
      </c>
      <c r="BK120" s="216">
        <f t="shared" si="9"/>
        <v>0</v>
      </c>
      <c r="BL120" s="25" t="s">
        <v>190</v>
      </c>
      <c r="BM120" s="25" t="s">
        <v>2706</v>
      </c>
    </row>
    <row r="121" spans="2:65" s="1" customFormat="1" ht="16.5" customHeight="1">
      <c r="B121" s="43"/>
      <c r="C121" s="252" t="s">
        <v>294</v>
      </c>
      <c r="D121" s="252" t="s">
        <v>272</v>
      </c>
      <c r="E121" s="253" t="s">
        <v>2704</v>
      </c>
      <c r="F121" s="254" t="s">
        <v>2705</v>
      </c>
      <c r="G121" s="255" t="s">
        <v>490</v>
      </c>
      <c r="H121" s="256">
        <v>1</v>
      </c>
      <c r="I121" s="257"/>
      <c r="J121" s="258">
        <f t="shared" si="0"/>
        <v>0</v>
      </c>
      <c r="K121" s="254" t="s">
        <v>38</v>
      </c>
      <c r="L121" s="259"/>
      <c r="M121" s="260" t="s">
        <v>38</v>
      </c>
      <c r="N121" s="261" t="s">
        <v>53</v>
      </c>
      <c r="O121" s="44"/>
      <c r="P121" s="214">
        <f t="shared" si="1"/>
        <v>0</v>
      </c>
      <c r="Q121" s="214">
        <v>0</v>
      </c>
      <c r="R121" s="214">
        <f t="shared" si="2"/>
        <v>0</v>
      </c>
      <c r="S121" s="214">
        <v>0</v>
      </c>
      <c r="T121" s="215">
        <f t="shared" si="3"/>
        <v>0</v>
      </c>
      <c r="AR121" s="25" t="s">
        <v>231</v>
      </c>
      <c r="AT121" s="25" t="s">
        <v>272</v>
      </c>
      <c r="AU121" s="25" t="s">
        <v>107</v>
      </c>
      <c r="AY121" s="25" t="s">
        <v>183</v>
      </c>
      <c r="BE121" s="216">
        <f t="shared" si="4"/>
        <v>0</v>
      </c>
      <c r="BF121" s="216">
        <f t="shared" si="5"/>
        <v>0</v>
      </c>
      <c r="BG121" s="216">
        <f t="shared" si="6"/>
        <v>0</v>
      </c>
      <c r="BH121" s="216">
        <f t="shared" si="7"/>
        <v>0</v>
      </c>
      <c r="BI121" s="216">
        <f t="shared" si="8"/>
        <v>0</v>
      </c>
      <c r="BJ121" s="25" t="s">
        <v>25</v>
      </c>
      <c r="BK121" s="216">
        <f t="shared" si="9"/>
        <v>0</v>
      </c>
      <c r="BL121" s="25" t="s">
        <v>190</v>
      </c>
      <c r="BM121" s="25" t="s">
        <v>2707</v>
      </c>
    </row>
    <row r="122" spans="2:63" s="11" customFormat="1" ht="22.35" customHeight="1">
      <c r="B122" s="189"/>
      <c r="C122" s="190"/>
      <c r="D122" s="191" t="s">
        <v>81</v>
      </c>
      <c r="E122" s="203" t="s">
        <v>2097</v>
      </c>
      <c r="F122" s="203" t="s">
        <v>2708</v>
      </c>
      <c r="G122" s="190"/>
      <c r="H122" s="190"/>
      <c r="I122" s="193"/>
      <c r="J122" s="204">
        <f>BK122</f>
        <v>0</v>
      </c>
      <c r="K122" s="190"/>
      <c r="L122" s="195"/>
      <c r="M122" s="196"/>
      <c r="N122" s="197"/>
      <c r="O122" s="197"/>
      <c r="P122" s="198">
        <f>P123</f>
        <v>0</v>
      </c>
      <c r="Q122" s="197"/>
      <c r="R122" s="198">
        <f>R123</f>
        <v>0</v>
      </c>
      <c r="S122" s="197"/>
      <c r="T122" s="199">
        <f>T123</f>
        <v>0</v>
      </c>
      <c r="AR122" s="200" t="s">
        <v>25</v>
      </c>
      <c r="AT122" s="201" t="s">
        <v>81</v>
      </c>
      <c r="AU122" s="201" t="s">
        <v>90</v>
      </c>
      <c r="AY122" s="200" t="s">
        <v>183</v>
      </c>
      <c r="BK122" s="202">
        <f>BK123</f>
        <v>0</v>
      </c>
    </row>
    <row r="123" spans="2:65" s="1" customFormat="1" ht="38.25" customHeight="1">
      <c r="B123" s="43"/>
      <c r="C123" s="252" t="s">
        <v>299</v>
      </c>
      <c r="D123" s="252" t="s">
        <v>272</v>
      </c>
      <c r="E123" s="253" t="s">
        <v>2709</v>
      </c>
      <c r="F123" s="254" t="s">
        <v>2710</v>
      </c>
      <c r="G123" s="255" t="s">
        <v>490</v>
      </c>
      <c r="H123" s="256">
        <v>1</v>
      </c>
      <c r="I123" s="257"/>
      <c r="J123" s="258">
        <f>ROUND(I123*H123,2)</f>
        <v>0</v>
      </c>
      <c r="K123" s="254" t="s">
        <v>38</v>
      </c>
      <c r="L123" s="259"/>
      <c r="M123" s="260" t="s">
        <v>38</v>
      </c>
      <c r="N123" s="261" t="s">
        <v>53</v>
      </c>
      <c r="O123" s="44"/>
      <c r="P123" s="214">
        <f>O123*H123</f>
        <v>0</v>
      </c>
      <c r="Q123" s="214">
        <v>0</v>
      </c>
      <c r="R123" s="214">
        <f>Q123*H123</f>
        <v>0</v>
      </c>
      <c r="S123" s="214">
        <v>0</v>
      </c>
      <c r="T123" s="215">
        <f>S123*H123</f>
        <v>0</v>
      </c>
      <c r="AR123" s="25" t="s">
        <v>231</v>
      </c>
      <c r="AT123" s="25" t="s">
        <v>272</v>
      </c>
      <c r="AU123" s="25" t="s">
        <v>107</v>
      </c>
      <c r="AY123" s="25" t="s">
        <v>183</v>
      </c>
      <c r="BE123" s="216">
        <f>IF(N123="základní",J123,0)</f>
        <v>0</v>
      </c>
      <c r="BF123" s="216">
        <f>IF(N123="snížená",J123,0)</f>
        <v>0</v>
      </c>
      <c r="BG123" s="216">
        <f>IF(N123="zákl. přenesená",J123,0)</f>
        <v>0</v>
      </c>
      <c r="BH123" s="216">
        <f>IF(N123="sníž. přenesená",J123,0)</f>
        <v>0</v>
      </c>
      <c r="BI123" s="216">
        <f>IF(N123="nulová",J123,0)</f>
        <v>0</v>
      </c>
      <c r="BJ123" s="25" t="s">
        <v>25</v>
      </c>
      <c r="BK123" s="216">
        <f>ROUND(I123*H123,2)</f>
        <v>0</v>
      </c>
      <c r="BL123" s="25" t="s">
        <v>190</v>
      </c>
      <c r="BM123" s="25" t="s">
        <v>2711</v>
      </c>
    </row>
    <row r="124" spans="2:63" s="11" customFormat="1" ht="29.85" customHeight="1">
      <c r="B124" s="189"/>
      <c r="C124" s="190"/>
      <c r="D124" s="191" t="s">
        <v>81</v>
      </c>
      <c r="E124" s="203" t="s">
        <v>2099</v>
      </c>
      <c r="F124" s="203" t="s">
        <v>2712</v>
      </c>
      <c r="G124" s="190"/>
      <c r="H124" s="190"/>
      <c r="I124" s="193"/>
      <c r="J124" s="204">
        <f>BK124</f>
        <v>0</v>
      </c>
      <c r="K124" s="190"/>
      <c r="L124" s="195"/>
      <c r="M124" s="196"/>
      <c r="N124" s="197"/>
      <c r="O124" s="197"/>
      <c r="P124" s="198">
        <f>P125+P129+P142</f>
        <v>0</v>
      </c>
      <c r="Q124" s="197"/>
      <c r="R124" s="198">
        <f>R125+R129+R142</f>
        <v>0</v>
      </c>
      <c r="S124" s="197"/>
      <c r="T124" s="199">
        <f>T125+T129+T142</f>
        <v>0</v>
      </c>
      <c r="AR124" s="200" t="s">
        <v>25</v>
      </c>
      <c r="AT124" s="201" t="s">
        <v>81</v>
      </c>
      <c r="AU124" s="201" t="s">
        <v>25</v>
      </c>
      <c r="AY124" s="200" t="s">
        <v>183</v>
      </c>
      <c r="BK124" s="202">
        <f>BK125+BK129+BK142</f>
        <v>0</v>
      </c>
    </row>
    <row r="125" spans="2:63" s="11" customFormat="1" ht="14.85" customHeight="1">
      <c r="B125" s="189"/>
      <c r="C125" s="190"/>
      <c r="D125" s="191" t="s">
        <v>81</v>
      </c>
      <c r="E125" s="203" t="s">
        <v>2101</v>
      </c>
      <c r="F125" s="203" t="s">
        <v>2713</v>
      </c>
      <c r="G125" s="190"/>
      <c r="H125" s="190"/>
      <c r="I125" s="193"/>
      <c r="J125" s="204">
        <f>BK125</f>
        <v>0</v>
      </c>
      <c r="K125" s="190"/>
      <c r="L125" s="195"/>
      <c r="M125" s="196"/>
      <c r="N125" s="197"/>
      <c r="O125" s="197"/>
      <c r="P125" s="198">
        <f>SUM(P126:P128)</f>
        <v>0</v>
      </c>
      <c r="Q125" s="197"/>
      <c r="R125" s="198">
        <f>SUM(R126:R128)</f>
        <v>0</v>
      </c>
      <c r="S125" s="197"/>
      <c r="T125" s="199">
        <f>SUM(T126:T128)</f>
        <v>0</v>
      </c>
      <c r="AR125" s="200" t="s">
        <v>25</v>
      </c>
      <c r="AT125" s="201" t="s">
        <v>81</v>
      </c>
      <c r="AU125" s="201" t="s">
        <v>90</v>
      </c>
      <c r="AY125" s="200" t="s">
        <v>183</v>
      </c>
      <c r="BK125" s="202">
        <f>SUM(BK126:BK128)</f>
        <v>0</v>
      </c>
    </row>
    <row r="126" spans="2:65" s="1" customFormat="1" ht="16.5" customHeight="1">
      <c r="B126" s="43"/>
      <c r="C126" s="252" t="s">
        <v>304</v>
      </c>
      <c r="D126" s="252" t="s">
        <v>272</v>
      </c>
      <c r="E126" s="253" t="s">
        <v>2666</v>
      </c>
      <c r="F126" s="254" t="s">
        <v>2667</v>
      </c>
      <c r="G126" s="255" t="s">
        <v>490</v>
      </c>
      <c r="H126" s="256">
        <v>1</v>
      </c>
      <c r="I126" s="257"/>
      <c r="J126" s="258">
        <f>ROUND(I126*H126,2)</f>
        <v>0</v>
      </c>
      <c r="K126" s="254" t="s">
        <v>38</v>
      </c>
      <c r="L126" s="259"/>
      <c r="M126" s="260" t="s">
        <v>38</v>
      </c>
      <c r="N126" s="261" t="s">
        <v>53</v>
      </c>
      <c r="O126" s="44"/>
      <c r="P126" s="214">
        <f>O126*H126</f>
        <v>0</v>
      </c>
      <c r="Q126" s="214">
        <v>0</v>
      </c>
      <c r="R126" s="214">
        <f>Q126*H126</f>
        <v>0</v>
      </c>
      <c r="S126" s="214">
        <v>0</v>
      </c>
      <c r="T126" s="215">
        <f>S126*H126</f>
        <v>0</v>
      </c>
      <c r="AR126" s="25" t="s">
        <v>231</v>
      </c>
      <c r="AT126" s="25" t="s">
        <v>272</v>
      </c>
      <c r="AU126" s="25" t="s">
        <v>107</v>
      </c>
      <c r="AY126" s="25" t="s">
        <v>183</v>
      </c>
      <c r="BE126" s="216">
        <f>IF(N126="základní",J126,0)</f>
        <v>0</v>
      </c>
      <c r="BF126" s="216">
        <f>IF(N126="snížená",J126,0)</f>
        <v>0</v>
      </c>
      <c r="BG126" s="216">
        <f>IF(N126="zákl. přenesená",J126,0)</f>
        <v>0</v>
      </c>
      <c r="BH126" s="216">
        <f>IF(N126="sníž. přenesená",J126,0)</f>
        <v>0</v>
      </c>
      <c r="BI126" s="216">
        <f>IF(N126="nulová",J126,0)</f>
        <v>0</v>
      </c>
      <c r="BJ126" s="25" t="s">
        <v>25</v>
      </c>
      <c r="BK126" s="216">
        <f>ROUND(I126*H126,2)</f>
        <v>0</v>
      </c>
      <c r="BL126" s="25" t="s">
        <v>190</v>
      </c>
      <c r="BM126" s="25" t="s">
        <v>2714</v>
      </c>
    </row>
    <row r="127" spans="2:65" s="1" customFormat="1" ht="16.5" customHeight="1">
      <c r="B127" s="43"/>
      <c r="C127" s="252" t="s">
        <v>9</v>
      </c>
      <c r="D127" s="252" t="s">
        <v>272</v>
      </c>
      <c r="E127" s="253" t="s">
        <v>2669</v>
      </c>
      <c r="F127" s="254" t="s">
        <v>2670</v>
      </c>
      <c r="G127" s="255" t="s">
        <v>490</v>
      </c>
      <c r="H127" s="256">
        <v>1</v>
      </c>
      <c r="I127" s="257"/>
      <c r="J127" s="258">
        <f>ROUND(I127*H127,2)</f>
        <v>0</v>
      </c>
      <c r="K127" s="254" t="s">
        <v>38</v>
      </c>
      <c r="L127" s="259"/>
      <c r="M127" s="260" t="s">
        <v>38</v>
      </c>
      <c r="N127" s="261" t="s">
        <v>53</v>
      </c>
      <c r="O127" s="44"/>
      <c r="P127" s="214">
        <f>O127*H127</f>
        <v>0</v>
      </c>
      <c r="Q127" s="214">
        <v>0</v>
      </c>
      <c r="R127" s="214">
        <f>Q127*H127</f>
        <v>0</v>
      </c>
      <c r="S127" s="214">
        <v>0</v>
      </c>
      <c r="T127" s="215">
        <f>S127*H127</f>
        <v>0</v>
      </c>
      <c r="AR127" s="25" t="s">
        <v>231</v>
      </c>
      <c r="AT127" s="25" t="s">
        <v>272</v>
      </c>
      <c r="AU127" s="25" t="s">
        <v>107</v>
      </c>
      <c r="AY127" s="25" t="s">
        <v>183</v>
      </c>
      <c r="BE127" s="216">
        <f>IF(N127="základní",J127,0)</f>
        <v>0</v>
      </c>
      <c r="BF127" s="216">
        <f>IF(N127="snížená",J127,0)</f>
        <v>0</v>
      </c>
      <c r="BG127" s="216">
        <f>IF(N127="zákl. přenesená",J127,0)</f>
        <v>0</v>
      </c>
      <c r="BH127" s="216">
        <f>IF(N127="sníž. přenesená",J127,0)</f>
        <v>0</v>
      </c>
      <c r="BI127" s="216">
        <f>IF(N127="nulová",J127,0)</f>
        <v>0</v>
      </c>
      <c r="BJ127" s="25" t="s">
        <v>25</v>
      </c>
      <c r="BK127" s="216">
        <f>ROUND(I127*H127,2)</f>
        <v>0</v>
      </c>
      <c r="BL127" s="25" t="s">
        <v>190</v>
      </c>
      <c r="BM127" s="25" t="s">
        <v>2715</v>
      </c>
    </row>
    <row r="128" spans="2:65" s="1" customFormat="1" ht="16.5" customHeight="1">
      <c r="B128" s="43"/>
      <c r="C128" s="252" t="s">
        <v>317</v>
      </c>
      <c r="D128" s="252" t="s">
        <v>272</v>
      </c>
      <c r="E128" s="253" t="s">
        <v>2672</v>
      </c>
      <c r="F128" s="254" t="s">
        <v>2673</v>
      </c>
      <c r="G128" s="255" t="s">
        <v>2674</v>
      </c>
      <c r="H128" s="256">
        <v>23</v>
      </c>
      <c r="I128" s="257"/>
      <c r="J128" s="258">
        <f>ROUND(I128*H128,2)</f>
        <v>0</v>
      </c>
      <c r="K128" s="254" t="s">
        <v>38</v>
      </c>
      <c r="L128" s="259"/>
      <c r="M128" s="260" t="s">
        <v>38</v>
      </c>
      <c r="N128" s="261" t="s">
        <v>53</v>
      </c>
      <c r="O128" s="44"/>
      <c r="P128" s="214">
        <f>O128*H128</f>
        <v>0</v>
      </c>
      <c r="Q128" s="214">
        <v>0</v>
      </c>
      <c r="R128" s="214">
        <f>Q128*H128</f>
        <v>0</v>
      </c>
      <c r="S128" s="214">
        <v>0</v>
      </c>
      <c r="T128" s="215">
        <f>S128*H128</f>
        <v>0</v>
      </c>
      <c r="AR128" s="25" t="s">
        <v>231</v>
      </c>
      <c r="AT128" s="25" t="s">
        <v>272</v>
      </c>
      <c r="AU128" s="25" t="s">
        <v>107</v>
      </c>
      <c r="AY128" s="25" t="s">
        <v>183</v>
      </c>
      <c r="BE128" s="216">
        <f>IF(N128="základní",J128,0)</f>
        <v>0</v>
      </c>
      <c r="BF128" s="216">
        <f>IF(N128="snížená",J128,0)</f>
        <v>0</v>
      </c>
      <c r="BG128" s="216">
        <f>IF(N128="zákl. přenesená",J128,0)</f>
        <v>0</v>
      </c>
      <c r="BH128" s="216">
        <f>IF(N128="sníž. přenesená",J128,0)</f>
        <v>0</v>
      </c>
      <c r="BI128" s="216">
        <f>IF(N128="nulová",J128,0)</f>
        <v>0</v>
      </c>
      <c r="BJ128" s="25" t="s">
        <v>25</v>
      </c>
      <c r="BK128" s="216">
        <f>ROUND(I128*H128,2)</f>
        <v>0</v>
      </c>
      <c r="BL128" s="25" t="s">
        <v>190</v>
      </c>
      <c r="BM128" s="25" t="s">
        <v>2716</v>
      </c>
    </row>
    <row r="129" spans="2:63" s="11" customFormat="1" ht="22.35" customHeight="1">
      <c r="B129" s="189"/>
      <c r="C129" s="190"/>
      <c r="D129" s="191" t="s">
        <v>81</v>
      </c>
      <c r="E129" s="203" t="s">
        <v>2103</v>
      </c>
      <c r="F129" s="203" t="s">
        <v>2717</v>
      </c>
      <c r="G129" s="190"/>
      <c r="H129" s="190"/>
      <c r="I129" s="193"/>
      <c r="J129" s="204">
        <f>BK129</f>
        <v>0</v>
      </c>
      <c r="K129" s="190"/>
      <c r="L129" s="195"/>
      <c r="M129" s="196"/>
      <c r="N129" s="197"/>
      <c r="O129" s="197"/>
      <c r="P129" s="198">
        <f>SUM(P130:P141)</f>
        <v>0</v>
      </c>
      <c r="Q129" s="197"/>
      <c r="R129" s="198">
        <f>SUM(R130:R141)</f>
        <v>0</v>
      </c>
      <c r="S129" s="197"/>
      <c r="T129" s="199">
        <f>SUM(T130:T141)</f>
        <v>0</v>
      </c>
      <c r="AR129" s="200" t="s">
        <v>25</v>
      </c>
      <c r="AT129" s="201" t="s">
        <v>81</v>
      </c>
      <c r="AU129" s="201" t="s">
        <v>90</v>
      </c>
      <c r="AY129" s="200" t="s">
        <v>183</v>
      </c>
      <c r="BK129" s="202">
        <f>SUM(BK130:BK141)</f>
        <v>0</v>
      </c>
    </row>
    <row r="130" spans="2:65" s="1" customFormat="1" ht="16.5" customHeight="1">
      <c r="B130" s="43"/>
      <c r="C130" s="252" t="s">
        <v>322</v>
      </c>
      <c r="D130" s="252" t="s">
        <v>272</v>
      </c>
      <c r="E130" s="253" t="s">
        <v>2677</v>
      </c>
      <c r="F130" s="254" t="s">
        <v>2678</v>
      </c>
      <c r="G130" s="255" t="s">
        <v>490</v>
      </c>
      <c r="H130" s="256">
        <v>1</v>
      </c>
      <c r="I130" s="257"/>
      <c r="J130" s="258">
        <f aca="true" t="shared" si="10" ref="J130:J141">ROUND(I130*H130,2)</f>
        <v>0</v>
      </c>
      <c r="K130" s="254" t="s">
        <v>38</v>
      </c>
      <c r="L130" s="259"/>
      <c r="M130" s="260" t="s">
        <v>38</v>
      </c>
      <c r="N130" s="261" t="s">
        <v>53</v>
      </c>
      <c r="O130" s="44"/>
      <c r="P130" s="214">
        <f aca="true" t="shared" si="11" ref="P130:P141">O130*H130</f>
        <v>0</v>
      </c>
      <c r="Q130" s="214">
        <v>0</v>
      </c>
      <c r="R130" s="214">
        <f aca="true" t="shared" si="12" ref="R130:R141">Q130*H130</f>
        <v>0</v>
      </c>
      <c r="S130" s="214">
        <v>0</v>
      </c>
      <c r="T130" s="215">
        <f aca="true" t="shared" si="13" ref="T130:T141">S130*H130</f>
        <v>0</v>
      </c>
      <c r="AR130" s="25" t="s">
        <v>231</v>
      </c>
      <c r="AT130" s="25" t="s">
        <v>272</v>
      </c>
      <c r="AU130" s="25" t="s">
        <v>107</v>
      </c>
      <c r="AY130" s="25" t="s">
        <v>183</v>
      </c>
      <c r="BE130" s="216">
        <f aca="true" t="shared" si="14" ref="BE130:BE141">IF(N130="základní",J130,0)</f>
        <v>0</v>
      </c>
      <c r="BF130" s="216">
        <f aca="true" t="shared" si="15" ref="BF130:BF141">IF(N130="snížená",J130,0)</f>
        <v>0</v>
      </c>
      <c r="BG130" s="216">
        <f aca="true" t="shared" si="16" ref="BG130:BG141">IF(N130="zákl. přenesená",J130,0)</f>
        <v>0</v>
      </c>
      <c r="BH130" s="216">
        <f aca="true" t="shared" si="17" ref="BH130:BH141">IF(N130="sníž. přenesená",J130,0)</f>
        <v>0</v>
      </c>
      <c r="BI130" s="216">
        <f aca="true" t="shared" si="18" ref="BI130:BI141">IF(N130="nulová",J130,0)</f>
        <v>0</v>
      </c>
      <c r="BJ130" s="25" t="s">
        <v>25</v>
      </c>
      <c r="BK130" s="216">
        <f aca="true" t="shared" si="19" ref="BK130:BK141">ROUND(I130*H130,2)</f>
        <v>0</v>
      </c>
      <c r="BL130" s="25" t="s">
        <v>190</v>
      </c>
      <c r="BM130" s="25" t="s">
        <v>2718</v>
      </c>
    </row>
    <row r="131" spans="2:65" s="1" customFormat="1" ht="16.5" customHeight="1">
      <c r="B131" s="43"/>
      <c r="C131" s="252" t="s">
        <v>329</v>
      </c>
      <c r="D131" s="252" t="s">
        <v>272</v>
      </c>
      <c r="E131" s="253" t="s">
        <v>2677</v>
      </c>
      <c r="F131" s="254" t="s">
        <v>2678</v>
      </c>
      <c r="G131" s="255" t="s">
        <v>490</v>
      </c>
      <c r="H131" s="256">
        <v>1</v>
      </c>
      <c r="I131" s="257"/>
      <c r="J131" s="258">
        <f t="shared" si="10"/>
        <v>0</v>
      </c>
      <c r="K131" s="254" t="s">
        <v>38</v>
      </c>
      <c r="L131" s="259"/>
      <c r="M131" s="260" t="s">
        <v>38</v>
      </c>
      <c r="N131" s="261" t="s">
        <v>53</v>
      </c>
      <c r="O131" s="44"/>
      <c r="P131" s="214">
        <f t="shared" si="11"/>
        <v>0</v>
      </c>
      <c r="Q131" s="214">
        <v>0</v>
      </c>
      <c r="R131" s="214">
        <f t="shared" si="12"/>
        <v>0</v>
      </c>
      <c r="S131" s="214">
        <v>0</v>
      </c>
      <c r="T131" s="215">
        <f t="shared" si="13"/>
        <v>0</v>
      </c>
      <c r="AR131" s="25" t="s">
        <v>231</v>
      </c>
      <c r="AT131" s="25" t="s">
        <v>272</v>
      </c>
      <c r="AU131" s="25" t="s">
        <v>107</v>
      </c>
      <c r="AY131" s="25" t="s">
        <v>183</v>
      </c>
      <c r="BE131" s="216">
        <f t="shared" si="14"/>
        <v>0</v>
      </c>
      <c r="BF131" s="216">
        <f t="shared" si="15"/>
        <v>0</v>
      </c>
      <c r="BG131" s="216">
        <f t="shared" si="16"/>
        <v>0</v>
      </c>
      <c r="BH131" s="216">
        <f t="shared" si="17"/>
        <v>0</v>
      </c>
      <c r="BI131" s="216">
        <f t="shared" si="18"/>
        <v>0</v>
      </c>
      <c r="BJ131" s="25" t="s">
        <v>25</v>
      </c>
      <c r="BK131" s="216">
        <f t="shared" si="19"/>
        <v>0</v>
      </c>
      <c r="BL131" s="25" t="s">
        <v>190</v>
      </c>
      <c r="BM131" s="25" t="s">
        <v>2719</v>
      </c>
    </row>
    <row r="132" spans="2:65" s="1" customFormat="1" ht="16.5" customHeight="1">
      <c r="B132" s="43"/>
      <c r="C132" s="252" t="s">
        <v>344</v>
      </c>
      <c r="D132" s="252" t="s">
        <v>272</v>
      </c>
      <c r="E132" s="253" t="s">
        <v>2677</v>
      </c>
      <c r="F132" s="254" t="s">
        <v>2678</v>
      </c>
      <c r="G132" s="255" t="s">
        <v>490</v>
      </c>
      <c r="H132" s="256">
        <v>1</v>
      </c>
      <c r="I132" s="257"/>
      <c r="J132" s="258">
        <f t="shared" si="10"/>
        <v>0</v>
      </c>
      <c r="K132" s="254" t="s">
        <v>38</v>
      </c>
      <c r="L132" s="259"/>
      <c r="M132" s="260" t="s">
        <v>38</v>
      </c>
      <c r="N132" s="261" t="s">
        <v>53</v>
      </c>
      <c r="O132" s="44"/>
      <c r="P132" s="214">
        <f t="shared" si="11"/>
        <v>0</v>
      </c>
      <c r="Q132" s="214">
        <v>0</v>
      </c>
      <c r="R132" s="214">
        <f t="shared" si="12"/>
        <v>0</v>
      </c>
      <c r="S132" s="214">
        <v>0</v>
      </c>
      <c r="T132" s="215">
        <f t="shared" si="13"/>
        <v>0</v>
      </c>
      <c r="AR132" s="25" t="s">
        <v>231</v>
      </c>
      <c r="AT132" s="25" t="s">
        <v>272</v>
      </c>
      <c r="AU132" s="25" t="s">
        <v>107</v>
      </c>
      <c r="AY132" s="25" t="s">
        <v>183</v>
      </c>
      <c r="BE132" s="216">
        <f t="shared" si="14"/>
        <v>0</v>
      </c>
      <c r="BF132" s="216">
        <f t="shared" si="15"/>
        <v>0</v>
      </c>
      <c r="BG132" s="216">
        <f t="shared" si="16"/>
        <v>0</v>
      </c>
      <c r="BH132" s="216">
        <f t="shared" si="17"/>
        <v>0</v>
      </c>
      <c r="BI132" s="216">
        <f t="shared" si="18"/>
        <v>0</v>
      </c>
      <c r="BJ132" s="25" t="s">
        <v>25</v>
      </c>
      <c r="BK132" s="216">
        <f t="shared" si="19"/>
        <v>0</v>
      </c>
      <c r="BL132" s="25" t="s">
        <v>190</v>
      </c>
      <c r="BM132" s="25" t="s">
        <v>2720</v>
      </c>
    </row>
    <row r="133" spans="2:65" s="1" customFormat="1" ht="16.5" customHeight="1">
      <c r="B133" s="43"/>
      <c r="C133" s="252" t="s">
        <v>348</v>
      </c>
      <c r="D133" s="252" t="s">
        <v>272</v>
      </c>
      <c r="E133" s="253" t="s">
        <v>2677</v>
      </c>
      <c r="F133" s="254" t="s">
        <v>2678</v>
      </c>
      <c r="G133" s="255" t="s">
        <v>490</v>
      </c>
      <c r="H133" s="256">
        <v>1</v>
      </c>
      <c r="I133" s="257"/>
      <c r="J133" s="258">
        <f t="shared" si="10"/>
        <v>0</v>
      </c>
      <c r="K133" s="254" t="s">
        <v>38</v>
      </c>
      <c r="L133" s="259"/>
      <c r="M133" s="260" t="s">
        <v>38</v>
      </c>
      <c r="N133" s="261" t="s">
        <v>53</v>
      </c>
      <c r="O133" s="44"/>
      <c r="P133" s="214">
        <f t="shared" si="11"/>
        <v>0</v>
      </c>
      <c r="Q133" s="214">
        <v>0</v>
      </c>
      <c r="R133" s="214">
        <f t="shared" si="12"/>
        <v>0</v>
      </c>
      <c r="S133" s="214">
        <v>0</v>
      </c>
      <c r="T133" s="215">
        <f t="shared" si="13"/>
        <v>0</v>
      </c>
      <c r="AR133" s="25" t="s">
        <v>231</v>
      </c>
      <c r="AT133" s="25" t="s">
        <v>272</v>
      </c>
      <c r="AU133" s="25" t="s">
        <v>107</v>
      </c>
      <c r="AY133" s="25" t="s">
        <v>183</v>
      </c>
      <c r="BE133" s="216">
        <f t="shared" si="14"/>
        <v>0</v>
      </c>
      <c r="BF133" s="216">
        <f t="shared" si="15"/>
        <v>0</v>
      </c>
      <c r="BG133" s="216">
        <f t="shared" si="16"/>
        <v>0</v>
      </c>
      <c r="BH133" s="216">
        <f t="shared" si="17"/>
        <v>0</v>
      </c>
      <c r="BI133" s="216">
        <f t="shared" si="18"/>
        <v>0</v>
      </c>
      <c r="BJ133" s="25" t="s">
        <v>25</v>
      </c>
      <c r="BK133" s="216">
        <f t="shared" si="19"/>
        <v>0</v>
      </c>
      <c r="BL133" s="25" t="s">
        <v>190</v>
      </c>
      <c r="BM133" s="25" t="s">
        <v>2721</v>
      </c>
    </row>
    <row r="134" spans="2:65" s="1" customFormat="1" ht="25.5" customHeight="1">
      <c r="B134" s="43"/>
      <c r="C134" s="252" t="s">
        <v>353</v>
      </c>
      <c r="D134" s="252" t="s">
        <v>272</v>
      </c>
      <c r="E134" s="253" t="s">
        <v>2686</v>
      </c>
      <c r="F134" s="254" t="s">
        <v>2687</v>
      </c>
      <c r="G134" s="255" t="s">
        <v>490</v>
      </c>
      <c r="H134" s="256">
        <v>1</v>
      </c>
      <c r="I134" s="257"/>
      <c r="J134" s="258">
        <f t="shared" si="10"/>
        <v>0</v>
      </c>
      <c r="K134" s="254" t="s">
        <v>38</v>
      </c>
      <c r="L134" s="259"/>
      <c r="M134" s="260" t="s">
        <v>38</v>
      </c>
      <c r="N134" s="261" t="s">
        <v>53</v>
      </c>
      <c r="O134" s="44"/>
      <c r="P134" s="214">
        <f t="shared" si="11"/>
        <v>0</v>
      </c>
      <c r="Q134" s="214">
        <v>0</v>
      </c>
      <c r="R134" s="214">
        <f t="shared" si="12"/>
        <v>0</v>
      </c>
      <c r="S134" s="214">
        <v>0</v>
      </c>
      <c r="T134" s="215">
        <f t="shared" si="13"/>
        <v>0</v>
      </c>
      <c r="AR134" s="25" t="s">
        <v>231</v>
      </c>
      <c r="AT134" s="25" t="s">
        <v>272</v>
      </c>
      <c r="AU134" s="25" t="s">
        <v>107</v>
      </c>
      <c r="AY134" s="25" t="s">
        <v>183</v>
      </c>
      <c r="BE134" s="216">
        <f t="shared" si="14"/>
        <v>0</v>
      </c>
      <c r="BF134" s="216">
        <f t="shared" si="15"/>
        <v>0</v>
      </c>
      <c r="BG134" s="216">
        <f t="shared" si="16"/>
        <v>0</v>
      </c>
      <c r="BH134" s="216">
        <f t="shared" si="17"/>
        <v>0</v>
      </c>
      <c r="BI134" s="216">
        <f t="shared" si="18"/>
        <v>0</v>
      </c>
      <c r="BJ134" s="25" t="s">
        <v>25</v>
      </c>
      <c r="BK134" s="216">
        <f t="shared" si="19"/>
        <v>0</v>
      </c>
      <c r="BL134" s="25" t="s">
        <v>190</v>
      </c>
      <c r="BM134" s="25" t="s">
        <v>2722</v>
      </c>
    </row>
    <row r="135" spans="2:65" s="1" customFormat="1" ht="16.5" customHeight="1">
      <c r="B135" s="43"/>
      <c r="C135" s="252" t="s">
        <v>358</v>
      </c>
      <c r="D135" s="252" t="s">
        <v>272</v>
      </c>
      <c r="E135" s="253" t="s">
        <v>2692</v>
      </c>
      <c r="F135" s="254" t="s">
        <v>2693</v>
      </c>
      <c r="G135" s="255" t="s">
        <v>490</v>
      </c>
      <c r="H135" s="256">
        <v>1</v>
      </c>
      <c r="I135" s="257"/>
      <c r="J135" s="258">
        <f t="shared" si="10"/>
        <v>0</v>
      </c>
      <c r="K135" s="254" t="s">
        <v>38</v>
      </c>
      <c r="L135" s="259"/>
      <c r="M135" s="260" t="s">
        <v>38</v>
      </c>
      <c r="N135" s="261" t="s">
        <v>53</v>
      </c>
      <c r="O135" s="44"/>
      <c r="P135" s="214">
        <f t="shared" si="11"/>
        <v>0</v>
      </c>
      <c r="Q135" s="214">
        <v>0</v>
      </c>
      <c r="R135" s="214">
        <f t="shared" si="12"/>
        <v>0</v>
      </c>
      <c r="S135" s="214">
        <v>0</v>
      </c>
      <c r="T135" s="215">
        <f t="shared" si="13"/>
        <v>0</v>
      </c>
      <c r="AR135" s="25" t="s">
        <v>231</v>
      </c>
      <c r="AT135" s="25" t="s">
        <v>272</v>
      </c>
      <c r="AU135" s="25" t="s">
        <v>107</v>
      </c>
      <c r="AY135" s="25" t="s">
        <v>183</v>
      </c>
      <c r="BE135" s="216">
        <f t="shared" si="14"/>
        <v>0</v>
      </c>
      <c r="BF135" s="216">
        <f t="shared" si="15"/>
        <v>0</v>
      </c>
      <c r="BG135" s="216">
        <f t="shared" si="16"/>
        <v>0</v>
      </c>
      <c r="BH135" s="216">
        <f t="shared" si="17"/>
        <v>0</v>
      </c>
      <c r="BI135" s="216">
        <f t="shared" si="18"/>
        <v>0</v>
      </c>
      <c r="BJ135" s="25" t="s">
        <v>25</v>
      </c>
      <c r="BK135" s="216">
        <f t="shared" si="19"/>
        <v>0</v>
      </c>
      <c r="BL135" s="25" t="s">
        <v>190</v>
      </c>
      <c r="BM135" s="25" t="s">
        <v>2723</v>
      </c>
    </row>
    <row r="136" spans="2:65" s="1" customFormat="1" ht="16.5" customHeight="1">
      <c r="B136" s="43"/>
      <c r="C136" s="252" t="s">
        <v>364</v>
      </c>
      <c r="D136" s="252" t="s">
        <v>272</v>
      </c>
      <c r="E136" s="253" t="s">
        <v>2692</v>
      </c>
      <c r="F136" s="254" t="s">
        <v>2693</v>
      </c>
      <c r="G136" s="255" t="s">
        <v>490</v>
      </c>
      <c r="H136" s="256">
        <v>1</v>
      </c>
      <c r="I136" s="257"/>
      <c r="J136" s="258">
        <f t="shared" si="10"/>
        <v>0</v>
      </c>
      <c r="K136" s="254" t="s">
        <v>38</v>
      </c>
      <c r="L136" s="259"/>
      <c r="M136" s="260" t="s">
        <v>38</v>
      </c>
      <c r="N136" s="261" t="s">
        <v>53</v>
      </c>
      <c r="O136" s="44"/>
      <c r="P136" s="214">
        <f t="shared" si="11"/>
        <v>0</v>
      </c>
      <c r="Q136" s="214">
        <v>0</v>
      </c>
      <c r="R136" s="214">
        <f t="shared" si="12"/>
        <v>0</v>
      </c>
      <c r="S136" s="214">
        <v>0</v>
      </c>
      <c r="T136" s="215">
        <f t="shared" si="13"/>
        <v>0</v>
      </c>
      <c r="AR136" s="25" t="s">
        <v>231</v>
      </c>
      <c r="AT136" s="25" t="s">
        <v>272</v>
      </c>
      <c r="AU136" s="25" t="s">
        <v>107</v>
      </c>
      <c r="AY136" s="25" t="s">
        <v>183</v>
      </c>
      <c r="BE136" s="216">
        <f t="shared" si="14"/>
        <v>0</v>
      </c>
      <c r="BF136" s="216">
        <f t="shared" si="15"/>
        <v>0</v>
      </c>
      <c r="BG136" s="216">
        <f t="shared" si="16"/>
        <v>0</v>
      </c>
      <c r="BH136" s="216">
        <f t="shared" si="17"/>
        <v>0</v>
      </c>
      <c r="BI136" s="216">
        <f t="shared" si="18"/>
        <v>0</v>
      </c>
      <c r="BJ136" s="25" t="s">
        <v>25</v>
      </c>
      <c r="BK136" s="216">
        <f t="shared" si="19"/>
        <v>0</v>
      </c>
      <c r="BL136" s="25" t="s">
        <v>190</v>
      </c>
      <c r="BM136" s="25" t="s">
        <v>2724</v>
      </c>
    </row>
    <row r="137" spans="2:65" s="1" customFormat="1" ht="16.5" customHeight="1">
      <c r="B137" s="43"/>
      <c r="C137" s="252" t="s">
        <v>369</v>
      </c>
      <c r="D137" s="252" t="s">
        <v>272</v>
      </c>
      <c r="E137" s="253" t="s">
        <v>2692</v>
      </c>
      <c r="F137" s="254" t="s">
        <v>2693</v>
      </c>
      <c r="G137" s="255" t="s">
        <v>490</v>
      </c>
      <c r="H137" s="256">
        <v>1</v>
      </c>
      <c r="I137" s="257"/>
      <c r="J137" s="258">
        <f t="shared" si="10"/>
        <v>0</v>
      </c>
      <c r="K137" s="254" t="s">
        <v>38</v>
      </c>
      <c r="L137" s="259"/>
      <c r="M137" s="260" t="s">
        <v>38</v>
      </c>
      <c r="N137" s="261" t="s">
        <v>53</v>
      </c>
      <c r="O137" s="44"/>
      <c r="P137" s="214">
        <f t="shared" si="11"/>
        <v>0</v>
      </c>
      <c r="Q137" s="214">
        <v>0</v>
      </c>
      <c r="R137" s="214">
        <f t="shared" si="12"/>
        <v>0</v>
      </c>
      <c r="S137" s="214">
        <v>0</v>
      </c>
      <c r="T137" s="215">
        <f t="shared" si="13"/>
        <v>0</v>
      </c>
      <c r="AR137" s="25" t="s">
        <v>231</v>
      </c>
      <c r="AT137" s="25" t="s">
        <v>272</v>
      </c>
      <c r="AU137" s="25" t="s">
        <v>107</v>
      </c>
      <c r="AY137" s="25" t="s">
        <v>183</v>
      </c>
      <c r="BE137" s="216">
        <f t="shared" si="14"/>
        <v>0</v>
      </c>
      <c r="BF137" s="216">
        <f t="shared" si="15"/>
        <v>0</v>
      </c>
      <c r="BG137" s="216">
        <f t="shared" si="16"/>
        <v>0</v>
      </c>
      <c r="BH137" s="216">
        <f t="shared" si="17"/>
        <v>0</v>
      </c>
      <c r="BI137" s="216">
        <f t="shared" si="18"/>
        <v>0</v>
      </c>
      <c r="BJ137" s="25" t="s">
        <v>25</v>
      </c>
      <c r="BK137" s="216">
        <f t="shared" si="19"/>
        <v>0</v>
      </c>
      <c r="BL137" s="25" t="s">
        <v>190</v>
      </c>
      <c r="BM137" s="25" t="s">
        <v>2725</v>
      </c>
    </row>
    <row r="138" spans="2:65" s="1" customFormat="1" ht="16.5" customHeight="1">
      <c r="B138" s="43"/>
      <c r="C138" s="252" t="s">
        <v>373</v>
      </c>
      <c r="D138" s="252" t="s">
        <v>272</v>
      </c>
      <c r="E138" s="253" t="s">
        <v>2692</v>
      </c>
      <c r="F138" s="254" t="s">
        <v>2693</v>
      </c>
      <c r="G138" s="255" t="s">
        <v>490</v>
      </c>
      <c r="H138" s="256">
        <v>1</v>
      </c>
      <c r="I138" s="257"/>
      <c r="J138" s="258">
        <f t="shared" si="10"/>
        <v>0</v>
      </c>
      <c r="K138" s="254" t="s">
        <v>38</v>
      </c>
      <c r="L138" s="259"/>
      <c r="M138" s="260" t="s">
        <v>38</v>
      </c>
      <c r="N138" s="261" t="s">
        <v>53</v>
      </c>
      <c r="O138" s="44"/>
      <c r="P138" s="214">
        <f t="shared" si="11"/>
        <v>0</v>
      </c>
      <c r="Q138" s="214">
        <v>0</v>
      </c>
      <c r="R138" s="214">
        <f t="shared" si="12"/>
        <v>0</v>
      </c>
      <c r="S138" s="214">
        <v>0</v>
      </c>
      <c r="T138" s="215">
        <f t="shared" si="13"/>
        <v>0</v>
      </c>
      <c r="AR138" s="25" t="s">
        <v>231</v>
      </c>
      <c r="AT138" s="25" t="s">
        <v>272</v>
      </c>
      <c r="AU138" s="25" t="s">
        <v>107</v>
      </c>
      <c r="AY138" s="25" t="s">
        <v>183</v>
      </c>
      <c r="BE138" s="216">
        <f t="shared" si="14"/>
        <v>0</v>
      </c>
      <c r="BF138" s="216">
        <f t="shared" si="15"/>
        <v>0</v>
      </c>
      <c r="BG138" s="216">
        <f t="shared" si="16"/>
        <v>0</v>
      </c>
      <c r="BH138" s="216">
        <f t="shared" si="17"/>
        <v>0</v>
      </c>
      <c r="BI138" s="216">
        <f t="shared" si="18"/>
        <v>0</v>
      </c>
      <c r="BJ138" s="25" t="s">
        <v>25</v>
      </c>
      <c r="BK138" s="216">
        <f t="shared" si="19"/>
        <v>0</v>
      </c>
      <c r="BL138" s="25" t="s">
        <v>190</v>
      </c>
      <c r="BM138" s="25" t="s">
        <v>2726</v>
      </c>
    </row>
    <row r="139" spans="2:65" s="1" customFormat="1" ht="16.5" customHeight="1">
      <c r="B139" s="43"/>
      <c r="C139" s="252" t="s">
        <v>385</v>
      </c>
      <c r="D139" s="252" t="s">
        <v>272</v>
      </c>
      <c r="E139" s="253" t="s">
        <v>2701</v>
      </c>
      <c r="F139" s="254" t="s">
        <v>2702</v>
      </c>
      <c r="G139" s="255" t="s">
        <v>490</v>
      </c>
      <c r="H139" s="256">
        <v>1</v>
      </c>
      <c r="I139" s="257"/>
      <c r="J139" s="258">
        <f t="shared" si="10"/>
        <v>0</v>
      </c>
      <c r="K139" s="254" t="s">
        <v>38</v>
      </c>
      <c r="L139" s="259"/>
      <c r="M139" s="260" t="s">
        <v>38</v>
      </c>
      <c r="N139" s="261" t="s">
        <v>53</v>
      </c>
      <c r="O139" s="44"/>
      <c r="P139" s="214">
        <f t="shared" si="11"/>
        <v>0</v>
      </c>
      <c r="Q139" s="214">
        <v>0</v>
      </c>
      <c r="R139" s="214">
        <f t="shared" si="12"/>
        <v>0</v>
      </c>
      <c r="S139" s="214">
        <v>0</v>
      </c>
      <c r="T139" s="215">
        <f t="shared" si="13"/>
        <v>0</v>
      </c>
      <c r="AR139" s="25" t="s">
        <v>231</v>
      </c>
      <c r="AT139" s="25" t="s">
        <v>272</v>
      </c>
      <c r="AU139" s="25" t="s">
        <v>107</v>
      </c>
      <c r="AY139" s="25" t="s">
        <v>183</v>
      </c>
      <c r="BE139" s="216">
        <f t="shared" si="14"/>
        <v>0</v>
      </c>
      <c r="BF139" s="216">
        <f t="shared" si="15"/>
        <v>0</v>
      </c>
      <c r="BG139" s="216">
        <f t="shared" si="16"/>
        <v>0</v>
      </c>
      <c r="BH139" s="216">
        <f t="shared" si="17"/>
        <v>0</v>
      </c>
      <c r="BI139" s="216">
        <f t="shared" si="18"/>
        <v>0</v>
      </c>
      <c r="BJ139" s="25" t="s">
        <v>25</v>
      </c>
      <c r="BK139" s="216">
        <f t="shared" si="19"/>
        <v>0</v>
      </c>
      <c r="BL139" s="25" t="s">
        <v>190</v>
      </c>
      <c r="BM139" s="25" t="s">
        <v>2727</v>
      </c>
    </row>
    <row r="140" spans="2:65" s="1" customFormat="1" ht="16.5" customHeight="1">
      <c r="B140" s="43"/>
      <c r="C140" s="252" t="s">
        <v>394</v>
      </c>
      <c r="D140" s="252" t="s">
        <v>272</v>
      </c>
      <c r="E140" s="253" t="s">
        <v>2728</v>
      </c>
      <c r="F140" s="254" t="s">
        <v>2729</v>
      </c>
      <c r="G140" s="255" t="s">
        <v>490</v>
      </c>
      <c r="H140" s="256">
        <v>1</v>
      </c>
      <c r="I140" s="257"/>
      <c r="J140" s="258">
        <f t="shared" si="10"/>
        <v>0</v>
      </c>
      <c r="K140" s="254" t="s">
        <v>38</v>
      </c>
      <c r="L140" s="259"/>
      <c r="M140" s="260" t="s">
        <v>38</v>
      </c>
      <c r="N140" s="261" t="s">
        <v>53</v>
      </c>
      <c r="O140" s="44"/>
      <c r="P140" s="214">
        <f t="shared" si="11"/>
        <v>0</v>
      </c>
      <c r="Q140" s="214">
        <v>0</v>
      </c>
      <c r="R140" s="214">
        <f t="shared" si="12"/>
        <v>0</v>
      </c>
      <c r="S140" s="214">
        <v>0</v>
      </c>
      <c r="T140" s="215">
        <f t="shared" si="13"/>
        <v>0</v>
      </c>
      <c r="AR140" s="25" t="s">
        <v>231</v>
      </c>
      <c r="AT140" s="25" t="s">
        <v>272</v>
      </c>
      <c r="AU140" s="25" t="s">
        <v>107</v>
      </c>
      <c r="AY140" s="25" t="s">
        <v>183</v>
      </c>
      <c r="BE140" s="216">
        <f t="shared" si="14"/>
        <v>0</v>
      </c>
      <c r="BF140" s="216">
        <f t="shared" si="15"/>
        <v>0</v>
      </c>
      <c r="BG140" s="216">
        <f t="shared" si="16"/>
        <v>0</v>
      </c>
      <c r="BH140" s="216">
        <f t="shared" si="17"/>
        <v>0</v>
      </c>
      <c r="BI140" s="216">
        <f t="shared" si="18"/>
        <v>0</v>
      </c>
      <c r="BJ140" s="25" t="s">
        <v>25</v>
      </c>
      <c r="BK140" s="216">
        <f t="shared" si="19"/>
        <v>0</v>
      </c>
      <c r="BL140" s="25" t="s">
        <v>190</v>
      </c>
      <c r="BM140" s="25" t="s">
        <v>2730</v>
      </c>
    </row>
    <row r="141" spans="2:65" s="1" customFormat="1" ht="16.5" customHeight="1">
      <c r="B141" s="43"/>
      <c r="C141" s="252" t="s">
        <v>410</v>
      </c>
      <c r="D141" s="252" t="s">
        <v>272</v>
      </c>
      <c r="E141" s="253" t="s">
        <v>2728</v>
      </c>
      <c r="F141" s="254" t="s">
        <v>2729</v>
      </c>
      <c r="G141" s="255" t="s">
        <v>490</v>
      </c>
      <c r="H141" s="256">
        <v>1</v>
      </c>
      <c r="I141" s="257"/>
      <c r="J141" s="258">
        <f t="shared" si="10"/>
        <v>0</v>
      </c>
      <c r="K141" s="254" t="s">
        <v>38</v>
      </c>
      <c r="L141" s="259"/>
      <c r="M141" s="260" t="s">
        <v>38</v>
      </c>
      <c r="N141" s="261" t="s">
        <v>53</v>
      </c>
      <c r="O141" s="44"/>
      <c r="P141" s="214">
        <f t="shared" si="11"/>
        <v>0</v>
      </c>
      <c r="Q141" s="214">
        <v>0</v>
      </c>
      <c r="R141" s="214">
        <f t="shared" si="12"/>
        <v>0</v>
      </c>
      <c r="S141" s="214">
        <v>0</v>
      </c>
      <c r="T141" s="215">
        <f t="shared" si="13"/>
        <v>0</v>
      </c>
      <c r="AR141" s="25" t="s">
        <v>231</v>
      </c>
      <c r="AT141" s="25" t="s">
        <v>272</v>
      </c>
      <c r="AU141" s="25" t="s">
        <v>107</v>
      </c>
      <c r="AY141" s="25" t="s">
        <v>183</v>
      </c>
      <c r="BE141" s="216">
        <f t="shared" si="14"/>
        <v>0</v>
      </c>
      <c r="BF141" s="216">
        <f t="shared" si="15"/>
        <v>0</v>
      </c>
      <c r="BG141" s="216">
        <f t="shared" si="16"/>
        <v>0</v>
      </c>
      <c r="BH141" s="216">
        <f t="shared" si="17"/>
        <v>0</v>
      </c>
      <c r="BI141" s="216">
        <f t="shared" si="18"/>
        <v>0</v>
      </c>
      <c r="BJ141" s="25" t="s">
        <v>25</v>
      </c>
      <c r="BK141" s="216">
        <f t="shared" si="19"/>
        <v>0</v>
      </c>
      <c r="BL141" s="25" t="s">
        <v>190</v>
      </c>
      <c r="BM141" s="25" t="s">
        <v>2731</v>
      </c>
    </row>
    <row r="142" spans="2:63" s="11" customFormat="1" ht="22.35" customHeight="1">
      <c r="B142" s="189"/>
      <c r="C142" s="190"/>
      <c r="D142" s="191" t="s">
        <v>81</v>
      </c>
      <c r="E142" s="203" t="s">
        <v>2105</v>
      </c>
      <c r="F142" s="203" t="s">
        <v>2732</v>
      </c>
      <c r="G142" s="190"/>
      <c r="H142" s="190"/>
      <c r="I142" s="193"/>
      <c r="J142" s="204">
        <f>BK142</f>
        <v>0</v>
      </c>
      <c r="K142" s="190"/>
      <c r="L142" s="195"/>
      <c r="M142" s="196"/>
      <c r="N142" s="197"/>
      <c r="O142" s="197"/>
      <c r="P142" s="198">
        <f>P143</f>
        <v>0</v>
      </c>
      <c r="Q142" s="197"/>
      <c r="R142" s="198">
        <f>R143</f>
        <v>0</v>
      </c>
      <c r="S142" s="197"/>
      <c r="T142" s="199">
        <f>T143</f>
        <v>0</v>
      </c>
      <c r="AR142" s="200" t="s">
        <v>25</v>
      </c>
      <c r="AT142" s="201" t="s">
        <v>81</v>
      </c>
      <c r="AU142" s="201" t="s">
        <v>90</v>
      </c>
      <c r="AY142" s="200" t="s">
        <v>183</v>
      </c>
      <c r="BK142" s="202">
        <f>BK143</f>
        <v>0</v>
      </c>
    </row>
    <row r="143" spans="2:65" s="1" customFormat="1" ht="38.25" customHeight="1">
      <c r="B143" s="43"/>
      <c r="C143" s="252" t="s">
        <v>414</v>
      </c>
      <c r="D143" s="252" t="s">
        <v>272</v>
      </c>
      <c r="E143" s="253" t="s">
        <v>2733</v>
      </c>
      <c r="F143" s="254" t="s">
        <v>2710</v>
      </c>
      <c r="G143" s="255" t="s">
        <v>490</v>
      </c>
      <c r="H143" s="256">
        <v>1</v>
      </c>
      <c r="I143" s="257"/>
      <c r="J143" s="258">
        <f>ROUND(I143*H143,2)</f>
        <v>0</v>
      </c>
      <c r="K143" s="254" t="s">
        <v>38</v>
      </c>
      <c r="L143" s="259"/>
      <c r="M143" s="260" t="s">
        <v>38</v>
      </c>
      <c r="N143" s="261" t="s">
        <v>53</v>
      </c>
      <c r="O143" s="44"/>
      <c r="P143" s="214">
        <f>O143*H143</f>
        <v>0</v>
      </c>
      <c r="Q143" s="214">
        <v>0</v>
      </c>
      <c r="R143" s="214">
        <f>Q143*H143</f>
        <v>0</v>
      </c>
      <c r="S143" s="214">
        <v>0</v>
      </c>
      <c r="T143" s="215">
        <f>S143*H143</f>
        <v>0</v>
      </c>
      <c r="AR143" s="25" t="s">
        <v>231</v>
      </c>
      <c r="AT143" s="25" t="s">
        <v>272</v>
      </c>
      <c r="AU143" s="25" t="s">
        <v>107</v>
      </c>
      <c r="AY143" s="25" t="s">
        <v>183</v>
      </c>
      <c r="BE143" s="216">
        <f>IF(N143="základní",J143,0)</f>
        <v>0</v>
      </c>
      <c r="BF143" s="216">
        <f>IF(N143="snížená",J143,0)</f>
        <v>0</v>
      </c>
      <c r="BG143" s="216">
        <f>IF(N143="zákl. přenesená",J143,0)</f>
        <v>0</v>
      </c>
      <c r="BH143" s="216">
        <f>IF(N143="sníž. přenesená",J143,0)</f>
        <v>0</v>
      </c>
      <c r="BI143" s="216">
        <f>IF(N143="nulová",J143,0)</f>
        <v>0</v>
      </c>
      <c r="BJ143" s="25" t="s">
        <v>25</v>
      </c>
      <c r="BK143" s="216">
        <f>ROUND(I143*H143,2)</f>
        <v>0</v>
      </c>
      <c r="BL143" s="25" t="s">
        <v>190</v>
      </c>
      <c r="BM143" s="25" t="s">
        <v>2734</v>
      </c>
    </row>
    <row r="144" spans="2:63" s="11" customFormat="1" ht="29.85" customHeight="1">
      <c r="B144" s="189"/>
      <c r="C144" s="190"/>
      <c r="D144" s="191" t="s">
        <v>81</v>
      </c>
      <c r="E144" s="203" t="s">
        <v>2107</v>
      </c>
      <c r="F144" s="203" t="s">
        <v>2735</v>
      </c>
      <c r="G144" s="190"/>
      <c r="H144" s="190"/>
      <c r="I144" s="193"/>
      <c r="J144" s="204">
        <f>BK144</f>
        <v>0</v>
      </c>
      <c r="K144" s="190"/>
      <c r="L144" s="195"/>
      <c r="M144" s="196"/>
      <c r="N144" s="197"/>
      <c r="O144" s="197"/>
      <c r="P144" s="198">
        <f>SUM(P145:P150)</f>
        <v>0</v>
      </c>
      <c r="Q144" s="197"/>
      <c r="R144" s="198">
        <f>SUM(R145:R150)</f>
        <v>0</v>
      </c>
      <c r="S144" s="197"/>
      <c r="T144" s="199">
        <f>SUM(T145:T150)</f>
        <v>0</v>
      </c>
      <c r="AR144" s="200" t="s">
        <v>25</v>
      </c>
      <c r="AT144" s="201" t="s">
        <v>81</v>
      </c>
      <c r="AU144" s="201" t="s">
        <v>25</v>
      </c>
      <c r="AY144" s="200" t="s">
        <v>183</v>
      </c>
      <c r="BK144" s="202">
        <f>SUM(BK145:BK150)</f>
        <v>0</v>
      </c>
    </row>
    <row r="145" spans="2:65" s="1" customFormat="1" ht="16.5" customHeight="1">
      <c r="B145" s="43"/>
      <c r="C145" s="252" t="s">
        <v>425</v>
      </c>
      <c r="D145" s="252" t="s">
        <v>272</v>
      </c>
      <c r="E145" s="253" t="s">
        <v>2736</v>
      </c>
      <c r="F145" s="254" t="s">
        <v>2737</v>
      </c>
      <c r="G145" s="255" t="s">
        <v>313</v>
      </c>
      <c r="H145" s="256">
        <v>457</v>
      </c>
      <c r="I145" s="257"/>
      <c r="J145" s="258">
        <f aca="true" t="shared" si="20" ref="J145:J150">ROUND(I145*H145,2)</f>
        <v>0</v>
      </c>
      <c r="K145" s="254" t="s">
        <v>38</v>
      </c>
      <c r="L145" s="259"/>
      <c r="M145" s="260" t="s">
        <v>38</v>
      </c>
      <c r="N145" s="261" t="s">
        <v>53</v>
      </c>
      <c r="O145" s="44"/>
      <c r="P145" s="214">
        <f aca="true" t="shared" si="21" ref="P145:P150">O145*H145</f>
        <v>0</v>
      </c>
      <c r="Q145" s="214">
        <v>0</v>
      </c>
      <c r="R145" s="214">
        <f aca="true" t="shared" si="22" ref="R145:R150">Q145*H145</f>
        <v>0</v>
      </c>
      <c r="S145" s="214">
        <v>0</v>
      </c>
      <c r="T145" s="215">
        <f aca="true" t="shared" si="23" ref="T145:T150">S145*H145</f>
        <v>0</v>
      </c>
      <c r="AR145" s="25" t="s">
        <v>231</v>
      </c>
      <c r="AT145" s="25" t="s">
        <v>272</v>
      </c>
      <c r="AU145" s="25" t="s">
        <v>90</v>
      </c>
      <c r="AY145" s="25" t="s">
        <v>183</v>
      </c>
      <c r="BE145" s="216">
        <f aca="true" t="shared" si="24" ref="BE145:BE150">IF(N145="základní",J145,0)</f>
        <v>0</v>
      </c>
      <c r="BF145" s="216">
        <f aca="true" t="shared" si="25" ref="BF145:BF150">IF(N145="snížená",J145,0)</f>
        <v>0</v>
      </c>
      <c r="BG145" s="216">
        <f aca="true" t="shared" si="26" ref="BG145:BG150">IF(N145="zákl. přenesená",J145,0)</f>
        <v>0</v>
      </c>
      <c r="BH145" s="216">
        <f aca="true" t="shared" si="27" ref="BH145:BH150">IF(N145="sníž. přenesená",J145,0)</f>
        <v>0</v>
      </c>
      <c r="BI145" s="216">
        <f aca="true" t="shared" si="28" ref="BI145:BI150">IF(N145="nulová",J145,0)</f>
        <v>0</v>
      </c>
      <c r="BJ145" s="25" t="s">
        <v>25</v>
      </c>
      <c r="BK145" s="216">
        <f aca="true" t="shared" si="29" ref="BK145:BK150">ROUND(I145*H145,2)</f>
        <v>0</v>
      </c>
      <c r="BL145" s="25" t="s">
        <v>190</v>
      </c>
      <c r="BM145" s="25" t="s">
        <v>2738</v>
      </c>
    </row>
    <row r="146" spans="2:65" s="1" customFormat="1" ht="16.5" customHeight="1">
      <c r="B146" s="43"/>
      <c r="C146" s="252" t="s">
        <v>430</v>
      </c>
      <c r="D146" s="252" t="s">
        <v>272</v>
      </c>
      <c r="E146" s="253" t="s">
        <v>2739</v>
      </c>
      <c r="F146" s="254" t="s">
        <v>2740</v>
      </c>
      <c r="G146" s="255" t="s">
        <v>313</v>
      </c>
      <c r="H146" s="256">
        <v>100</v>
      </c>
      <c r="I146" s="257"/>
      <c r="J146" s="258">
        <f t="shared" si="20"/>
        <v>0</v>
      </c>
      <c r="K146" s="254" t="s">
        <v>38</v>
      </c>
      <c r="L146" s="259"/>
      <c r="M146" s="260" t="s">
        <v>38</v>
      </c>
      <c r="N146" s="261" t="s">
        <v>53</v>
      </c>
      <c r="O146" s="44"/>
      <c r="P146" s="214">
        <f t="shared" si="21"/>
        <v>0</v>
      </c>
      <c r="Q146" s="214">
        <v>0</v>
      </c>
      <c r="R146" s="214">
        <f t="shared" si="22"/>
        <v>0</v>
      </c>
      <c r="S146" s="214">
        <v>0</v>
      </c>
      <c r="T146" s="215">
        <f t="shared" si="23"/>
        <v>0</v>
      </c>
      <c r="AR146" s="25" t="s">
        <v>231</v>
      </c>
      <c r="AT146" s="25" t="s">
        <v>272</v>
      </c>
      <c r="AU146" s="25" t="s">
        <v>90</v>
      </c>
      <c r="AY146" s="25" t="s">
        <v>183</v>
      </c>
      <c r="BE146" s="216">
        <f t="shared" si="24"/>
        <v>0</v>
      </c>
      <c r="BF146" s="216">
        <f t="shared" si="25"/>
        <v>0</v>
      </c>
      <c r="BG146" s="216">
        <f t="shared" si="26"/>
        <v>0</v>
      </c>
      <c r="BH146" s="216">
        <f t="shared" si="27"/>
        <v>0</v>
      </c>
      <c r="BI146" s="216">
        <f t="shared" si="28"/>
        <v>0</v>
      </c>
      <c r="BJ146" s="25" t="s">
        <v>25</v>
      </c>
      <c r="BK146" s="216">
        <f t="shared" si="29"/>
        <v>0</v>
      </c>
      <c r="BL146" s="25" t="s">
        <v>190</v>
      </c>
      <c r="BM146" s="25" t="s">
        <v>2741</v>
      </c>
    </row>
    <row r="147" spans="2:65" s="1" customFormat="1" ht="16.5" customHeight="1">
      <c r="B147" s="43"/>
      <c r="C147" s="252" t="s">
        <v>438</v>
      </c>
      <c r="D147" s="252" t="s">
        <v>272</v>
      </c>
      <c r="E147" s="253" t="s">
        <v>2742</v>
      </c>
      <c r="F147" s="254" t="s">
        <v>2743</v>
      </c>
      <c r="G147" s="255" t="s">
        <v>313</v>
      </c>
      <c r="H147" s="256">
        <v>50</v>
      </c>
      <c r="I147" s="257"/>
      <c r="J147" s="258">
        <f t="shared" si="20"/>
        <v>0</v>
      </c>
      <c r="K147" s="254" t="s">
        <v>38</v>
      </c>
      <c r="L147" s="259"/>
      <c r="M147" s="260" t="s">
        <v>38</v>
      </c>
      <c r="N147" s="261" t="s">
        <v>53</v>
      </c>
      <c r="O147" s="44"/>
      <c r="P147" s="214">
        <f t="shared" si="21"/>
        <v>0</v>
      </c>
      <c r="Q147" s="214">
        <v>0</v>
      </c>
      <c r="R147" s="214">
        <f t="shared" si="22"/>
        <v>0</v>
      </c>
      <c r="S147" s="214">
        <v>0</v>
      </c>
      <c r="T147" s="215">
        <f t="shared" si="23"/>
        <v>0</v>
      </c>
      <c r="AR147" s="25" t="s">
        <v>231</v>
      </c>
      <c r="AT147" s="25" t="s">
        <v>272</v>
      </c>
      <c r="AU147" s="25" t="s">
        <v>90</v>
      </c>
      <c r="AY147" s="25" t="s">
        <v>183</v>
      </c>
      <c r="BE147" s="216">
        <f t="shared" si="24"/>
        <v>0</v>
      </c>
      <c r="BF147" s="216">
        <f t="shared" si="25"/>
        <v>0</v>
      </c>
      <c r="BG147" s="216">
        <f t="shared" si="26"/>
        <v>0</v>
      </c>
      <c r="BH147" s="216">
        <f t="shared" si="27"/>
        <v>0</v>
      </c>
      <c r="BI147" s="216">
        <f t="shared" si="28"/>
        <v>0</v>
      </c>
      <c r="BJ147" s="25" t="s">
        <v>25</v>
      </c>
      <c r="BK147" s="216">
        <f t="shared" si="29"/>
        <v>0</v>
      </c>
      <c r="BL147" s="25" t="s">
        <v>190</v>
      </c>
      <c r="BM147" s="25" t="s">
        <v>2744</v>
      </c>
    </row>
    <row r="148" spans="2:65" s="1" customFormat="1" ht="16.5" customHeight="1">
      <c r="B148" s="43"/>
      <c r="C148" s="252" t="s">
        <v>442</v>
      </c>
      <c r="D148" s="252" t="s">
        <v>272</v>
      </c>
      <c r="E148" s="253" t="s">
        <v>2745</v>
      </c>
      <c r="F148" s="254" t="s">
        <v>2746</v>
      </c>
      <c r="G148" s="255" t="s">
        <v>313</v>
      </c>
      <c r="H148" s="256">
        <v>40</v>
      </c>
      <c r="I148" s="257"/>
      <c r="J148" s="258">
        <f t="shared" si="20"/>
        <v>0</v>
      </c>
      <c r="K148" s="254" t="s">
        <v>38</v>
      </c>
      <c r="L148" s="259"/>
      <c r="M148" s="260" t="s">
        <v>38</v>
      </c>
      <c r="N148" s="261" t="s">
        <v>53</v>
      </c>
      <c r="O148" s="44"/>
      <c r="P148" s="214">
        <f t="shared" si="21"/>
        <v>0</v>
      </c>
      <c r="Q148" s="214">
        <v>0</v>
      </c>
      <c r="R148" s="214">
        <f t="shared" si="22"/>
        <v>0</v>
      </c>
      <c r="S148" s="214">
        <v>0</v>
      </c>
      <c r="T148" s="215">
        <f t="shared" si="23"/>
        <v>0</v>
      </c>
      <c r="AR148" s="25" t="s">
        <v>231</v>
      </c>
      <c r="AT148" s="25" t="s">
        <v>272</v>
      </c>
      <c r="AU148" s="25" t="s">
        <v>90</v>
      </c>
      <c r="AY148" s="25" t="s">
        <v>183</v>
      </c>
      <c r="BE148" s="216">
        <f t="shared" si="24"/>
        <v>0</v>
      </c>
      <c r="BF148" s="216">
        <f t="shared" si="25"/>
        <v>0</v>
      </c>
      <c r="BG148" s="216">
        <f t="shared" si="26"/>
        <v>0</v>
      </c>
      <c r="BH148" s="216">
        <f t="shared" si="27"/>
        <v>0</v>
      </c>
      <c r="BI148" s="216">
        <f t="shared" si="28"/>
        <v>0</v>
      </c>
      <c r="BJ148" s="25" t="s">
        <v>25</v>
      </c>
      <c r="BK148" s="216">
        <f t="shared" si="29"/>
        <v>0</v>
      </c>
      <c r="BL148" s="25" t="s">
        <v>190</v>
      </c>
      <c r="BM148" s="25" t="s">
        <v>2747</v>
      </c>
    </row>
    <row r="149" spans="2:65" s="1" customFormat="1" ht="16.5" customHeight="1">
      <c r="B149" s="43"/>
      <c r="C149" s="252" t="s">
        <v>446</v>
      </c>
      <c r="D149" s="252" t="s">
        <v>272</v>
      </c>
      <c r="E149" s="253" t="s">
        <v>2748</v>
      </c>
      <c r="F149" s="254" t="s">
        <v>2749</v>
      </c>
      <c r="G149" s="255" t="s">
        <v>313</v>
      </c>
      <c r="H149" s="256">
        <v>120</v>
      </c>
      <c r="I149" s="257"/>
      <c r="J149" s="258">
        <f t="shared" si="20"/>
        <v>0</v>
      </c>
      <c r="K149" s="254" t="s">
        <v>38</v>
      </c>
      <c r="L149" s="259"/>
      <c r="M149" s="260" t="s">
        <v>38</v>
      </c>
      <c r="N149" s="261" t="s">
        <v>53</v>
      </c>
      <c r="O149" s="44"/>
      <c r="P149" s="214">
        <f t="shared" si="21"/>
        <v>0</v>
      </c>
      <c r="Q149" s="214">
        <v>0</v>
      </c>
      <c r="R149" s="214">
        <f t="shared" si="22"/>
        <v>0</v>
      </c>
      <c r="S149" s="214">
        <v>0</v>
      </c>
      <c r="T149" s="215">
        <f t="shared" si="23"/>
        <v>0</v>
      </c>
      <c r="AR149" s="25" t="s">
        <v>231</v>
      </c>
      <c r="AT149" s="25" t="s">
        <v>272</v>
      </c>
      <c r="AU149" s="25" t="s">
        <v>90</v>
      </c>
      <c r="AY149" s="25" t="s">
        <v>183</v>
      </c>
      <c r="BE149" s="216">
        <f t="shared" si="24"/>
        <v>0</v>
      </c>
      <c r="BF149" s="216">
        <f t="shared" si="25"/>
        <v>0</v>
      </c>
      <c r="BG149" s="216">
        <f t="shared" si="26"/>
        <v>0</v>
      </c>
      <c r="BH149" s="216">
        <f t="shared" si="27"/>
        <v>0</v>
      </c>
      <c r="BI149" s="216">
        <f t="shared" si="28"/>
        <v>0</v>
      </c>
      <c r="BJ149" s="25" t="s">
        <v>25</v>
      </c>
      <c r="BK149" s="216">
        <f t="shared" si="29"/>
        <v>0</v>
      </c>
      <c r="BL149" s="25" t="s">
        <v>190</v>
      </c>
      <c r="BM149" s="25" t="s">
        <v>2750</v>
      </c>
    </row>
    <row r="150" spans="2:65" s="1" customFormat="1" ht="38.25" customHeight="1">
      <c r="B150" s="43"/>
      <c r="C150" s="205" t="s">
        <v>454</v>
      </c>
      <c r="D150" s="205" t="s">
        <v>185</v>
      </c>
      <c r="E150" s="206" t="s">
        <v>2751</v>
      </c>
      <c r="F150" s="207" t="s">
        <v>2752</v>
      </c>
      <c r="G150" s="208" t="s">
        <v>490</v>
      </c>
      <c r="H150" s="209">
        <v>1</v>
      </c>
      <c r="I150" s="210"/>
      <c r="J150" s="211">
        <f t="shared" si="20"/>
        <v>0</v>
      </c>
      <c r="K150" s="207" t="s">
        <v>38</v>
      </c>
      <c r="L150" s="63"/>
      <c r="M150" s="212" t="s">
        <v>38</v>
      </c>
      <c r="N150" s="213" t="s">
        <v>53</v>
      </c>
      <c r="O150" s="44"/>
      <c r="P150" s="214">
        <f t="shared" si="21"/>
        <v>0</v>
      </c>
      <c r="Q150" s="214">
        <v>0</v>
      </c>
      <c r="R150" s="214">
        <f t="shared" si="22"/>
        <v>0</v>
      </c>
      <c r="S150" s="214">
        <v>0</v>
      </c>
      <c r="T150" s="215">
        <f t="shared" si="23"/>
        <v>0</v>
      </c>
      <c r="AR150" s="25" t="s">
        <v>190</v>
      </c>
      <c r="AT150" s="25" t="s">
        <v>185</v>
      </c>
      <c r="AU150" s="25" t="s">
        <v>90</v>
      </c>
      <c r="AY150" s="25" t="s">
        <v>183</v>
      </c>
      <c r="BE150" s="216">
        <f t="shared" si="24"/>
        <v>0</v>
      </c>
      <c r="BF150" s="216">
        <f t="shared" si="25"/>
        <v>0</v>
      </c>
      <c r="BG150" s="216">
        <f t="shared" si="26"/>
        <v>0</v>
      </c>
      <c r="BH150" s="216">
        <f t="shared" si="27"/>
        <v>0</v>
      </c>
      <c r="BI150" s="216">
        <f t="shared" si="28"/>
        <v>0</v>
      </c>
      <c r="BJ150" s="25" t="s">
        <v>25</v>
      </c>
      <c r="BK150" s="216">
        <f t="shared" si="29"/>
        <v>0</v>
      </c>
      <c r="BL150" s="25" t="s">
        <v>190</v>
      </c>
      <c r="BM150" s="25" t="s">
        <v>2753</v>
      </c>
    </row>
    <row r="151" spans="2:63" s="11" customFormat="1" ht="29.85" customHeight="1">
      <c r="B151" s="189"/>
      <c r="C151" s="190"/>
      <c r="D151" s="191" t="s">
        <v>81</v>
      </c>
      <c r="E151" s="203" t="s">
        <v>2109</v>
      </c>
      <c r="F151" s="203" t="s">
        <v>2754</v>
      </c>
      <c r="G151" s="190"/>
      <c r="H151" s="190"/>
      <c r="I151" s="193"/>
      <c r="J151" s="204">
        <f>BK151</f>
        <v>0</v>
      </c>
      <c r="K151" s="190"/>
      <c r="L151" s="195"/>
      <c r="M151" s="196"/>
      <c r="N151" s="197"/>
      <c r="O151" s="197"/>
      <c r="P151" s="198">
        <f>SUM(P152:P155)</f>
        <v>0</v>
      </c>
      <c r="Q151" s="197"/>
      <c r="R151" s="198">
        <f>SUM(R152:R155)</f>
        <v>0</v>
      </c>
      <c r="S151" s="197"/>
      <c r="T151" s="199">
        <f>SUM(T152:T155)</f>
        <v>0</v>
      </c>
      <c r="AR151" s="200" t="s">
        <v>25</v>
      </c>
      <c r="AT151" s="201" t="s">
        <v>81</v>
      </c>
      <c r="AU151" s="201" t="s">
        <v>25</v>
      </c>
      <c r="AY151" s="200" t="s">
        <v>183</v>
      </c>
      <c r="BK151" s="202">
        <f>SUM(BK152:BK155)</f>
        <v>0</v>
      </c>
    </row>
    <row r="152" spans="2:65" s="1" customFormat="1" ht="16.5" customHeight="1">
      <c r="B152" s="43"/>
      <c r="C152" s="205" t="s">
        <v>461</v>
      </c>
      <c r="D152" s="205" t="s">
        <v>185</v>
      </c>
      <c r="E152" s="206" t="s">
        <v>2755</v>
      </c>
      <c r="F152" s="207" t="s">
        <v>2756</v>
      </c>
      <c r="G152" s="208" t="s">
        <v>490</v>
      </c>
      <c r="H152" s="209">
        <v>1</v>
      </c>
      <c r="I152" s="210"/>
      <c r="J152" s="211">
        <f>ROUND(I152*H152,2)</f>
        <v>0</v>
      </c>
      <c r="K152" s="207" t="s">
        <v>38</v>
      </c>
      <c r="L152" s="63"/>
      <c r="M152" s="212" t="s">
        <v>38</v>
      </c>
      <c r="N152" s="213" t="s">
        <v>53</v>
      </c>
      <c r="O152" s="44"/>
      <c r="P152" s="214">
        <f>O152*H152</f>
        <v>0</v>
      </c>
      <c r="Q152" s="214">
        <v>0</v>
      </c>
      <c r="R152" s="214">
        <f>Q152*H152</f>
        <v>0</v>
      </c>
      <c r="S152" s="214">
        <v>0</v>
      </c>
      <c r="T152" s="215">
        <f>S152*H152</f>
        <v>0</v>
      </c>
      <c r="AR152" s="25" t="s">
        <v>190</v>
      </c>
      <c r="AT152" s="25" t="s">
        <v>185</v>
      </c>
      <c r="AU152" s="25" t="s">
        <v>90</v>
      </c>
      <c r="AY152" s="25" t="s">
        <v>183</v>
      </c>
      <c r="BE152" s="216">
        <f>IF(N152="základní",J152,0)</f>
        <v>0</v>
      </c>
      <c r="BF152" s="216">
        <f>IF(N152="snížená",J152,0)</f>
        <v>0</v>
      </c>
      <c r="BG152" s="216">
        <f>IF(N152="zákl. přenesená",J152,0)</f>
        <v>0</v>
      </c>
      <c r="BH152" s="216">
        <f>IF(N152="sníž. přenesená",J152,0)</f>
        <v>0</v>
      </c>
      <c r="BI152" s="216">
        <f>IF(N152="nulová",J152,0)</f>
        <v>0</v>
      </c>
      <c r="BJ152" s="25" t="s">
        <v>25</v>
      </c>
      <c r="BK152" s="216">
        <f>ROUND(I152*H152,2)</f>
        <v>0</v>
      </c>
      <c r="BL152" s="25" t="s">
        <v>190</v>
      </c>
      <c r="BM152" s="25" t="s">
        <v>2757</v>
      </c>
    </row>
    <row r="153" spans="2:65" s="1" customFormat="1" ht="16.5" customHeight="1">
      <c r="B153" s="43"/>
      <c r="C153" s="205" t="s">
        <v>467</v>
      </c>
      <c r="D153" s="205" t="s">
        <v>185</v>
      </c>
      <c r="E153" s="206" t="s">
        <v>2758</v>
      </c>
      <c r="F153" s="207" t="s">
        <v>2759</v>
      </c>
      <c r="G153" s="208" t="s">
        <v>490</v>
      </c>
      <c r="H153" s="209">
        <v>1</v>
      </c>
      <c r="I153" s="210"/>
      <c r="J153" s="211">
        <f>ROUND(I153*H153,2)</f>
        <v>0</v>
      </c>
      <c r="K153" s="207" t="s">
        <v>38</v>
      </c>
      <c r="L153" s="63"/>
      <c r="M153" s="212" t="s">
        <v>38</v>
      </c>
      <c r="N153" s="213" t="s">
        <v>53</v>
      </c>
      <c r="O153" s="44"/>
      <c r="P153" s="214">
        <f>O153*H153</f>
        <v>0</v>
      </c>
      <c r="Q153" s="214">
        <v>0</v>
      </c>
      <c r="R153" s="214">
        <f>Q153*H153</f>
        <v>0</v>
      </c>
      <c r="S153" s="214">
        <v>0</v>
      </c>
      <c r="T153" s="215">
        <f>S153*H153</f>
        <v>0</v>
      </c>
      <c r="AR153" s="25" t="s">
        <v>190</v>
      </c>
      <c r="AT153" s="25" t="s">
        <v>185</v>
      </c>
      <c r="AU153" s="25" t="s">
        <v>90</v>
      </c>
      <c r="AY153" s="25" t="s">
        <v>183</v>
      </c>
      <c r="BE153" s="216">
        <f>IF(N153="základní",J153,0)</f>
        <v>0</v>
      </c>
      <c r="BF153" s="216">
        <f>IF(N153="snížená",J153,0)</f>
        <v>0</v>
      </c>
      <c r="BG153" s="216">
        <f>IF(N153="zákl. přenesená",J153,0)</f>
        <v>0</v>
      </c>
      <c r="BH153" s="216">
        <f>IF(N153="sníž. přenesená",J153,0)</f>
        <v>0</v>
      </c>
      <c r="BI153" s="216">
        <f>IF(N153="nulová",J153,0)</f>
        <v>0</v>
      </c>
      <c r="BJ153" s="25" t="s">
        <v>25</v>
      </c>
      <c r="BK153" s="216">
        <f>ROUND(I153*H153,2)</f>
        <v>0</v>
      </c>
      <c r="BL153" s="25" t="s">
        <v>190</v>
      </c>
      <c r="BM153" s="25" t="s">
        <v>2760</v>
      </c>
    </row>
    <row r="154" spans="2:65" s="1" customFormat="1" ht="16.5" customHeight="1">
      <c r="B154" s="43"/>
      <c r="C154" s="205" t="s">
        <v>473</v>
      </c>
      <c r="D154" s="205" t="s">
        <v>185</v>
      </c>
      <c r="E154" s="206" t="s">
        <v>2761</v>
      </c>
      <c r="F154" s="207" t="s">
        <v>2762</v>
      </c>
      <c r="G154" s="208" t="s">
        <v>490</v>
      </c>
      <c r="H154" s="209">
        <v>1</v>
      </c>
      <c r="I154" s="210"/>
      <c r="J154" s="211">
        <f>ROUND(I154*H154,2)</f>
        <v>0</v>
      </c>
      <c r="K154" s="207" t="s">
        <v>38</v>
      </c>
      <c r="L154" s="63"/>
      <c r="M154" s="212" t="s">
        <v>38</v>
      </c>
      <c r="N154" s="213" t="s">
        <v>53</v>
      </c>
      <c r="O154" s="44"/>
      <c r="P154" s="214">
        <f>O154*H154</f>
        <v>0</v>
      </c>
      <c r="Q154" s="214">
        <v>0</v>
      </c>
      <c r="R154" s="214">
        <f>Q154*H154</f>
        <v>0</v>
      </c>
      <c r="S154" s="214">
        <v>0</v>
      </c>
      <c r="T154" s="215">
        <f>S154*H154</f>
        <v>0</v>
      </c>
      <c r="AR154" s="25" t="s">
        <v>190</v>
      </c>
      <c r="AT154" s="25" t="s">
        <v>185</v>
      </c>
      <c r="AU154" s="25" t="s">
        <v>90</v>
      </c>
      <c r="AY154" s="25" t="s">
        <v>183</v>
      </c>
      <c r="BE154" s="216">
        <f>IF(N154="základní",J154,0)</f>
        <v>0</v>
      </c>
      <c r="BF154" s="216">
        <f>IF(N154="snížená",J154,0)</f>
        <v>0</v>
      </c>
      <c r="BG154" s="216">
        <f>IF(N154="zákl. přenesená",J154,0)</f>
        <v>0</v>
      </c>
      <c r="BH154" s="216">
        <f>IF(N154="sníž. přenesená",J154,0)</f>
        <v>0</v>
      </c>
      <c r="BI154" s="216">
        <f>IF(N154="nulová",J154,0)</f>
        <v>0</v>
      </c>
      <c r="BJ154" s="25" t="s">
        <v>25</v>
      </c>
      <c r="BK154" s="216">
        <f>ROUND(I154*H154,2)</f>
        <v>0</v>
      </c>
      <c r="BL154" s="25" t="s">
        <v>190</v>
      </c>
      <c r="BM154" s="25" t="s">
        <v>2763</v>
      </c>
    </row>
    <row r="155" spans="2:65" s="1" customFormat="1" ht="16.5" customHeight="1">
      <c r="B155" s="43"/>
      <c r="C155" s="205" t="s">
        <v>478</v>
      </c>
      <c r="D155" s="205" t="s">
        <v>185</v>
      </c>
      <c r="E155" s="206" t="s">
        <v>2764</v>
      </c>
      <c r="F155" s="207" t="s">
        <v>2765</v>
      </c>
      <c r="G155" s="208" t="s">
        <v>490</v>
      </c>
      <c r="H155" s="209">
        <v>1</v>
      </c>
      <c r="I155" s="210"/>
      <c r="J155" s="211">
        <f>ROUND(I155*H155,2)</f>
        <v>0</v>
      </c>
      <c r="K155" s="207" t="s">
        <v>38</v>
      </c>
      <c r="L155" s="63"/>
      <c r="M155" s="212" t="s">
        <v>38</v>
      </c>
      <c r="N155" s="283" t="s">
        <v>53</v>
      </c>
      <c r="O155" s="278"/>
      <c r="P155" s="279">
        <f>O155*H155</f>
        <v>0</v>
      </c>
      <c r="Q155" s="279">
        <v>0</v>
      </c>
      <c r="R155" s="279">
        <f>Q155*H155</f>
        <v>0</v>
      </c>
      <c r="S155" s="279">
        <v>0</v>
      </c>
      <c r="T155" s="280">
        <f>S155*H155</f>
        <v>0</v>
      </c>
      <c r="AR155" s="25" t="s">
        <v>190</v>
      </c>
      <c r="AT155" s="25" t="s">
        <v>185</v>
      </c>
      <c r="AU155" s="25" t="s">
        <v>90</v>
      </c>
      <c r="AY155" s="25" t="s">
        <v>183</v>
      </c>
      <c r="BE155" s="216">
        <f>IF(N155="základní",J155,0)</f>
        <v>0</v>
      </c>
      <c r="BF155" s="216">
        <f>IF(N155="snížená",J155,0)</f>
        <v>0</v>
      </c>
      <c r="BG155" s="216">
        <f>IF(N155="zákl. přenesená",J155,0)</f>
        <v>0</v>
      </c>
      <c r="BH155" s="216">
        <f>IF(N155="sníž. přenesená",J155,0)</f>
        <v>0</v>
      </c>
      <c r="BI155" s="216">
        <f>IF(N155="nulová",J155,0)</f>
        <v>0</v>
      </c>
      <c r="BJ155" s="25" t="s">
        <v>25</v>
      </c>
      <c r="BK155" s="216">
        <f>ROUND(I155*H155,2)</f>
        <v>0</v>
      </c>
      <c r="BL155" s="25" t="s">
        <v>190</v>
      </c>
      <c r="BM155" s="25" t="s">
        <v>2766</v>
      </c>
    </row>
    <row r="156" spans="2:12" s="1" customFormat="1" ht="6.95" customHeight="1">
      <c r="B156" s="58"/>
      <c r="C156" s="59"/>
      <c r="D156" s="59"/>
      <c r="E156" s="59"/>
      <c r="F156" s="59"/>
      <c r="G156" s="59"/>
      <c r="H156" s="59"/>
      <c r="I156" s="150"/>
      <c r="J156" s="59"/>
      <c r="K156" s="59"/>
      <c r="L156" s="63"/>
    </row>
  </sheetData>
  <sheetProtection algorithmName="SHA-512" hashValue="1+dJmZ72flYjAEVQqJ5rHnRhp2jg/FlBXmjAo3r8qkwl+mf4zp8wjwSAqV2cZZK++626h0fzauJDK3RtXxDwow==" saltValue="y2wk0irHmGcUYo7lQvKrtcGe3bzD2MgLxOWHsB/WL/Q1CtRH4SakjZ55OGZvr24+EK+F2HNjlsur/xbBl9WO2g==" spinCount="100000" sheet="1" objects="1" scenarios="1" formatColumns="0" formatRows="0" autoFilter="0"/>
  <autoFilter ref="C98:K155"/>
  <mergeCells count="16">
    <mergeCell ref="L2:V2"/>
    <mergeCell ref="E85:H85"/>
    <mergeCell ref="E89:H89"/>
    <mergeCell ref="E87:H87"/>
    <mergeCell ref="E91:H91"/>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131</v>
      </c>
      <c r="G1" s="417" t="s">
        <v>132</v>
      </c>
      <c r="H1" s="417"/>
      <c r="I1" s="126"/>
      <c r="J1" s="125" t="s">
        <v>133</v>
      </c>
      <c r="K1" s="124" t="s">
        <v>134</v>
      </c>
      <c r="L1" s="125" t="s">
        <v>135</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8"/>
      <c r="M2" s="408"/>
      <c r="N2" s="408"/>
      <c r="O2" s="408"/>
      <c r="P2" s="408"/>
      <c r="Q2" s="408"/>
      <c r="R2" s="408"/>
      <c r="S2" s="408"/>
      <c r="T2" s="408"/>
      <c r="U2" s="408"/>
      <c r="V2" s="408"/>
      <c r="AT2" s="25" t="s">
        <v>120</v>
      </c>
    </row>
    <row r="3" spans="2:46" ht="6.95" customHeight="1">
      <c r="B3" s="26"/>
      <c r="C3" s="27"/>
      <c r="D3" s="27"/>
      <c r="E3" s="27"/>
      <c r="F3" s="27"/>
      <c r="G3" s="27"/>
      <c r="H3" s="27"/>
      <c r="I3" s="127"/>
      <c r="J3" s="27"/>
      <c r="K3" s="28"/>
      <c r="AT3" s="25" t="s">
        <v>90</v>
      </c>
    </row>
    <row r="4" spans="2:46" ht="36.95" customHeight="1">
      <c r="B4" s="29"/>
      <c r="C4" s="30"/>
      <c r="D4" s="31" t="s">
        <v>136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9" t="str">
        <f>'Rekapitulace stavby'!K6</f>
        <v>Areál TJ Lokomotiva Cheb-I.etapa-Fáze I.B-Rekonstrukce haly s přístavbou šaten-Neuznatelné výdaje</v>
      </c>
      <c r="F7" s="410"/>
      <c r="G7" s="410"/>
      <c r="H7" s="410"/>
      <c r="I7" s="128"/>
      <c r="J7" s="30"/>
      <c r="K7" s="32"/>
    </row>
    <row r="8" spans="2:11" ht="13.5">
      <c r="B8" s="29"/>
      <c r="C8" s="30"/>
      <c r="D8" s="38" t="s">
        <v>137</v>
      </c>
      <c r="E8" s="30"/>
      <c r="F8" s="30"/>
      <c r="G8" s="30"/>
      <c r="H8" s="30"/>
      <c r="I8" s="128"/>
      <c r="J8" s="30"/>
      <c r="K8" s="32"/>
    </row>
    <row r="9" spans="2:11" ht="16.5" customHeight="1">
      <c r="B9" s="29"/>
      <c r="C9" s="30"/>
      <c r="D9" s="30"/>
      <c r="E9" s="409" t="s">
        <v>138</v>
      </c>
      <c r="F9" s="369"/>
      <c r="G9" s="369"/>
      <c r="H9" s="369"/>
      <c r="I9" s="128"/>
      <c r="J9" s="30"/>
      <c r="K9" s="32"/>
    </row>
    <row r="10" spans="2:11" ht="13.5">
      <c r="B10" s="29"/>
      <c r="C10" s="30"/>
      <c r="D10" s="38" t="s">
        <v>139</v>
      </c>
      <c r="E10" s="30"/>
      <c r="F10" s="30"/>
      <c r="G10" s="30"/>
      <c r="H10" s="30"/>
      <c r="I10" s="128"/>
      <c r="J10" s="30"/>
      <c r="K10" s="32"/>
    </row>
    <row r="11" spans="2:11" s="1" customFormat="1" ht="16.5" customHeight="1">
      <c r="B11" s="43"/>
      <c r="C11" s="44"/>
      <c r="D11" s="44"/>
      <c r="E11" s="393" t="s">
        <v>1649</v>
      </c>
      <c r="F11" s="411"/>
      <c r="G11" s="411"/>
      <c r="H11" s="411"/>
      <c r="I11" s="129"/>
      <c r="J11" s="44"/>
      <c r="K11" s="47"/>
    </row>
    <row r="12" spans="2:11" s="1" customFormat="1" ht="13.5">
      <c r="B12" s="43"/>
      <c r="C12" s="44"/>
      <c r="D12" s="38" t="s">
        <v>1650</v>
      </c>
      <c r="E12" s="44"/>
      <c r="F12" s="44"/>
      <c r="G12" s="44"/>
      <c r="H12" s="44"/>
      <c r="I12" s="129"/>
      <c r="J12" s="44"/>
      <c r="K12" s="47"/>
    </row>
    <row r="13" spans="2:11" s="1" customFormat="1" ht="36.95" customHeight="1">
      <c r="B13" s="43"/>
      <c r="C13" s="44"/>
      <c r="D13" s="44"/>
      <c r="E13" s="412" t="s">
        <v>2767</v>
      </c>
      <c r="F13" s="411"/>
      <c r="G13" s="411"/>
      <c r="H13" s="411"/>
      <c r="I13" s="129"/>
      <c r="J13" s="44"/>
      <c r="K13" s="47"/>
    </row>
    <row r="14" spans="2:11" s="1" customFormat="1" ht="13.5">
      <c r="B14" s="43"/>
      <c r="C14" s="44"/>
      <c r="D14" s="44"/>
      <c r="E14" s="44"/>
      <c r="F14" s="44"/>
      <c r="G14" s="44"/>
      <c r="H14" s="44"/>
      <c r="I14" s="129"/>
      <c r="J14" s="44"/>
      <c r="K14" s="47"/>
    </row>
    <row r="15" spans="2:11" s="1" customFormat="1" ht="14.45" customHeight="1">
      <c r="B15" s="43"/>
      <c r="C15" s="44"/>
      <c r="D15" s="38" t="s">
        <v>21</v>
      </c>
      <c r="E15" s="44"/>
      <c r="F15" s="36" t="s">
        <v>38</v>
      </c>
      <c r="G15" s="44"/>
      <c r="H15" s="44"/>
      <c r="I15" s="130" t="s">
        <v>23</v>
      </c>
      <c r="J15" s="36" t="s">
        <v>38</v>
      </c>
      <c r="K15" s="47"/>
    </row>
    <row r="16" spans="2:11" s="1" customFormat="1" ht="14.45" customHeight="1">
      <c r="B16" s="43"/>
      <c r="C16" s="44"/>
      <c r="D16" s="38" t="s">
        <v>26</v>
      </c>
      <c r="E16" s="44"/>
      <c r="F16" s="36" t="s">
        <v>27</v>
      </c>
      <c r="G16" s="44"/>
      <c r="H16" s="44"/>
      <c r="I16" s="130" t="s">
        <v>28</v>
      </c>
      <c r="J16" s="131" t="str">
        <f>'Rekapitulace stavby'!AN8</f>
        <v>25. 1. 2018</v>
      </c>
      <c r="K16" s="47"/>
    </row>
    <row r="17" spans="2:11" s="1" customFormat="1" ht="10.9" customHeight="1">
      <c r="B17" s="43"/>
      <c r="C17" s="44"/>
      <c r="D17" s="44"/>
      <c r="E17" s="44"/>
      <c r="F17" s="44"/>
      <c r="G17" s="44"/>
      <c r="H17" s="44"/>
      <c r="I17" s="129"/>
      <c r="J17" s="44"/>
      <c r="K17" s="47"/>
    </row>
    <row r="18" spans="2:11" s="1" customFormat="1" ht="14.45" customHeight="1">
      <c r="B18" s="43"/>
      <c r="C18" s="44"/>
      <c r="D18" s="38" t="s">
        <v>36</v>
      </c>
      <c r="E18" s="44"/>
      <c r="F18" s="44"/>
      <c r="G18" s="44"/>
      <c r="H18" s="44"/>
      <c r="I18" s="130" t="s">
        <v>37</v>
      </c>
      <c r="J18" s="36" t="s">
        <v>38</v>
      </c>
      <c r="K18" s="47"/>
    </row>
    <row r="19" spans="2:11" s="1" customFormat="1" ht="18" customHeight="1">
      <c r="B19" s="43"/>
      <c r="C19" s="44"/>
      <c r="D19" s="44"/>
      <c r="E19" s="36" t="s">
        <v>39</v>
      </c>
      <c r="F19" s="44"/>
      <c r="G19" s="44"/>
      <c r="H19" s="44"/>
      <c r="I19" s="130" t="s">
        <v>40</v>
      </c>
      <c r="J19" s="36" t="s">
        <v>38</v>
      </c>
      <c r="K19" s="47"/>
    </row>
    <row r="20" spans="2:11" s="1" customFormat="1" ht="6.95" customHeight="1">
      <c r="B20" s="43"/>
      <c r="C20" s="44"/>
      <c r="D20" s="44"/>
      <c r="E20" s="44"/>
      <c r="F20" s="44"/>
      <c r="G20" s="44"/>
      <c r="H20" s="44"/>
      <c r="I20" s="129"/>
      <c r="J20" s="44"/>
      <c r="K20" s="47"/>
    </row>
    <row r="21" spans="2:11" s="1" customFormat="1" ht="14.45" customHeight="1">
      <c r="B21" s="43"/>
      <c r="C21" s="44"/>
      <c r="D21" s="38" t="s">
        <v>41</v>
      </c>
      <c r="E21" s="44"/>
      <c r="F21" s="44"/>
      <c r="G21" s="44"/>
      <c r="H21" s="44"/>
      <c r="I21" s="130" t="s">
        <v>37</v>
      </c>
      <c r="J21" s="36" t="str">
        <f>IF('Rekapitulace stavby'!AN13="Vyplň údaj","",IF('Rekapitulace stavby'!AN13="","",'Rekapitulace stavby'!AN13))</f>
        <v/>
      </c>
      <c r="K21" s="47"/>
    </row>
    <row r="22" spans="2:11" s="1" customFormat="1" ht="18" customHeight="1">
      <c r="B22" s="43"/>
      <c r="C22" s="44"/>
      <c r="D22" s="44"/>
      <c r="E22" s="36" t="str">
        <f>IF('Rekapitulace stavby'!E14="Vyplň údaj","",IF('Rekapitulace stavby'!E14="","",'Rekapitulace stavby'!E14))</f>
        <v/>
      </c>
      <c r="F22" s="44"/>
      <c r="G22" s="44"/>
      <c r="H22" s="44"/>
      <c r="I22" s="130" t="s">
        <v>40</v>
      </c>
      <c r="J22" s="36" t="str">
        <f>IF('Rekapitulace stavby'!AN14="Vyplň údaj","",IF('Rekapitulace stavby'!AN14="","",'Rekapitulace stavby'!AN14))</f>
        <v/>
      </c>
      <c r="K22" s="47"/>
    </row>
    <row r="23" spans="2:11" s="1" customFormat="1" ht="6.95" customHeight="1">
      <c r="B23" s="43"/>
      <c r="C23" s="44"/>
      <c r="D23" s="44"/>
      <c r="E23" s="44"/>
      <c r="F23" s="44"/>
      <c r="G23" s="44"/>
      <c r="H23" s="44"/>
      <c r="I23" s="129"/>
      <c r="J23" s="44"/>
      <c r="K23" s="47"/>
    </row>
    <row r="24" spans="2:11" s="1" customFormat="1" ht="14.45" customHeight="1">
      <c r="B24" s="43"/>
      <c r="C24" s="44"/>
      <c r="D24" s="38" t="s">
        <v>43</v>
      </c>
      <c r="E24" s="44"/>
      <c r="F24" s="44"/>
      <c r="G24" s="44"/>
      <c r="H24" s="44"/>
      <c r="I24" s="130" t="s">
        <v>37</v>
      </c>
      <c r="J24" s="36" t="s">
        <v>38</v>
      </c>
      <c r="K24" s="47"/>
    </row>
    <row r="25" spans="2:11" s="1" customFormat="1" ht="18" customHeight="1">
      <c r="B25" s="43"/>
      <c r="C25" s="44"/>
      <c r="D25" s="44"/>
      <c r="E25" s="36" t="s">
        <v>44</v>
      </c>
      <c r="F25" s="44"/>
      <c r="G25" s="44"/>
      <c r="H25" s="44"/>
      <c r="I25" s="130" t="s">
        <v>40</v>
      </c>
      <c r="J25" s="36" t="s">
        <v>38</v>
      </c>
      <c r="K25" s="47"/>
    </row>
    <row r="26" spans="2:11" s="1" customFormat="1" ht="6.95" customHeight="1">
      <c r="B26" s="43"/>
      <c r="C26" s="44"/>
      <c r="D26" s="44"/>
      <c r="E26" s="44"/>
      <c r="F26" s="44"/>
      <c r="G26" s="44"/>
      <c r="H26" s="44"/>
      <c r="I26" s="129"/>
      <c r="J26" s="44"/>
      <c r="K26" s="47"/>
    </row>
    <row r="27" spans="2:11" s="1" customFormat="1" ht="14.45" customHeight="1">
      <c r="B27" s="43"/>
      <c r="C27" s="44"/>
      <c r="D27" s="38" t="s">
        <v>46</v>
      </c>
      <c r="E27" s="44"/>
      <c r="F27" s="44"/>
      <c r="G27" s="44"/>
      <c r="H27" s="44"/>
      <c r="I27" s="129"/>
      <c r="J27" s="44"/>
      <c r="K27" s="47"/>
    </row>
    <row r="28" spans="2:11" s="7" customFormat="1" ht="213.75" customHeight="1">
      <c r="B28" s="132"/>
      <c r="C28" s="133"/>
      <c r="D28" s="133"/>
      <c r="E28" s="373" t="s">
        <v>1540</v>
      </c>
      <c r="F28" s="373"/>
      <c r="G28" s="373"/>
      <c r="H28" s="373"/>
      <c r="I28" s="134"/>
      <c r="J28" s="133"/>
      <c r="K28" s="135"/>
    </row>
    <row r="29" spans="2:11" s="1" customFormat="1" ht="6.95" customHeight="1">
      <c r="B29" s="43"/>
      <c r="C29" s="44"/>
      <c r="D29" s="44"/>
      <c r="E29" s="44"/>
      <c r="F29" s="44"/>
      <c r="G29" s="44"/>
      <c r="H29" s="44"/>
      <c r="I29" s="129"/>
      <c r="J29" s="44"/>
      <c r="K29" s="47"/>
    </row>
    <row r="30" spans="2:11" s="1" customFormat="1" ht="6.95" customHeight="1">
      <c r="B30" s="43"/>
      <c r="C30" s="44"/>
      <c r="D30" s="87"/>
      <c r="E30" s="87"/>
      <c r="F30" s="87"/>
      <c r="G30" s="87"/>
      <c r="H30" s="87"/>
      <c r="I30" s="136"/>
      <c r="J30" s="87"/>
      <c r="K30" s="137"/>
    </row>
    <row r="31" spans="2:11" s="1" customFormat="1" ht="25.35" customHeight="1">
      <c r="B31" s="43"/>
      <c r="C31" s="44"/>
      <c r="D31" s="138" t="s">
        <v>48</v>
      </c>
      <c r="E31" s="44"/>
      <c r="F31" s="44"/>
      <c r="G31" s="44"/>
      <c r="H31" s="44"/>
      <c r="I31" s="129"/>
      <c r="J31" s="139">
        <f>ROUND(J107,2)</f>
        <v>0</v>
      </c>
      <c r="K31" s="47"/>
    </row>
    <row r="32" spans="2:11" s="1" customFormat="1" ht="6.95" customHeight="1">
      <c r="B32" s="43"/>
      <c r="C32" s="44"/>
      <c r="D32" s="87"/>
      <c r="E32" s="87"/>
      <c r="F32" s="87"/>
      <c r="G32" s="87"/>
      <c r="H32" s="87"/>
      <c r="I32" s="136"/>
      <c r="J32" s="87"/>
      <c r="K32" s="137"/>
    </row>
    <row r="33" spans="2:11" s="1" customFormat="1" ht="14.45" customHeight="1">
      <c r="B33" s="43"/>
      <c r="C33" s="44"/>
      <c r="D33" s="44"/>
      <c r="E33" s="44"/>
      <c r="F33" s="48" t="s">
        <v>50</v>
      </c>
      <c r="G33" s="44"/>
      <c r="H33" s="44"/>
      <c r="I33" s="140" t="s">
        <v>49</v>
      </c>
      <c r="J33" s="48" t="s">
        <v>51</v>
      </c>
      <c r="K33" s="47"/>
    </row>
    <row r="34" spans="2:11" s="1" customFormat="1" ht="14.45" customHeight="1">
      <c r="B34" s="43"/>
      <c r="C34" s="44"/>
      <c r="D34" s="51" t="s">
        <v>52</v>
      </c>
      <c r="E34" s="51" t="s">
        <v>53</v>
      </c>
      <c r="F34" s="141">
        <f>ROUND(SUM(BE107:BE242),2)</f>
        <v>0</v>
      </c>
      <c r="G34" s="44"/>
      <c r="H34" s="44"/>
      <c r="I34" s="142">
        <v>0.21</v>
      </c>
      <c r="J34" s="141">
        <f>ROUND(ROUND((SUM(BE107:BE242)),2)*I34,2)</f>
        <v>0</v>
      </c>
      <c r="K34" s="47"/>
    </row>
    <row r="35" spans="2:11" s="1" customFormat="1" ht="14.45" customHeight="1">
      <c r="B35" s="43"/>
      <c r="C35" s="44"/>
      <c r="D35" s="44"/>
      <c r="E35" s="51" t="s">
        <v>54</v>
      </c>
      <c r="F35" s="141">
        <f>ROUND(SUM(BF107:BF242),2)</f>
        <v>0</v>
      </c>
      <c r="G35" s="44"/>
      <c r="H35" s="44"/>
      <c r="I35" s="142">
        <v>0.15</v>
      </c>
      <c r="J35" s="141">
        <f>ROUND(ROUND((SUM(BF107:BF242)),2)*I35,2)</f>
        <v>0</v>
      </c>
      <c r="K35" s="47"/>
    </row>
    <row r="36" spans="2:11" s="1" customFormat="1" ht="14.45" customHeight="1" hidden="1">
      <c r="B36" s="43"/>
      <c r="C36" s="44"/>
      <c r="D36" s="44"/>
      <c r="E36" s="51" t="s">
        <v>55</v>
      </c>
      <c r="F36" s="141">
        <f>ROUND(SUM(BG107:BG242),2)</f>
        <v>0</v>
      </c>
      <c r="G36" s="44"/>
      <c r="H36" s="44"/>
      <c r="I36" s="142">
        <v>0.21</v>
      </c>
      <c r="J36" s="141">
        <v>0</v>
      </c>
      <c r="K36" s="47"/>
    </row>
    <row r="37" spans="2:11" s="1" customFormat="1" ht="14.45" customHeight="1" hidden="1">
      <c r="B37" s="43"/>
      <c r="C37" s="44"/>
      <c r="D37" s="44"/>
      <c r="E37" s="51" t="s">
        <v>56</v>
      </c>
      <c r="F37" s="141">
        <f>ROUND(SUM(BH107:BH242),2)</f>
        <v>0</v>
      </c>
      <c r="G37" s="44"/>
      <c r="H37" s="44"/>
      <c r="I37" s="142">
        <v>0.15</v>
      </c>
      <c r="J37" s="141">
        <v>0</v>
      </c>
      <c r="K37" s="47"/>
    </row>
    <row r="38" spans="2:11" s="1" customFormat="1" ht="14.45" customHeight="1" hidden="1">
      <c r="B38" s="43"/>
      <c r="C38" s="44"/>
      <c r="D38" s="44"/>
      <c r="E38" s="51" t="s">
        <v>57</v>
      </c>
      <c r="F38" s="141">
        <f>ROUND(SUM(BI107:BI242),2)</f>
        <v>0</v>
      </c>
      <c r="G38" s="44"/>
      <c r="H38" s="44"/>
      <c r="I38" s="142">
        <v>0</v>
      </c>
      <c r="J38" s="141">
        <v>0</v>
      </c>
      <c r="K38" s="47"/>
    </row>
    <row r="39" spans="2:11" s="1" customFormat="1" ht="6.95" customHeight="1">
      <c r="B39" s="43"/>
      <c r="C39" s="44"/>
      <c r="D39" s="44"/>
      <c r="E39" s="44"/>
      <c r="F39" s="44"/>
      <c r="G39" s="44"/>
      <c r="H39" s="44"/>
      <c r="I39" s="129"/>
      <c r="J39" s="44"/>
      <c r="K39" s="47"/>
    </row>
    <row r="40" spans="2:11" s="1" customFormat="1" ht="25.35" customHeight="1">
      <c r="B40" s="43"/>
      <c r="C40" s="143"/>
      <c r="D40" s="144" t="s">
        <v>58</v>
      </c>
      <c r="E40" s="81"/>
      <c r="F40" s="81"/>
      <c r="G40" s="145" t="s">
        <v>59</v>
      </c>
      <c r="H40" s="146" t="s">
        <v>60</v>
      </c>
      <c r="I40" s="147"/>
      <c r="J40" s="148">
        <f>SUM(J31:J38)</f>
        <v>0</v>
      </c>
      <c r="K40" s="149"/>
    </row>
    <row r="41" spans="2:11" s="1" customFormat="1" ht="14.45" customHeight="1">
      <c r="B41" s="58"/>
      <c r="C41" s="59"/>
      <c r="D41" s="59"/>
      <c r="E41" s="59"/>
      <c r="F41" s="59"/>
      <c r="G41" s="59"/>
      <c r="H41" s="59"/>
      <c r="I41" s="150"/>
      <c r="J41" s="59"/>
      <c r="K41" s="60"/>
    </row>
    <row r="45" spans="2:11" s="1" customFormat="1" ht="6.95" customHeight="1">
      <c r="B45" s="151"/>
      <c r="C45" s="152"/>
      <c r="D45" s="152"/>
      <c r="E45" s="152"/>
      <c r="F45" s="152"/>
      <c r="G45" s="152"/>
      <c r="H45" s="152"/>
      <c r="I45" s="153"/>
      <c r="J45" s="152"/>
      <c r="K45" s="154"/>
    </row>
    <row r="46" spans="2:11" s="1" customFormat="1" ht="36.95" customHeight="1">
      <c r="B46" s="43"/>
      <c r="C46" s="31" t="s">
        <v>142</v>
      </c>
      <c r="D46" s="44"/>
      <c r="E46" s="44"/>
      <c r="F46" s="44"/>
      <c r="G46" s="44"/>
      <c r="H46" s="44"/>
      <c r="I46" s="129"/>
      <c r="J46" s="44"/>
      <c r="K46" s="47"/>
    </row>
    <row r="47" spans="2:11" s="1" customFormat="1" ht="6.95" customHeight="1">
      <c r="B47" s="43"/>
      <c r="C47" s="44"/>
      <c r="D47" s="44"/>
      <c r="E47" s="44"/>
      <c r="F47" s="44"/>
      <c r="G47" s="44"/>
      <c r="H47" s="44"/>
      <c r="I47" s="129"/>
      <c r="J47" s="44"/>
      <c r="K47" s="47"/>
    </row>
    <row r="48" spans="2:11" s="1" customFormat="1" ht="14.45" customHeight="1">
      <c r="B48" s="43"/>
      <c r="C48" s="38" t="s">
        <v>18</v>
      </c>
      <c r="D48" s="44"/>
      <c r="E48" s="44"/>
      <c r="F48" s="44"/>
      <c r="G48" s="44"/>
      <c r="H48" s="44"/>
      <c r="I48" s="129"/>
      <c r="J48" s="44"/>
      <c r="K48" s="47"/>
    </row>
    <row r="49" spans="2:11" s="1" customFormat="1" ht="16.5" customHeight="1">
      <c r="B49" s="43"/>
      <c r="C49" s="44"/>
      <c r="D49" s="44"/>
      <c r="E49" s="409" t="str">
        <f>E7</f>
        <v>Areál TJ Lokomotiva Cheb-I.etapa-Fáze I.B-Rekonstrukce haly s přístavbou šaten-Neuznatelné výdaje</v>
      </c>
      <c r="F49" s="410"/>
      <c r="G49" s="410"/>
      <c r="H49" s="410"/>
      <c r="I49" s="129"/>
      <c r="J49" s="44"/>
      <c r="K49" s="47"/>
    </row>
    <row r="50" spans="2:11" ht="13.5">
      <c r="B50" s="29"/>
      <c r="C50" s="38" t="s">
        <v>137</v>
      </c>
      <c r="D50" s="30"/>
      <c r="E50" s="30"/>
      <c r="F50" s="30"/>
      <c r="G50" s="30"/>
      <c r="H50" s="30"/>
      <c r="I50" s="128"/>
      <c r="J50" s="30"/>
      <c r="K50" s="32"/>
    </row>
    <row r="51" spans="2:11" ht="16.5" customHeight="1">
      <c r="B51" s="29"/>
      <c r="C51" s="30"/>
      <c r="D51" s="30"/>
      <c r="E51" s="409" t="s">
        <v>138</v>
      </c>
      <c r="F51" s="369"/>
      <c r="G51" s="369"/>
      <c r="H51" s="369"/>
      <c r="I51" s="128"/>
      <c r="J51" s="30"/>
      <c r="K51" s="32"/>
    </row>
    <row r="52" spans="2:11" ht="13.5">
      <c r="B52" s="29"/>
      <c r="C52" s="38" t="s">
        <v>139</v>
      </c>
      <c r="D52" s="30"/>
      <c r="E52" s="30"/>
      <c r="F52" s="30"/>
      <c r="G52" s="30"/>
      <c r="H52" s="30"/>
      <c r="I52" s="128"/>
      <c r="J52" s="30"/>
      <c r="K52" s="32"/>
    </row>
    <row r="53" spans="2:11" s="1" customFormat="1" ht="16.5" customHeight="1">
      <c r="B53" s="43"/>
      <c r="C53" s="44"/>
      <c r="D53" s="44"/>
      <c r="E53" s="393" t="s">
        <v>1649</v>
      </c>
      <c r="F53" s="411"/>
      <c r="G53" s="411"/>
      <c r="H53" s="411"/>
      <c r="I53" s="129"/>
      <c r="J53" s="44"/>
      <c r="K53" s="47"/>
    </row>
    <row r="54" spans="2:11" s="1" customFormat="1" ht="14.45" customHeight="1">
      <c r="B54" s="43"/>
      <c r="C54" s="38" t="s">
        <v>1650</v>
      </c>
      <c r="D54" s="44"/>
      <c r="E54" s="44"/>
      <c r="F54" s="44"/>
      <c r="G54" s="44"/>
      <c r="H54" s="44"/>
      <c r="I54" s="129"/>
      <c r="J54" s="44"/>
      <c r="K54" s="47"/>
    </row>
    <row r="55" spans="2:11" s="1" customFormat="1" ht="17.25" customHeight="1">
      <c r="B55" s="43"/>
      <c r="C55" s="44"/>
      <c r="D55" s="44"/>
      <c r="E55" s="412" t="str">
        <f>E13</f>
        <v>D.4.4. - Soupis prací Elektoinstalace-silnoproud HALA-NEUZNATELNÉ VÝDAJE</v>
      </c>
      <c r="F55" s="411"/>
      <c r="G55" s="411"/>
      <c r="H55" s="411"/>
      <c r="I55" s="129"/>
      <c r="J55" s="44"/>
      <c r="K55" s="47"/>
    </row>
    <row r="56" spans="2:11" s="1" customFormat="1" ht="6.95" customHeight="1">
      <c r="B56" s="43"/>
      <c r="C56" s="44"/>
      <c r="D56" s="44"/>
      <c r="E56" s="44"/>
      <c r="F56" s="44"/>
      <c r="G56" s="44"/>
      <c r="H56" s="44"/>
      <c r="I56" s="129"/>
      <c r="J56" s="44"/>
      <c r="K56" s="47"/>
    </row>
    <row r="57" spans="2:11" s="1" customFormat="1" ht="18" customHeight="1">
      <c r="B57" s="43"/>
      <c r="C57" s="38" t="s">
        <v>26</v>
      </c>
      <c r="D57" s="44"/>
      <c r="E57" s="44"/>
      <c r="F57" s="36" t="str">
        <f>F16</f>
        <v>Cheb</v>
      </c>
      <c r="G57" s="44"/>
      <c r="H57" s="44"/>
      <c r="I57" s="130" t="s">
        <v>28</v>
      </c>
      <c r="J57" s="131" t="str">
        <f>IF(J16="","",J16)</f>
        <v>25. 1. 2018</v>
      </c>
      <c r="K57" s="47"/>
    </row>
    <row r="58" spans="2:11" s="1" customFormat="1" ht="6.95" customHeight="1">
      <c r="B58" s="43"/>
      <c r="C58" s="44"/>
      <c r="D58" s="44"/>
      <c r="E58" s="44"/>
      <c r="F58" s="44"/>
      <c r="G58" s="44"/>
      <c r="H58" s="44"/>
      <c r="I58" s="129"/>
      <c r="J58" s="44"/>
      <c r="K58" s="47"/>
    </row>
    <row r="59" spans="2:11" s="1" customFormat="1" ht="13.5">
      <c r="B59" s="43"/>
      <c r="C59" s="38" t="s">
        <v>36</v>
      </c>
      <c r="D59" s="44"/>
      <c r="E59" s="44"/>
      <c r="F59" s="36" t="str">
        <f>E19</f>
        <v>Město Cheb, Nám. Krále Jiřího z Poděbrad 1/14 Cheb</v>
      </c>
      <c r="G59" s="44"/>
      <c r="H59" s="44"/>
      <c r="I59" s="130" t="s">
        <v>43</v>
      </c>
      <c r="J59" s="373" t="str">
        <f>E25</f>
        <v>Ing. J. Šedivec-Staving Ateliér, Školní 27, Plzeň</v>
      </c>
      <c r="K59" s="47"/>
    </row>
    <row r="60" spans="2:11" s="1" customFormat="1" ht="14.45" customHeight="1">
      <c r="B60" s="43"/>
      <c r="C60" s="38" t="s">
        <v>41</v>
      </c>
      <c r="D60" s="44"/>
      <c r="E60" s="44"/>
      <c r="F60" s="36" t="str">
        <f>IF(E22="","",E22)</f>
        <v/>
      </c>
      <c r="G60" s="44"/>
      <c r="H60" s="44"/>
      <c r="I60" s="129"/>
      <c r="J60" s="413"/>
      <c r="K60" s="47"/>
    </row>
    <row r="61" spans="2:11" s="1" customFormat="1" ht="10.35" customHeight="1">
      <c r="B61" s="43"/>
      <c r="C61" s="44"/>
      <c r="D61" s="44"/>
      <c r="E61" s="44"/>
      <c r="F61" s="44"/>
      <c r="G61" s="44"/>
      <c r="H61" s="44"/>
      <c r="I61" s="129"/>
      <c r="J61" s="44"/>
      <c r="K61" s="47"/>
    </row>
    <row r="62" spans="2:11" s="1" customFormat="1" ht="29.25" customHeight="1">
      <c r="B62" s="43"/>
      <c r="C62" s="155" t="s">
        <v>143</v>
      </c>
      <c r="D62" s="143"/>
      <c r="E62" s="143"/>
      <c r="F62" s="143"/>
      <c r="G62" s="143"/>
      <c r="H62" s="143"/>
      <c r="I62" s="156"/>
      <c r="J62" s="157" t="s">
        <v>144</v>
      </c>
      <c r="K62" s="158"/>
    </row>
    <row r="63" spans="2:11" s="1" customFormat="1" ht="10.35" customHeight="1">
      <c r="B63" s="43"/>
      <c r="C63" s="44"/>
      <c r="D63" s="44"/>
      <c r="E63" s="44"/>
      <c r="F63" s="44"/>
      <c r="G63" s="44"/>
      <c r="H63" s="44"/>
      <c r="I63" s="129"/>
      <c r="J63" s="44"/>
      <c r="K63" s="47"/>
    </row>
    <row r="64" spans="2:47" s="1" customFormat="1" ht="29.25" customHeight="1">
      <c r="B64" s="43"/>
      <c r="C64" s="159" t="s">
        <v>145</v>
      </c>
      <c r="D64" s="44"/>
      <c r="E64" s="44"/>
      <c r="F64" s="44"/>
      <c r="G64" s="44"/>
      <c r="H64" s="44"/>
      <c r="I64" s="129"/>
      <c r="J64" s="139">
        <f>J107</f>
        <v>0</v>
      </c>
      <c r="K64" s="47"/>
      <c r="AU64" s="25" t="s">
        <v>146</v>
      </c>
    </row>
    <row r="65" spans="2:11" s="8" customFormat="1" ht="24.95" customHeight="1">
      <c r="B65" s="160"/>
      <c r="C65" s="161"/>
      <c r="D65" s="162" t="s">
        <v>2768</v>
      </c>
      <c r="E65" s="163"/>
      <c r="F65" s="163"/>
      <c r="G65" s="163"/>
      <c r="H65" s="163"/>
      <c r="I65" s="164"/>
      <c r="J65" s="165">
        <f>J108</f>
        <v>0</v>
      </c>
      <c r="K65" s="166"/>
    </row>
    <row r="66" spans="2:11" s="9" customFormat="1" ht="19.9" customHeight="1">
      <c r="B66" s="167"/>
      <c r="C66" s="168"/>
      <c r="D66" s="169" t="s">
        <v>2769</v>
      </c>
      <c r="E66" s="170"/>
      <c r="F66" s="170"/>
      <c r="G66" s="170"/>
      <c r="H66" s="170"/>
      <c r="I66" s="171"/>
      <c r="J66" s="172">
        <f>J109</f>
        <v>0</v>
      </c>
      <c r="K66" s="173"/>
    </row>
    <row r="67" spans="2:11" s="9" customFormat="1" ht="19.9" customHeight="1">
      <c r="B67" s="167"/>
      <c r="C67" s="168"/>
      <c r="D67" s="169" t="s">
        <v>2770</v>
      </c>
      <c r="E67" s="170"/>
      <c r="F67" s="170"/>
      <c r="G67" s="170"/>
      <c r="H67" s="170"/>
      <c r="I67" s="171"/>
      <c r="J67" s="172">
        <f>J122</f>
        <v>0</v>
      </c>
      <c r="K67" s="173"/>
    </row>
    <row r="68" spans="2:11" s="8" customFormat="1" ht="24.95" customHeight="1">
      <c r="B68" s="160"/>
      <c r="C68" s="161"/>
      <c r="D68" s="162" t="s">
        <v>2771</v>
      </c>
      <c r="E68" s="163"/>
      <c r="F68" s="163"/>
      <c r="G68" s="163"/>
      <c r="H68" s="163"/>
      <c r="I68" s="164"/>
      <c r="J68" s="165">
        <f>J124</f>
        <v>0</v>
      </c>
      <c r="K68" s="166"/>
    </row>
    <row r="69" spans="2:11" s="8" customFormat="1" ht="24.95" customHeight="1">
      <c r="B69" s="160"/>
      <c r="C69" s="161"/>
      <c r="D69" s="162" t="s">
        <v>2772</v>
      </c>
      <c r="E69" s="163"/>
      <c r="F69" s="163"/>
      <c r="G69" s="163"/>
      <c r="H69" s="163"/>
      <c r="I69" s="164"/>
      <c r="J69" s="165">
        <f>J139</f>
        <v>0</v>
      </c>
      <c r="K69" s="166"/>
    </row>
    <row r="70" spans="2:11" s="8" customFormat="1" ht="24.95" customHeight="1">
      <c r="B70" s="160"/>
      <c r="C70" s="161"/>
      <c r="D70" s="162" t="s">
        <v>2773</v>
      </c>
      <c r="E70" s="163"/>
      <c r="F70" s="163"/>
      <c r="G70" s="163"/>
      <c r="H70" s="163"/>
      <c r="I70" s="164"/>
      <c r="J70" s="165">
        <f>J143</f>
        <v>0</v>
      </c>
      <c r="K70" s="166"/>
    </row>
    <row r="71" spans="2:11" s="8" customFormat="1" ht="24.95" customHeight="1">
      <c r="B71" s="160"/>
      <c r="C71" s="161"/>
      <c r="D71" s="162" t="s">
        <v>2774</v>
      </c>
      <c r="E71" s="163"/>
      <c r="F71" s="163"/>
      <c r="G71" s="163"/>
      <c r="H71" s="163"/>
      <c r="I71" s="164"/>
      <c r="J71" s="165">
        <f>J164</f>
        <v>0</v>
      </c>
      <c r="K71" s="166"/>
    </row>
    <row r="72" spans="2:11" s="8" customFormat="1" ht="24.95" customHeight="1">
      <c r="B72" s="160"/>
      <c r="C72" s="161"/>
      <c r="D72" s="162" t="s">
        <v>2775</v>
      </c>
      <c r="E72" s="163"/>
      <c r="F72" s="163"/>
      <c r="G72" s="163"/>
      <c r="H72" s="163"/>
      <c r="I72" s="164"/>
      <c r="J72" s="165">
        <f>J169</f>
        <v>0</v>
      </c>
      <c r="K72" s="166"/>
    </row>
    <row r="73" spans="2:11" s="8" customFormat="1" ht="24.95" customHeight="1">
      <c r="B73" s="160"/>
      <c r="C73" s="161"/>
      <c r="D73" s="162" t="s">
        <v>2771</v>
      </c>
      <c r="E73" s="163"/>
      <c r="F73" s="163"/>
      <c r="G73" s="163"/>
      <c r="H73" s="163"/>
      <c r="I73" s="164"/>
      <c r="J73" s="165">
        <f>J173</f>
        <v>0</v>
      </c>
      <c r="K73" s="166"/>
    </row>
    <row r="74" spans="2:11" s="8" customFormat="1" ht="24.95" customHeight="1">
      <c r="B74" s="160"/>
      <c r="C74" s="161"/>
      <c r="D74" s="162" t="s">
        <v>2772</v>
      </c>
      <c r="E74" s="163"/>
      <c r="F74" s="163"/>
      <c r="G74" s="163"/>
      <c r="H74" s="163"/>
      <c r="I74" s="164"/>
      <c r="J74" s="165">
        <f>J187</f>
        <v>0</v>
      </c>
      <c r="K74" s="166"/>
    </row>
    <row r="75" spans="2:11" s="8" customFormat="1" ht="24.95" customHeight="1">
      <c r="B75" s="160"/>
      <c r="C75" s="161"/>
      <c r="D75" s="162" t="s">
        <v>2773</v>
      </c>
      <c r="E75" s="163"/>
      <c r="F75" s="163"/>
      <c r="G75" s="163"/>
      <c r="H75" s="163"/>
      <c r="I75" s="164"/>
      <c r="J75" s="165">
        <f>J191</f>
        <v>0</v>
      </c>
      <c r="K75" s="166"/>
    </row>
    <row r="76" spans="2:11" s="8" customFormat="1" ht="24.95" customHeight="1">
      <c r="B76" s="160"/>
      <c r="C76" s="161"/>
      <c r="D76" s="162" t="s">
        <v>2776</v>
      </c>
      <c r="E76" s="163"/>
      <c r="F76" s="163"/>
      <c r="G76" s="163"/>
      <c r="H76" s="163"/>
      <c r="I76" s="164"/>
      <c r="J76" s="165">
        <f>J202</f>
        <v>0</v>
      </c>
      <c r="K76" s="166"/>
    </row>
    <row r="77" spans="2:11" s="8" customFormat="1" ht="24.95" customHeight="1">
      <c r="B77" s="160"/>
      <c r="C77" s="161"/>
      <c r="D77" s="162" t="s">
        <v>2774</v>
      </c>
      <c r="E77" s="163"/>
      <c r="F77" s="163"/>
      <c r="G77" s="163"/>
      <c r="H77" s="163"/>
      <c r="I77" s="164"/>
      <c r="J77" s="165">
        <f>J209</f>
        <v>0</v>
      </c>
      <c r="K77" s="166"/>
    </row>
    <row r="78" spans="2:11" s="8" customFormat="1" ht="24.95" customHeight="1">
      <c r="B78" s="160"/>
      <c r="C78" s="161"/>
      <c r="D78" s="162" t="s">
        <v>2775</v>
      </c>
      <c r="E78" s="163"/>
      <c r="F78" s="163"/>
      <c r="G78" s="163"/>
      <c r="H78" s="163"/>
      <c r="I78" s="164"/>
      <c r="J78" s="165">
        <f>J215</f>
        <v>0</v>
      </c>
      <c r="K78" s="166"/>
    </row>
    <row r="79" spans="2:11" s="8" customFormat="1" ht="24.95" customHeight="1">
      <c r="B79" s="160"/>
      <c r="C79" s="161"/>
      <c r="D79" s="162" t="s">
        <v>2775</v>
      </c>
      <c r="E79" s="163"/>
      <c r="F79" s="163"/>
      <c r="G79" s="163"/>
      <c r="H79" s="163"/>
      <c r="I79" s="164"/>
      <c r="J79" s="165">
        <f>J220</f>
        <v>0</v>
      </c>
      <c r="K79" s="166"/>
    </row>
    <row r="80" spans="2:11" s="8" customFormat="1" ht="24.95" customHeight="1">
      <c r="B80" s="160"/>
      <c r="C80" s="161"/>
      <c r="D80" s="162" t="s">
        <v>2776</v>
      </c>
      <c r="E80" s="163"/>
      <c r="F80" s="163"/>
      <c r="G80" s="163"/>
      <c r="H80" s="163"/>
      <c r="I80" s="164"/>
      <c r="J80" s="165">
        <f>J222</f>
        <v>0</v>
      </c>
      <c r="K80" s="166"/>
    </row>
    <row r="81" spans="2:11" s="8" customFormat="1" ht="24.95" customHeight="1">
      <c r="B81" s="160"/>
      <c r="C81" s="161"/>
      <c r="D81" s="162" t="s">
        <v>2774</v>
      </c>
      <c r="E81" s="163"/>
      <c r="F81" s="163"/>
      <c r="G81" s="163"/>
      <c r="H81" s="163"/>
      <c r="I81" s="164"/>
      <c r="J81" s="165">
        <f>J225</f>
        <v>0</v>
      </c>
      <c r="K81" s="166"/>
    </row>
    <row r="82" spans="2:11" s="8" customFormat="1" ht="24.95" customHeight="1">
      <c r="B82" s="160"/>
      <c r="C82" s="161"/>
      <c r="D82" s="162" t="s">
        <v>2775</v>
      </c>
      <c r="E82" s="163"/>
      <c r="F82" s="163"/>
      <c r="G82" s="163"/>
      <c r="H82" s="163"/>
      <c r="I82" s="164"/>
      <c r="J82" s="165">
        <f>J227</f>
        <v>0</v>
      </c>
      <c r="K82" s="166"/>
    </row>
    <row r="83" spans="2:11" s="8" customFormat="1" ht="24.95" customHeight="1">
      <c r="B83" s="160"/>
      <c r="C83" s="161"/>
      <c r="D83" s="162" t="s">
        <v>2775</v>
      </c>
      <c r="E83" s="163"/>
      <c r="F83" s="163"/>
      <c r="G83" s="163"/>
      <c r="H83" s="163"/>
      <c r="I83" s="164"/>
      <c r="J83" s="165">
        <f>J241</f>
        <v>0</v>
      </c>
      <c r="K83" s="166"/>
    </row>
    <row r="84" spans="2:11" s="1" customFormat="1" ht="21.75" customHeight="1">
      <c r="B84" s="43"/>
      <c r="C84" s="44"/>
      <c r="D84" s="44"/>
      <c r="E84" s="44"/>
      <c r="F84" s="44"/>
      <c r="G84" s="44"/>
      <c r="H84" s="44"/>
      <c r="I84" s="129"/>
      <c r="J84" s="44"/>
      <c r="K84" s="47"/>
    </row>
    <row r="85" spans="2:11" s="1" customFormat="1" ht="6.95" customHeight="1">
      <c r="B85" s="58"/>
      <c r="C85" s="59"/>
      <c r="D85" s="59"/>
      <c r="E85" s="59"/>
      <c r="F85" s="59"/>
      <c r="G85" s="59"/>
      <c r="H85" s="59"/>
      <c r="I85" s="150"/>
      <c r="J85" s="59"/>
      <c r="K85" s="60"/>
    </row>
    <row r="89" spans="2:12" s="1" customFormat="1" ht="6.95" customHeight="1">
      <c r="B89" s="61"/>
      <c r="C89" s="62"/>
      <c r="D89" s="62"/>
      <c r="E89" s="62"/>
      <c r="F89" s="62"/>
      <c r="G89" s="62"/>
      <c r="H89" s="62"/>
      <c r="I89" s="153"/>
      <c r="J89" s="62"/>
      <c r="K89" s="62"/>
      <c r="L89" s="63"/>
    </row>
    <row r="90" spans="2:12" s="1" customFormat="1" ht="36.95" customHeight="1">
      <c r="B90" s="43"/>
      <c r="C90" s="64" t="s">
        <v>167</v>
      </c>
      <c r="D90" s="65"/>
      <c r="E90" s="65"/>
      <c r="F90" s="65"/>
      <c r="G90" s="65"/>
      <c r="H90" s="65"/>
      <c r="I90" s="174"/>
      <c r="J90" s="65"/>
      <c r="K90" s="65"/>
      <c r="L90" s="63"/>
    </row>
    <row r="91" spans="2:12" s="1" customFormat="1" ht="6.95" customHeight="1">
      <c r="B91" s="43"/>
      <c r="C91" s="65"/>
      <c r="D91" s="65"/>
      <c r="E91" s="65"/>
      <c r="F91" s="65"/>
      <c r="G91" s="65"/>
      <c r="H91" s="65"/>
      <c r="I91" s="174"/>
      <c r="J91" s="65"/>
      <c r="K91" s="65"/>
      <c r="L91" s="63"/>
    </row>
    <row r="92" spans="2:12" s="1" customFormat="1" ht="14.45" customHeight="1">
      <c r="B92" s="43"/>
      <c r="C92" s="67" t="s">
        <v>18</v>
      </c>
      <c r="D92" s="65"/>
      <c r="E92" s="65"/>
      <c r="F92" s="65"/>
      <c r="G92" s="65"/>
      <c r="H92" s="65"/>
      <c r="I92" s="174"/>
      <c r="J92" s="65"/>
      <c r="K92" s="65"/>
      <c r="L92" s="63"/>
    </row>
    <row r="93" spans="2:12" s="1" customFormat="1" ht="16.5" customHeight="1">
      <c r="B93" s="43"/>
      <c r="C93" s="65"/>
      <c r="D93" s="65"/>
      <c r="E93" s="414" t="str">
        <f>E7</f>
        <v>Areál TJ Lokomotiva Cheb-I.etapa-Fáze I.B-Rekonstrukce haly s přístavbou šaten-Neuznatelné výdaje</v>
      </c>
      <c r="F93" s="415"/>
      <c r="G93" s="415"/>
      <c r="H93" s="415"/>
      <c r="I93" s="174"/>
      <c r="J93" s="65"/>
      <c r="K93" s="65"/>
      <c r="L93" s="63"/>
    </row>
    <row r="94" spans="2:12" ht="13.5">
      <c r="B94" s="29"/>
      <c r="C94" s="67" t="s">
        <v>137</v>
      </c>
      <c r="D94" s="175"/>
      <c r="E94" s="175"/>
      <c r="F94" s="175"/>
      <c r="G94" s="175"/>
      <c r="H94" s="175"/>
      <c r="J94" s="175"/>
      <c r="K94" s="175"/>
      <c r="L94" s="176"/>
    </row>
    <row r="95" spans="2:12" ht="16.5" customHeight="1">
      <c r="B95" s="29"/>
      <c r="C95" s="175"/>
      <c r="D95" s="175"/>
      <c r="E95" s="414" t="s">
        <v>138</v>
      </c>
      <c r="F95" s="419"/>
      <c r="G95" s="419"/>
      <c r="H95" s="419"/>
      <c r="J95" s="175"/>
      <c r="K95" s="175"/>
      <c r="L95" s="176"/>
    </row>
    <row r="96" spans="2:12" ht="13.5">
      <c r="B96" s="29"/>
      <c r="C96" s="67" t="s">
        <v>139</v>
      </c>
      <c r="D96" s="175"/>
      <c r="E96" s="175"/>
      <c r="F96" s="175"/>
      <c r="G96" s="175"/>
      <c r="H96" s="175"/>
      <c r="J96" s="175"/>
      <c r="K96" s="175"/>
      <c r="L96" s="176"/>
    </row>
    <row r="97" spans="2:12" s="1" customFormat="1" ht="16.5" customHeight="1">
      <c r="B97" s="43"/>
      <c r="C97" s="65"/>
      <c r="D97" s="65"/>
      <c r="E97" s="418" t="s">
        <v>1649</v>
      </c>
      <c r="F97" s="416"/>
      <c r="G97" s="416"/>
      <c r="H97" s="416"/>
      <c r="I97" s="174"/>
      <c r="J97" s="65"/>
      <c r="K97" s="65"/>
      <c r="L97" s="63"/>
    </row>
    <row r="98" spans="2:12" s="1" customFormat="1" ht="14.45" customHeight="1">
      <c r="B98" s="43"/>
      <c r="C98" s="67" t="s">
        <v>1650</v>
      </c>
      <c r="D98" s="65"/>
      <c r="E98" s="65"/>
      <c r="F98" s="65"/>
      <c r="G98" s="65"/>
      <c r="H98" s="65"/>
      <c r="I98" s="174"/>
      <c r="J98" s="65"/>
      <c r="K98" s="65"/>
      <c r="L98" s="63"/>
    </row>
    <row r="99" spans="2:12" s="1" customFormat="1" ht="17.25" customHeight="1">
      <c r="B99" s="43"/>
      <c r="C99" s="65"/>
      <c r="D99" s="65"/>
      <c r="E99" s="384" t="str">
        <f>E13</f>
        <v>D.4.4. - Soupis prací Elektoinstalace-silnoproud HALA-NEUZNATELNÉ VÝDAJE</v>
      </c>
      <c r="F99" s="416"/>
      <c r="G99" s="416"/>
      <c r="H99" s="416"/>
      <c r="I99" s="174"/>
      <c r="J99" s="65"/>
      <c r="K99" s="65"/>
      <c r="L99" s="63"/>
    </row>
    <row r="100" spans="2:12" s="1" customFormat="1" ht="6.95" customHeight="1">
      <c r="B100" s="43"/>
      <c r="C100" s="65"/>
      <c r="D100" s="65"/>
      <c r="E100" s="65"/>
      <c r="F100" s="65"/>
      <c r="G100" s="65"/>
      <c r="H100" s="65"/>
      <c r="I100" s="174"/>
      <c r="J100" s="65"/>
      <c r="K100" s="65"/>
      <c r="L100" s="63"/>
    </row>
    <row r="101" spans="2:12" s="1" customFormat="1" ht="18" customHeight="1">
      <c r="B101" s="43"/>
      <c r="C101" s="67" t="s">
        <v>26</v>
      </c>
      <c r="D101" s="65"/>
      <c r="E101" s="65"/>
      <c r="F101" s="177" t="str">
        <f>F16</f>
        <v>Cheb</v>
      </c>
      <c r="G101" s="65"/>
      <c r="H101" s="65"/>
      <c r="I101" s="178" t="s">
        <v>28</v>
      </c>
      <c r="J101" s="75" t="str">
        <f>IF(J16="","",J16)</f>
        <v>25. 1. 2018</v>
      </c>
      <c r="K101" s="65"/>
      <c r="L101" s="63"/>
    </row>
    <row r="102" spans="2:12" s="1" customFormat="1" ht="6.95" customHeight="1">
      <c r="B102" s="43"/>
      <c r="C102" s="65"/>
      <c r="D102" s="65"/>
      <c r="E102" s="65"/>
      <c r="F102" s="65"/>
      <c r="G102" s="65"/>
      <c r="H102" s="65"/>
      <c r="I102" s="174"/>
      <c r="J102" s="65"/>
      <c r="K102" s="65"/>
      <c r="L102" s="63"/>
    </row>
    <row r="103" spans="2:12" s="1" customFormat="1" ht="13.5">
      <c r="B103" s="43"/>
      <c r="C103" s="67" t="s">
        <v>36</v>
      </c>
      <c r="D103" s="65"/>
      <c r="E103" s="65"/>
      <c r="F103" s="177" t="str">
        <f>E19</f>
        <v>Město Cheb, Nám. Krále Jiřího z Poděbrad 1/14 Cheb</v>
      </c>
      <c r="G103" s="65"/>
      <c r="H103" s="65"/>
      <c r="I103" s="178" t="s">
        <v>43</v>
      </c>
      <c r="J103" s="177" t="str">
        <f>E25</f>
        <v>Ing. J. Šedivec-Staving Ateliér, Školní 27, Plzeň</v>
      </c>
      <c r="K103" s="65"/>
      <c r="L103" s="63"/>
    </row>
    <row r="104" spans="2:12" s="1" customFormat="1" ht="14.45" customHeight="1">
      <c r="B104" s="43"/>
      <c r="C104" s="67" t="s">
        <v>41</v>
      </c>
      <c r="D104" s="65"/>
      <c r="E104" s="65"/>
      <c r="F104" s="177" t="str">
        <f>IF(E22="","",E22)</f>
        <v/>
      </c>
      <c r="G104" s="65"/>
      <c r="H104" s="65"/>
      <c r="I104" s="174"/>
      <c r="J104" s="65"/>
      <c r="K104" s="65"/>
      <c r="L104" s="63"/>
    </row>
    <row r="105" spans="2:12" s="1" customFormat="1" ht="10.35" customHeight="1">
      <c r="B105" s="43"/>
      <c r="C105" s="65"/>
      <c r="D105" s="65"/>
      <c r="E105" s="65"/>
      <c r="F105" s="65"/>
      <c r="G105" s="65"/>
      <c r="H105" s="65"/>
      <c r="I105" s="174"/>
      <c r="J105" s="65"/>
      <c r="K105" s="65"/>
      <c r="L105" s="63"/>
    </row>
    <row r="106" spans="2:20" s="10" customFormat="1" ht="29.25" customHeight="1">
      <c r="B106" s="179"/>
      <c r="C106" s="180" t="s">
        <v>168</v>
      </c>
      <c r="D106" s="181" t="s">
        <v>67</v>
      </c>
      <c r="E106" s="181" t="s">
        <v>63</v>
      </c>
      <c r="F106" s="181" t="s">
        <v>169</v>
      </c>
      <c r="G106" s="181" t="s">
        <v>170</v>
      </c>
      <c r="H106" s="181" t="s">
        <v>171</v>
      </c>
      <c r="I106" s="182" t="s">
        <v>172</v>
      </c>
      <c r="J106" s="181" t="s">
        <v>144</v>
      </c>
      <c r="K106" s="183" t="s">
        <v>173</v>
      </c>
      <c r="L106" s="184"/>
      <c r="M106" s="83" t="s">
        <v>174</v>
      </c>
      <c r="N106" s="84" t="s">
        <v>52</v>
      </c>
      <c r="O106" s="84" t="s">
        <v>175</v>
      </c>
      <c r="P106" s="84" t="s">
        <v>176</v>
      </c>
      <c r="Q106" s="84" t="s">
        <v>177</v>
      </c>
      <c r="R106" s="84" t="s">
        <v>178</v>
      </c>
      <c r="S106" s="84" t="s">
        <v>179</v>
      </c>
      <c r="T106" s="85" t="s">
        <v>180</v>
      </c>
    </row>
    <row r="107" spans="2:63" s="1" customFormat="1" ht="29.25" customHeight="1">
      <c r="B107" s="43"/>
      <c r="C107" s="89" t="s">
        <v>145</v>
      </c>
      <c r="D107" s="65"/>
      <c r="E107" s="65"/>
      <c r="F107" s="65"/>
      <c r="G107" s="65"/>
      <c r="H107" s="65"/>
      <c r="I107" s="174"/>
      <c r="J107" s="185">
        <f>BK107</f>
        <v>0</v>
      </c>
      <c r="K107" s="65"/>
      <c r="L107" s="63"/>
      <c r="M107" s="86"/>
      <c r="N107" s="87"/>
      <c r="O107" s="87"/>
      <c r="P107" s="186">
        <f>P108+P124+P139+P143+P164+P169+P173+P187+P191+P202+P209+P215+P220+P222+P225+P227+P241</f>
        <v>0</v>
      </c>
      <c r="Q107" s="87"/>
      <c r="R107" s="186">
        <f>R108+R124+R139+R143+R164+R169+R173+R187+R191+R202+R209+R215+R220+R222+R225+R227+R241</f>
        <v>0</v>
      </c>
      <c r="S107" s="87"/>
      <c r="T107" s="187">
        <f>T108+T124+T139+T143+T164+T169+T173+T187+T191+T202+T209+T215+T220+T222+T225+T227+T241</f>
        <v>0</v>
      </c>
      <c r="AT107" s="25" t="s">
        <v>81</v>
      </c>
      <c r="AU107" s="25" t="s">
        <v>146</v>
      </c>
      <c r="BK107" s="188">
        <f>BK108+BK124+BK139+BK143+BK164+BK169+BK173+BK187+BK191+BK202+BK209+BK215+BK220+BK222+BK225+BK227+BK241</f>
        <v>0</v>
      </c>
    </row>
    <row r="108" spans="2:63" s="11" customFormat="1" ht="37.35" customHeight="1">
      <c r="B108" s="189"/>
      <c r="C108" s="190"/>
      <c r="D108" s="191" t="s">
        <v>81</v>
      </c>
      <c r="E108" s="192" t="s">
        <v>2089</v>
      </c>
      <c r="F108" s="192" t="s">
        <v>2777</v>
      </c>
      <c r="G108" s="190"/>
      <c r="H108" s="190"/>
      <c r="I108" s="193"/>
      <c r="J108" s="194">
        <f>BK108</f>
        <v>0</v>
      </c>
      <c r="K108" s="190"/>
      <c r="L108" s="195"/>
      <c r="M108" s="196"/>
      <c r="N108" s="197"/>
      <c r="O108" s="197"/>
      <c r="P108" s="198">
        <f>P109+P122</f>
        <v>0</v>
      </c>
      <c r="Q108" s="197"/>
      <c r="R108" s="198">
        <f>R109+R122</f>
        <v>0</v>
      </c>
      <c r="S108" s="197"/>
      <c r="T108" s="199">
        <f>T109+T122</f>
        <v>0</v>
      </c>
      <c r="AR108" s="200" t="s">
        <v>25</v>
      </c>
      <c r="AT108" s="201" t="s">
        <v>81</v>
      </c>
      <c r="AU108" s="201" t="s">
        <v>82</v>
      </c>
      <c r="AY108" s="200" t="s">
        <v>183</v>
      </c>
      <c r="BK108" s="202">
        <f>BK109+BK122</f>
        <v>0</v>
      </c>
    </row>
    <row r="109" spans="2:63" s="11" customFormat="1" ht="19.9" customHeight="1">
      <c r="B109" s="189"/>
      <c r="C109" s="190"/>
      <c r="D109" s="191" t="s">
        <v>81</v>
      </c>
      <c r="E109" s="203" t="s">
        <v>2091</v>
      </c>
      <c r="F109" s="203" t="s">
        <v>2778</v>
      </c>
      <c r="G109" s="190"/>
      <c r="H109" s="190"/>
      <c r="I109" s="193"/>
      <c r="J109" s="204">
        <f>BK109</f>
        <v>0</v>
      </c>
      <c r="K109" s="190"/>
      <c r="L109" s="195"/>
      <c r="M109" s="196"/>
      <c r="N109" s="197"/>
      <c r="O109" s="197"/>
      <c r="P109" s="198">
        <f>SUM(P110:P121)</f>
        <v>0</v>
      </c>
      <c r="Q109" s="197"/>
      <c r="R109" s="198">
        <f>SUM(R110:R121)</f>
        <v>0</v>
      </c>
      <c r="S109" s="197"/>
      <c r="T109" s="199">
        <f>SUM(T110:T121)</f>
        <v>0</v>
      </c>
      <c r="AR109" s="200" t="s">
        <v>25</v>
      </c>
      <c r="AT109" s="201" t="s">
        <v>81</v>
      </c>
      <c r="AU109" s="201" t="s">
        <v>25</v>
      </c>
      <c r="AY109" s="200" t="s">
        <v>183</v>
      </c>
      <c r="BK109" s="202">
        <f>SUM(BK110:BK121)</f>
        <v>0</v>
      </c>
    </row>
    <row r="110" spans="2:65" s="1" customFormat="1" ht="16.5" customHeight="1">
      <c r="B110" s="43"/>
      <c r="C110" s="252" t="s">
        <v>25</v>
      </c>
      <c r="D110" s="252" t="s">
        <v>272</v>
      </c>
      <c r="E110" s="253" t="s">
        <v>2779</v>
      </c>
      <c r="F110" s="254" t="s">
        <v>2780</v>
      </c>
      <c r="G110" s="255" t="s">
        <v>490</v>
      </c>
      <c r="H110" s="256">
        <v>14</v>
      </c>
      <c r="I110" s="257"/>
      <c r="J110" s="258">
        <f aca="true" t="shared" si="0" ref="J110:J121">ROUND(I110*H110,2)</f>
        <v>0</v>
      </c>
      <c r="K110" s="254" t="s">
        <v>38</v>
      </c>
      <c r="L110" s="259"/>
      <c r="M110" s="260" t="s">
        <v>38</v>
      </c>
      <c r="N110" s="261" t="s">
        <v>53</v>
      </c>
      <c r="O110" s="44"/>
      <c r="P110" s="214">
        <f aca="true" t="shared" si="1" ref="P110:P121">O110*H110</f>
        <v>0</v>
      </c>
      <c r="Q110" s="214">
        <v>0</v>
      </c>
      <c r="R110" s="214">
        <f aca="true" t="shared" si="2" ref="R110:R121">Q110*H110</f>
        <v>0</v>
      </c>
      <c r="S110" s="214">
        <v>0</v>
      </c>
      <c r="T110" s="215">
        <f aca="true" t="shared" si="3" ref="T110:T121">S110*H110</f>
        <v>0</v>
      </c>
      <c r="AR110" s="25" t="s">
        <v>231</v>
      </c>
      <c r="AT110" s="25" t="s">
        <v>272</v>
      </c>
      <c r="AU110" s="25" t="s">
        <v>90</v>
      </c>
      <c r="AY110" s="25" t="s">
        <v>183</v>
      </c>
      <c r="BE110" s="216">
        <f aca="true" t="shared" si="4" ref="BE110:BE121">IF(N110="základní",J110,0)</f>
        <v>0</v>
      </c>
      <c r="BF110" s="216">
        <f aca="true" t="shared" si="5" ref="BF110:BF121">IF(N110="snížená",J110,0)</f>
        <v>0</v>
      </c>
      <c r="BG110" s="216">
        <f aca="true" t="shared" si="6" ref="BG110:BG121">IF(N110="zákl. přenesená",J110,0)</f>
        <v>0</v>
      </c>
      <c r="BH110" s="216">
        <f aca="true" t="shared" si="7" ref="BH110:BH121">IF(N110="sníž. přenesená",J110,0)</f>
        <v>0</v>
      </c>
      <c r="BI110" s="216">
        <f aca="true" t="shared" si="8" ref="BI110:BI121">IF(N110="nulová",J110,0)</f>
        <v>0</v>
      </c>
      <c r="BJ110" s="25" t="s">
        <v>25</v>
      </c>
      <c r="BK110" s="216">
        <f aca="true" t="shared" si="9" ref="BK110:BK121">ROUND(I110*H110,2)</f>
        <v>0</v>
      </c>
      <c r="BL110" s="25" t="s">
        <v>190</v>
      </c>
      <c r="BM110" s="25" t="s">
        <v>2781</v>
      </c>
    </row>
    <row r="111" spans="2:65" s="1" customFormat="1" ht="16.5" customHeight="1">
      <c r="B111" s="43"/>
      <c r="C111" s="252" t="s">
        <v>90</v>
      </c>
      <c r="D111" s="252" t="s">
        <v>272</v>
      </c>
      <c r="E111" s="253" t="s">
        <v>2782</v>
      </c>
      <c r="F111" s="254" t="s">
        <v>2783</v>
      </c>
      <c r="G111" s="255" t="s">
        <v>490</v>
      </c>
      <c r="H111" s="256">
        <v>7</v>
      </c>
      <c r="I111" s="257"/>
      <c r="J111" s="258">
        <f t="shared" si="0"/>
        <v>0</v>
      </c>
      <c r="K111" s="254" t="s">
        <v>38</v>
      </c>
      <c r="L111" s="259"/>
      <c r="M111" s="260" t="s">
        <v>38</v>
      </c>
      <c r="N111" s="261" t="s">
        <v>53</v>
      </c>
      <c r="O111" s="44"/>
      <c r="P111" s="214">
        <f t="shared" si="1"/>
        <v>0</v>
      </c>
      <c r="Q111" s="214">
        <v>0</v>
      </c>
      <c r="R111" s="214">
        <f t="shared" si="2"/>
        <v>0</v>
      </c>
      <c r="S111" s="214">
        <v>0</v>
      </c>
      <c r="T111" s="215">
        <f t="shared" si="3"/>
        <v>0</v>
      </c>
      <c r="AR111" s="25" t="s">
        <v>231</v>
      </c>
      <c r="AT111" s="25" t="s">
        <v>272</v>
      </c>
      <c r="AU111" s="25" t="s">
        <v>90</v>
      </c>
      <c r="AY111" s="25" t="s">
        <v>183</v>
      </c>
      <c r="BE111" s="216">
        <f t="shared" si="4"/>
        <v>0</v>
      </c>
      <c r="BF111" s="216">
        <f t="shared" si="5"/>
        <v>0</v>
      </c>
      <c r="BG111" s="216">
        <f t="shared" si="6"/>
        <v>0</v>
      </c>
      <c r="BH111" s="216">
        <f t="shared" si="7"/>
        <v>0</v>
      </c>
      <c r="BI111" s="216">
        <f t="shared" si="8"/>
        <v>0</v>
      </c>
      <c r="BJ111" s="25" t="s">
        <v>25</v>
      </c>
      <c r="BK111" s="216">
        <f t="shared" si="9"/>
        <v>0</v>
      </c>
      <c r="BL111" s="25" t="s">
        <v>190</v>
      </c>
      <c r="BM111" s="25" t="s">
        <v>2784</v>
      </c>
    </row>
    <row r="112" spans="2:65" s="1" customFormat="1" ht="16.5" customHeight="1">
      <c r="B112" s="43"/>
      <c r="C112" s="252" t="s">
        <v>107</v>
      </c>
      <c r="D112" s="252" t="s">
        <v>272</v>
      </c>
      <c r="E112" s="253" t="s">
        <v>2785</v>
      </c>
      <c r="F112" s="254" t="s">
        <v>2786</v>
      </c>
      <c r="G112" s="255" t="s">
        <v>490</v>
      </c>
      <c r="H112" s="256">
        <v>3</v>
      </c>
      <c r="I112" s="257"/>
      <c r="J112" s="258">
        <f t="shared" si="0"/>
        <v>0</v>
      </c>
      <c r="K112" s="254" t="s">
        <v>38</v>
      </c>
      <c r="L112" s="259"/>
      <c r="M112" s="260" t="s">
        <v>38</v>
      </c>
      <c r="N112" s="261" t="s">
        <v>53</v>
      </c>
      <c r="O112" s="44"/>
      <c r="P112" s="214">
        <f t="shared" si="1"/>
        <v>0</v>
      </c>
      <c r="Q112" s="214">
        <v>0</v>
      </c>
      <c r="R112" s="214">
        <f t="shared" si="2"/>
        <v>0</v>
      </c>
      <c r="S112" s="214">
        <v>0</v>
      </c>
      <c r="T112" s="215">
        <f t="shared" si="3"/>
        <v>0</v>
      </c>
      <c r="AR112" s="25" t="s">
        <v>231</v>
      </c>
      <c r="AT112" s="25" t="s">
        <v>272</v>
      </c>
      <c r="AU112" s="25" t="s">
        <v>90</v>
      </c>
      <c r="AY112" s="25" t="s">
        <v>183</v>
      </c>
      <c r="BE112" s="216">
        <f t="shared" si="4"/>
        <v>0</v>
      </c>
      <c r="BF112" s="216">
        <f t="shared" si="5"/>
        <v>0</v>
      </c>
      <c r="BG112" s="216">
        <f t="shared" si="6"/>
        <v>0</v>
      </c>
      <c r="BH112" s="216">
        <f t="shared" si="7"/>
        <v>0</v>
      </c>
      <c r="BI112" s="216">
        <f t="shared" si="8"/>
        <v>0</v>
      </c>
      <c r="BJ112" s="25" t="s">
        <v>25</v>
      </c>
      <c r="BK112" s="216">
        <f t="shared" si="9"/>
        <v>0</v>
      </c>
      <c r="BL112" s="25" t="s">
        <v>190</v>
      </c>
      <c r="BM112" s="25" t="s">
        <v>2787</v>
      </c>
    </row>
    <row r="113" spans="2:65" s="1" customFormat="1" ht="16.5" customHeight="1">
      <c r="B113" s="43"/>
      <c r="C113" s="252" t="s">
        <v>190</v>
      </c>
      <c r="D113" s="252" t="s">
        <v>272</v>
      </c>
      <c r="E113" s="253" t="s">
        <v>2788</v>
      </c>
      <c r="F113" s="254" t="s">
        <v>2789</v>
      </c>
      <c r="G113" s="255" t="s">
        <v>490</v>
      </c>
      <c r="H113" s="256">
        <v>4</v>
      </c>
      <c r="I113" s="257"/>
      <c r="J113" s="258">
        <f t="shared" si="0"/>
        <v>0</v>
      </c>
      <c r="K113" s="254" t="s">
        <v>38</v>
      </c>
      <c r="L113" s="259"/>
      <c r="M113" s="260" t="s">
        <v>38</v>
      </c>
      <c r="N113" s="261" t="s">
        <v>53</v>
      </c>
      <c r="O113" s="44"/>
      <c r="P113" s="214">
        <f t="shared" si="1"/>
        <v>0</v>
      </c>
      <c r="Q113" s="214">
        <v>0</v>
      </c>
      <c r="R113" s="214">
        <f t="shared" si="2"/>
        <v>0</v>
      </c>
      <c r="S113" s="214">
        <v>0</v>
      </c>
      <c r="T113" s="215">
        <f t="shared" si="3"/>
        <v>0</v>
      </c>
      <c r="AR113" s="25" t="s">
        <v>231</v>
      </c>
      <c r="AT113" s="25" t="s">
        <v>272</v>
      </c>
      <c r="AU113" s="25" t="s">
        <v>90</v>
      </c>
      <c r="AY113" s="25" t="s">
        <v>183</v>
      </c>
      <c r="BE113" s="216">
        <f t="shared" si="4"/>
        <v>0</v>
      </c>
      <c r="BF113" s="216">
        <f t="shared" si="5"/>
        <v>0</v>
      </c>
      <c r="BG113" s="216">
        <f t="shared" si="6"/>
        <v>0</v>
      </c>
      <c r="BH113" s="216">
        <f t="shared" si="7"/>
        <v>0</v>
      </c>
      <c r="BI113" s="216">
        <f t="shared" si="8"/>
        <v>0</v>
      </c>
      <c r="BJ113" s="25" t="s">
        <v>25</v>
      </c>
      <c r="BK113" s="216">
        <f t="shared" si="9"/>
        <v>0</v>
      </c>
      <c r="BL113" s="25" t="s">
        <v>190</v>
      </c>
      <c r="BM113" s="25" t="s">
        <v>2790</v>
      </c>
    </row>
    <row r="114" spans="2:65" s="1" customFormat="1" ht="16.5" customHeight="1">
      <c r="B114" s="43"/>
      <c r="C114" s="252" t="s">
        <v>212</v>
      </c>
      <c r="D114" s="252" t="s">
        <v>272</v>
      </c>
      <c r="E114" s="253" t="s">
        <v>2791</v>
      </c>
      <c r="F114" s="254" t="s">
        <v>2792</v>
      </c>
      <c r="G114" s="255" t="s">
        <v>490</v>
      </c>
      <c r="H114" s="256">
        <v>6</v>
      </c>
      <c r="I114" s="257"/>
      <c r="J114" s="258">
        <f t="shared" si="0"/>
        <v>0</v>
      </c>
      <c r="K114" s="254" t="s">
        <v>38</v>
      </c>
      <c r="L114" s="259"/>
      <c r="M114" s="260" t="s">
        <v>38</v>
      </c>
      <c r="N114" s="261" t="s">
        <v>53</v>
      </c>
      <c r="O114" s="44"/>
      <c r="P114" s="214">
        <f t="shared" si="1"/>
        <v>0</v>
      </c>
      <c r="Q114" s="214">
        <v>0</v>
      </c>
      <c r="R114" s="214">
        <f t="shared" si="2"/>
        <v>0</v>
      </c>
      <c r="S114" s="214">
        <v>0</v>
      </c>
      <c r="T114" s="215">
        <f t="shared" si="3"/>
        <v>0</v>
      </c>
      <c r="AR114" s="25" t="s">
        <v>231</v>
      </c>
      <c r="AT114" s="25" t="s">
        <v>272</v>
      </c>
      <c r="AU114" s="25" t="s">
        <v>90</v>
      </c>
      <c r="AY114" s="25" t="s">
        <v>183</v>
      </c>
      <c r="BE114" s="216">
        <f t="shared" si="4"/>
        <v>0</v>
      </c>
      <c r="BF114" s="216">
        <f t="shared" si="5"/>
        <v>0</v>
      </c>
      <c r="BG114" s="216">
        <f t="shared" si="6"/>
        <v>0</v>
      </c>
      <c r="BH114" s="216">
        <f t="shared" si="7"/>
        <v>0</v>
      </c>
      <c r="BI114" s="216">
        <f t="shared" si="8"/>
        <v>0</v>
      </c>
      <c r="BJ114" s="25" t="s">
        <v>25</v>
      </c>
      <c r="BK114" s="216">
        <f t="shared" si="9"/>
        <v>0</v>
      </c>
      <c r="BL114" s="25" t="s">
        <v>190</v>
      </c>
      <c r="BM114" s="25" t="s">
        <v>2793</v>
      </c>
    </row>
    <row r="115" spans="2:65" s="1" customFormat="1" ht="16.5" customHeight="1">
      <c r="B115" s="43"/>
      <c r="C115" s="252" t="s">
        <v>221</v>
      </c>
      <c r="D115" s="252" t="s">
        <v>272</v>
      </c>
      <c r="E115" s="253" t="s">
        <v>2794</v>
      </c>
      <c r="F115" s="254" t="s">
        <v>2795</v>
      </c>
      <c r="G115" s="255" t="s">
        <v>490</v>
      </c>
      <c r="H115" s="256">
        <v>6</v>
      </c>
      <c r="I115" s="257"/>
      <c r="J115" s="258">
        <f t="shared" si="0"/>
        <v>0</v>
      </c>
      <c r="K115" s="254" t="s">
        <v>38</v>
      </c>
      <c r="L115" s="259"/>
      <c r="M115" s="260" t="s">
        <v>38</v>
      </c>
      <c r="N115" s="261" t="s">
        <v>53</v>
      </c>
      <c r="O115" s="44"/>
      <c r="P115" s="214">
        <f t="shared" si="1"/>
        <v>0</v>
      </c>
      <c r="Q115" s="214">
        <v>0</v>
      </c>
      <c r="R115" s="214">
        <f t="shared" si="2"/>
        <v>0</v>
      </c>
      <c r="S115" s="214">
        <v>0</v>
      </c>
      <c r="T115" s="215">
        <f t="shared" si="3"/>
        <v>0</v>
      </c>
      <c r="AR115" s="25" t="s">
        <v>231</v>
      </c>
      <c r="AT115" s="25" t="s">
        <v>272</v>
      </c>
      <c r="AU115" s="25" t="s">
        <v>90</v>
      </c>
      <c r="AY115" s="25" t="s">
        <v>183</v>
      </c>
      <c r="BE115" s="216">
        <f t="shared" si="4"/>
        <v>0</v>
      </c>
      <c r="BF115" s="216">
        <f t="shared" si="5"/>
        <v>0</v>
      </c>
      <c r="BG115" s="216">
        <f t="shared" si="6"/>
        <v>0</v>
      </c>
      <c r="BH115" s="216">
        <f t="shared" si="7"/>
        <v>0</v>
      </c>
      <c r="BI115" s="216">
        <f t="shared" si="8"/>
        <v>0</v>
      </c>
      <c r="BJ115" s="25" t="s">
        <v>25</v>
      </c>
      <c r="BK115" s="216">
        <f t="shared" si="9"/>
        <v>0</v>
      </c>
      <c r="BL115" s="25" t="s">
        <v>190</v>
      </c>
      <c r="BM115" s="25" t="s">
        <v>2796</v>
      </c>
    </row>
    <row r="116" spans="2:65" s="1" customFormat="1" ht="16.5" customHeight="1">
      <c r="B116" s="43"/>
      <c r="C116" s="252" t="s">
        <v>226</v>
      </c>
      <c r="D116" s="252" t="s">
        <v>272</v>
      </c>
      <c r="E116" s="253" t="s">
        <v>2797</v>
      </c>
      <c r="F116" s="254" t="s">
        <v>2798</v>
      </c>
      <c r="G116" s="255" t="s">
        <v>490</v>
      </c>
      <c r="H116" s="256">
        <v>9</v>
      </c>
      <c r="I116" s="257"/>
      <c r="J116" s="258">
        <f t="shared" si="0"/>
        <v>0</v>
      </c>
      <c r="K116" s="254" t="s">
        <v>38</v>
      </c>
      <c r="L116" s="259"/>
      <c r="M116" s="260" t="s">
        <v>38</v>
      </c>
      <c r="N116" s="261" t="s">
        <v>53</v>
      </c>
      <c r="O116" s="44"/>
      <c r="P116" s="214">
        <f t="shared" si="1"/>
        <v>0</v>
      </c>
      <c r="Q116" s="214">
        <v>0</v>
      </c>
      <c r="R116" s="214">
        <f t="shared" si="2"/>
        <v>0</v>
      </c>
      <c r="S116" s="214">
        <v>0</v>
      </c>
      <c r="T116" s="215">
        <f t="shared" si="3"/>
        <v>0</v>
      </c>
      <c r="AR116" s="25" t="s">
        <v>231</v>
      </c>
      <c r="AT116" s="25" t="s">
        <v>272</v>
      </c>
      <c r="AU116" s="25" t="s">
        <v>90</v>
      </c>
      <c r="AY116" s="25" t="s">
        <v>183</v>
      </c>
      <c r="BE116" s="216">
        <f t="shared" si="4"/>
        <v>0</v>
      </c>
      <c r="BF116" s="216">
        <f t="shared" si="5"/>
        <v>0</v>
      </c>
      <c r="BG116" s="216">
        <f t="shared" si="6"/>
        <v>0</v>
      </c>
      <c r="BH116" s="216">
        <f t="shared" si="7"/>
        <v>0</v>
      </c>
      <c r="BI116" s="216">
        <f t="shared" si="8"/>
        <v>0</v>
      </c>
      <c r="BJ116" s="25" t="s">
        <v>25</v>
      </c>
      <c r="BK116" s="216">
        <f t="shared" si="9"/>
        <v>0</v>
      </c>
      <c r="BL116" s="25" t="s">
        <v>190</v>
      </c>
      <c r="BM116" s="25" t="s">
        <v>2799</v>
      </c>
    </row>
    <row r="117" spans="2:65" s="1" customFormat="1" ht="16.5" customHeight="1">
      <c r="B117" s="43"/>
      <c r="C117" s="252" t="s">
        <v>231</v>
      </c>
      <c r="D117" s="252" t="s">
        <v>272</v>
      </c>
      <c r="E117" s="253" t="s">
        <v>2800</v>
      </c>
      <c r="F117" s="254" t="s">
        <v>2801</v>
      </c>
      <c r="G117" s="255" t="s">
        <v>490</v>
      </c>
      <c r="H117" s="256">
        <v>9</v>
      </c>
      <c r="I117" s="257"/>
      <c r="J117" s="258">
        <f t="shared" si="0"/>
        <v>0</v>
      </c>
      <c r="K117" s="254" t="s">
        <v>38</v>
      </c>
      <c r="L117" s="259"/>
      <c r="M117" s="260" t="s">
        <v>38</v>
      </c>
      <c r="N117" s="261" t="s">
        <v>53</v>
      </c>
      <c r="O117" s="44"/>
      <c r="P117" s="214">
        <f t="shared" si="1"/>
        <v>0</v>
      </c>
      <c r="Q117" s="214">
        <v>0</v>
      </c>
      <c r="R117" s="214">
        <f t="shared" si="2"/>
        <v>0</v>
      </c>
      <c r="S117" s="214">
        <v>0</v>
      </c>
      <c r="T117" s="215">
        <f t="shared" si="3"/>
        <v>0</v>
      </c>
      <c r="AR117" s="25" t="s">
        <v>231</v>
      </c>
      <c r="AT117" s="25" t="s">
        <v>272</v>
      </c>
      <c r="AU117" s="25" t="s">
        <v>90</v>
      </c>
      <c r="AY117" s="25" t="s">
        <v>183</v>
      </c>
      <c r="BE117" s="216">
        <f t="shared" si="4"/>
        <v>0</v>
      </c>
      <c r="BF117" s="216">
        <f t="shared" si="5"/>
        <v>0</v>
      </c>
      <c r="BG117" s="216">
        <f t="shared" si="6"/>
        <v>0</v>
      </c>
      <c r="BH117" s="216">
        <f t="shared" si="7"/>
        <v>0</v>
      </c>
      <c r="BI117" s="216">
        <f t="shared" si="8"/>
        <v>0</v>
      </c>
      <c r="BJ117" s="25" t="s">
        <v>25</v>
      </c>
      <c r="BK117" s="216">
        <f t="shared" si="9"/>
        <v>0</v>
      </c>
      <c r="BL117" s="25" t="s">
        <v>190</v>
      </c>
      <c r="BM117" s="25" t="s">
        <v>2802</v>
      </c>
    </row>
    <row r="118" spans="2:65" s="1" customFormat="1" ht="16.5" customHeight="1">
      <c r="B118" s="43"/>
      <c r="C118" s="252" t="s">
        <v>236</v>
      </c>
      <c r="D118" s="252" t="s">
        <v>272</v>
      </c>
      <c r="E118" s="253" t="s">
        <v>2803</v>
      </c>
      <c r="F118" s="254" t="s">
        <v>2804</v>
      </c>
      <c r="G118" s="255" t="s">
        <v>490</v>
      </c>
      <c r="H118" s="256">
        <v>3</v>
      </c>
      <c r="I118" s="257"/>
      <c r="J118" s="258">
        <f t="shared" si="0"/>
        <v>0</v>
      </c>
      <c r="K118" s="254" t="s">
        <v>38</v>
      </c>
      <c r="L118" s="259"/>
      <c r="M118" s="260" t="s">
        <v>38</v>
      </c>
      <c r="N118" s="261" t="s">
        <v>53</v>
      </c>
      <c r="O118" s="44"/>
      <c r="P118" s="214">
        <f t="shared" si="1"/>
        <v>0</v>
      </c>
      <c r="Q118" s="214">
        <v>0</v>
      </c>
      <c r="R118" s="214">
        <f t="shared" si="2"/>
        <v>0</v>
      </c>
      <c r="S118" s="214">
        <v>0</v>
      </c>
      <c r="T118" s="215">
        <f t="shared" si="3"/>
        <v>0</v>
      </c>
      <c r="AR118" s="25" t="s">
        <v>231</v>
      </c>
      <c r="AT118" s="25" t="s">
        <v>272</v>
      </c>
      <c r="AU118" s="25" t="s">
        <v>90</v>
      </c>
      <c r="AY118" s="25" t="s">
        <v>183</v>
      </c>
      <c r="BE118" s="216">
        <f t="shared" si="4"/>
        <v>0</v>
      </c>
      <c r="BF118" s="216">
        <f t="shared" si="5"/>
        <v>0</v>
      </c>
      <c r="BG118" s="216">
        <f t="shared" si="6"/>
        <v>0</v>
      </c>
      <c r="BH118" s="216">
        <f t="shared" si="7"/>
        <v>0</v>
      </c>
      <c r="BI118" s="216">
        <f t="shared" si="8"/>
        <v>0</v>
      </c>
      <c r="BJ118" s="25" t="s">
        <v>25</v>
      </c>
      <c r="BK118" s="216">
        <f t="shared" si="9"/>
        <v>0</v>
      </c>
      <c r="BL118" s="25" t="s">
        <v>190</v>
      </c>
      <c r="BM118" s="25" t="s">
        <v>2805</v>
      </c>
    </row>
    <row r="119" spans="2:65" s="1" customFormat="1" ht="16.5" customHeight="1">
      <c r="B119" s="43"/>
      <c r="C119" s="252" t="s">
        <v>30</v>
      </c>
      <c r="D119" s="252" t="s">
        <v>272</v>
      </c>
      <c r="E119" s="253" t="s">
        <v>2806</v>
      </c>
      <c r="F119" s="254" t="s">
        <v>2807</v>
      </c>
      <c r="G119" s="255" t="s">
        <v>490</v>
      </c>
      <c r="H119" s="256">
        <v>7</v>
      </c>
      <c r="I119" s="257"/>
      <c r="J119" s="258">
        <f t="shared" si="0"/>
        <v>0</v>
      </c>
      <c r="K119" s="254" t="s">
        <v>38</v>
      </c>
      <c r="L119" s="259"/>
      <c r="M119" s="260" t="s">
        <v>38</v>
      </c>
      <c r="N119" s="261" t="s">
        <v>53</v>
      </c>
      <c r="O119" s="44"/>
      <c r="P119" s="214">
        <f t="shared" si="1"/>
        <v>0</v>
      </c>
      <c r="Q119" s="214">
        <v>0</v>
      </c>
      <c r="R119" s="214">
        <f t="shared" si="2"/>
        <v>0</v>
      </c>
      <c r="S119" s="214">
        <v>0</v>
      </c>
      <c r="T119" s="215">
        <f t="shared" si="3"/>
        <v>0</v>
      </c>
      <c r="AR119" s="25" t="s">
        <v>231</v>
      </c>
      <c r="AT119" s="25" t="s">
        <v>272</v>
      </c>
      <c r="AU119" s="25" t="s">
        <v>90</v>
      </c>
      <c r="AY119" s="25" t="s">
        <v>183</v>
      </c>
      <c r="BE119" s="216">
        <f t="shared" si="4"/>
        <v>0</v>
      </c>
      <c r="BF119" s="216">
        <f t="shared" si="5"/>
        <v>0</v>
      </c>
      <c r="BG119" s="216">
        <f t="shared" si="6"/>
        <v>0</v>
      </c>
      <c r="BH119" s="216">
        <f t="shared" si="7"/>
        <v>0</v>
      </c>
      <c r="BI119" s="216">
        <f t="shared" si="8"/>
        <v>0</v>
      </c>
      <c r="BJ119" s="25" t="s">
        <v>25</v>
      </c>
      <c r="BK119" s="216">
        <f t="shared" si="9"/>
        <v>0</v>
      </c>
      <c r="BL119" s="25" t="s">
        <v>190</v>
      </c>
      <c r="BM119" s="25" t="s">
        <v>2808</v>
      </c>
    </row>
    <row r="120" spans="2:65" s="1" customFormat="1" ht="16.5" customHeight="1">
      <c r="B120" s="43"/>
      <c r="C120" s="252" t="s">
        <v>244</v>
      </c>
      <c r="D120" s="252" t="s">
        <v>272</v>
      </c>
      <c r="E120" s="253" t="s">
        <v>2809</v>
      </c>
      <c r="F120" s="254" t="s">
        <v>2810</v>
      </c>
      <c r="G120" s="255" t="s">
        <v>490</v>
      </c>
      <c r="H120" s="256">
        <v>3</v>
      </c>
      <c r="I120" s="257"/>
      <c r="J120" s="258">
        <f t="shared" si="0"/>
        <v>0</v>
      </c>
      <c r="K120" s="254" t="s">
        <v>38</v>
      </c>
      <c r="L120" s="259"/>
      <c r="M120" s="260" t="s">
        <v>38</v>
      </c>
      <c r="N120" s="261" t="s">
        <v>53</v>
      </c>
      <c r="O120" s="44"/>
      <c r="P120" s="214">
        <f t="shared" si="1"/>
        <v>0</v>
      </c>
      <c r="Q120" s="214">
        <v>0</v>
      </c>
      <c r="R120" s="214">
        <f t="shared" si="2"/>
        <v>0</v>
      </c>
      <c r="S120" s="214">
        <v>0</v>
      </c>
      <c r="T120" s="215">
        <f t="shared" si="3"/>
        <v>0</v>
      </c>
      <c r="AR120" s="25" t="s">
        <v>231</v>
      </c>
      <c r="AT120" s="25" t="s">
        <v>272</v>
      </c>
      <c r="AU120" s="25" t="s">
        <v>90</v>
      </c>
      <c r="AY120" s="25" t="s">
        <v>183</v>
      </c>
      <c r="BE120" s="216">
        <f t="shared" si="4"/>
        <v>0</v>
      </c>
      <c r="BF120" s="216">
        <f t="shared" si="5"/>
        <v>0</v>
      </c>
      <c r="BG120" s="216">
        <f t="shared" si="6"/>
        <v>0</v>
      </c>
      <c r="BH120" s="216">
        <f t="shared" si="7"/>
        <v>0</v>
      </c>
      <c r="BI120" s="216">
        <f t="shared" si="8"/>
        <v>0</v>
      </c>
      <c r="BJ120" s="25" t="s">
        <v>25</v>
      </c>
      <c r="BK120" s="216">
        <f t="shared" si="9"/>
        <v>0</v>
      </c>
      <c r="BL120" s="25" t="s">
        <v>190</v>
      </c>
      <c r="BM120" s="25" t="s">
        <v>2811</v>
      </c>
    </row>
    <row r="121" spans="2:65" s="1" customFormat="1" ht="16.5" customHeight="1">
      <c r="B121" s="43"/>
      <c r="C121" s="252" t="s">
        <v>248</v>
      </c>
      <c r="D121" s="252" t="s">
        <v>272</v>
      </c>
      <c r="E121" s="253" t="s">
        <v>2812</v>
      </c>
      <c r="F121" s="254" t="s">
        <v>2813</v>
      </c>
      <c r="G121" s="255" t="s">
        <v>490</v>
      </c>
      <c r="H121" s="256">
        <v>8</v>
      </c>
      <c r="I121" s="257"/>
      <c r="J121" s="258">
        <f t="shared" si="0"/>
        <v>0</v>
      </c>
      <c r="K121" s="254" t="s">
        <v>38</v>
      </c>
      <c r="L121" s="259"/>
      <c r="M121" s="260" t="s">
        <v>38</v>
      </c>
      <c r="N121" s="261" t="s">
        <v>53</v>
      </c>
      <c r="O121" s="44"/>
      <c r="P121" s="214">
        <f t="shared" si="1"/>
        <v>0</v>
      </c>
      <c r="Q121" s="214">
        <v>0</v>
      </c>
      <c r="R121" s="214">
        <f t="shared" si="2"/>
        <v>0</v>
      </c>
      <c r="S121" s="214">
        <v>0</v>
      </c>
      <c r="T121" s="215">
        <f t="shared" si="3"/>
        <v>0</v>
      </c>
      <c r="AR121" s="25" t="s">
        <v>231</v>
      </c>
      <c r="AT121" s="25" t="s">
        <v>272</v>
      </c>
      <c r="AU121" s="25" t="s">
        <v>90</v>
      </c>
      <c r="AY121" s="25" t="s">
        <v>183</v>
      </c>
      <c r="BE121" s="216">
        <f t="shared" si="4"/>
        <v>0</v>
      </c>
      <c r="BF121" s="216">
        <f t="shared" si="5"/>
        <v>0</v>
      </c>
      <c r="BG121" s="216">
        <f t="shared" si="6"/>
        <v>0</v>
      </c>
      <c r="BH121" s="216">
        <f t="shared" si="7"/>
        <v>0</v>
      </c>
      <c r="BI121" s="216">
        <f t="shared" si="8"/>
        <v>0</v>
      </c>
      <c r="BJ121" s="25" t="s">
        <v>25</v>
      </c>
      <c r="BK121" s="216">
        <f t="shared" si="9"/>
        <v>0</v>
      </c>
      <c r="BL121" s="25" t="s">
        <v>190</v>
      </c>
      <c r="BM121" s="25" t="s">
        <v>2814</v>
      </c>
    </row>
    <row r="122" spans="2:63" s="11" customFormat="1" ht="29.85" customHeight="1">
      <c r="B122" s="189"/>
      <c r="C122" s="190"/>
      <c r="D122" s="191" t="s">
        <v>81</v>
      </c>
      <c r="E122" s="203" t="s">
        <v>2093</v>
      </c>
      <c r="F122" s="203" t="s">
        <v>2815</v>
      </c>
      <c r="G122" s="190"/>
      <c r="H122" s="190"/>
      <c r="I122" s="193"/>
      <c r="J122" s="204">
        <f>BK122</f>
        <v>0</v>
      </c>
      <c r="K122" s="190"/>
      <c r="L122" s="195"/>
      <c r="M122" s="196"/>
      <c r="N122" s="197"/>
      <c r="O122" s="197"/>
      <c r="P122" s="198">
        <f>P123</f>
        <v>0</v>
      </c>
      <c r="Q122" s="197"/>
      <c r="R122" s="198">
        <f>R123</f>
        <v>0</v>
      </c>
      <c r="S122" s="197"/>
      <c r="T122" s="199">
        <f>T123</f>
        <v>0</v>
      </c>
      <c r="AR122" s="200" t="s">
        <v>25</v>
      </c>
      <c r="AT122" s="201" t="s">
        <v>81</v>
      </c>
      <c r="AU122" s="201" t="s">
        <v>25</v>
      </c>
      <c r="AY122" s="200" t="s">
        <v>183</v>
      </c>
      <c r="BK122" s="202">
        <f>BK123</f>
        <v>0</v>
      </c>
    </row>
    <row r="123" spans="2:65" s="1" customFormat="1" ht="16.5" customHeight="1">
      <c r="B123" s="43"/>
      <c r="C123" s="252" t="s">
        <v>252</v>
      </c>
      <c r="D123" s="252" t="s">
        <v>272</v>
      </c>
      <c r="E123" s="253" t="s">
        <v>2816</v>
      </c>
      <c r="F123" s="254" t="s">
        <v>2817</v>
      </c>
      <c r="G123" s="255" t="s">
        <v>490</v>
      </c>
      <c r="H123" s="256">
        <v>1</v>
      </c>
      <c r="I123" s="257"/>
      <c r="J123" s="258">
        <f>ROUND(I123*H123,2)</f>
        <v>0</v>
      </c>
      <c r="K123" s="254" t="s">
        <v>38</v>
      </c>
      <c r="L123" s="259"/>
      <c r="M123" s="260" t="s">
        <v>38</v>
      </c>
      <c r="N123" s="261" t="s">
        <v>53</v>
      </c>
      <c r="O123" s="44"/>
      <c r="P123" s="214">
        <f>O123*H123</f>
        <v>0</v>
      </c>
      <c r="Q123" s="214">
        <v>0</v>
      </c>
      <c r="R123" s="214">
        <f>Q123*H123</f>
        <v>0</v>
      </c>
      <c r="S123" s="214">
        <v>0</v>
      </c>
      <c r="T123" s="215">
        <f>S123*H123</f>
        <v>0</v>
      </c>
      <c r="AR123" s="25" t="s">
        <v>231</v>
      </c>
      <c r="AT123" s="25" t="s">
        <v>272</v>
      </c>
      <c r="AU123" s="25" t="s">
        <v>90</v>
      </c>
      <c r="AY123" s="25" t="s">
        <v>183</v>
      </c>
      <c r="BE123" s="216">
        <f>IF(N123="základní",J123,0)</f>
        <v>0</v>
      </c>
      <c r="BF123" s="216">
        <f>IF(N123="snížená",J123,0)</f>
        <v>0</v>
      </c>
      <c r="BG123" s="216">
        <f>IF(N123="zákl. přenesená",J123,0)</f>
        <v>0</v>
      </c>
      <c r="BH123" s="216">
        <f>IF(N123="sníž. přenesená",J123,0)</f>
        <v>0</v>
      </c>
      <c r="BI123" s="216">
        <f>IF(N123="nulová",J123,0)</f>
        <v>0</v>
      </c>
      <c r="BJ123" s="25" t="s">
        <v>25</v>
      </c>
      <c r="BK123" s="216">
        <f>ROUND(I123*H123,2)</f>
        <v>0</v>
      </c>
      <c r="BL123" s="25" t="s">
        <v>190</v>
      </c>
      <c r="BM123" s="25" t="s">
        <v>2818</v>
      </c>
    </row>
    <row r="124" spans="2:63" s="11" customFormat="1" ht="37.35" customHeight="1">
      <c r="B124" s="189"/>
      <c r="C124" s="190"/>
      <c r="D124" s="191" t="s">
        <v>81</v>
      </c>
      <c r="E124" s="192" t="s">
        <v>2097</v>
      </c>
      <c r="F124" s="192" t="s">
        <v>2819</v>
      </c>
      <c r="G124" s="190"/>
      <c r="H124" s="190"/>
      <c r="I124" s="193"/>
      <c r="J124" s="194">
        <f>BK124</f>
        <v>0</v>
      </c>
      <c r="K124" s="190"/>
      <c r="L124" s="195"/>
      <c r="M124" s="196"/>
      <c r="N124" s="197"/>
      <c r="O124" s="197"/>
      <c r="P124" s="198">
        <f>SUM(P125:P138)</f>
        <v>0</v>
      </c>
      <c r="Q124" s="197"/>
      <c r="R124" s="198">
        <f>SUM(R125:R138)</f>
        <v>0</v>
      </c>
      <c r="S124" s="197"/>
      <c r="T124" s="199">
        <f>SUM(T125:T138)</f>
        <v>0</v>
      </c>
      <c r="AR124" s="200" t="s">
        <v>25</v>
      </c>
      <c r="AT124" s="201" t="s">
        <v>81</v>
      </c>
      <c r="AU124" s="201" t="s">
        <v>82</v>
      </c>
      <c r="AY124" s="200" t="s">
        <v>183</v>
      </c>
      <c r="BK124" s="202">
        <f>SUM(BK125:BK138)</f>
        <v>0</v>
      </c>
    </row>
    <row r="125" spans="2:65" s="1" customFormat="1" ht="16.5" customHeight="1">
      <c r="B125" s="43"/>
      <c r="C125" s="252" t="s">
        <v>265</v>
      </c>
      <c r="D125" s="252" t="s">
        <v>272</v>
      </c>
      <c r="E125" s="253" t="s">
        <v>2820</v>
      </c>
      <c r="F125" s="254" t="s">
        <v>2821</v>
      </c>
      <c r="G125" s="255" t="s">
        <v>313</v>
      </c>
      <c r="H125" s="256">
        <v>710</v>
      </c>
      <c r="I125" s="257"/>
      <c r="J125" s="258">
        <f aca="true" t="shared" si="10" ref="J125:J138">ROUND(I125*H125,2)</f>
        <v>0</v>
      </c>
      <c r="K125" s="254" t="s">
        <v>38</v>
      </c>
      <c r="L125" s="259"/>
      <c r="M125" s="260" t="s">
        <v>38</v>
      </c>
      <c r="N125" s="261" t="s">
        <v>53</v>
      </c>
      <c r="O125" s="44"/>
      <c r="P125" s="214">
        <f aca="true" t="shared" si="11" ref="P125:P138">O125*H125</f>
        <v>0</v>
      </c>
      <c r="Q125" s="214">
        <v>0</v>
      </c>
      <c r="R125" s="214">
        <f aca="true" t="shared" si="12" ref="R125:R138">Q125*H125</f>
        <v>0</v>
      </c>
      <c r="S125" s="214">
        <v>0</v>
      </c>
      <c r="T125" s="215">
        <f aca="true" t="shared" si="13" ref="T125:T138">S125*H125</f>
        <v>0</v>
      </c>
      <c r="AR125" s="25" t="s">
        <v>231</v>
      </c>
      <c r="AT125" s="25" t="s">
        <v>272</v>
      </c>
      <c r="AU125" s="25" t="s">
        <v>25</v>
      </c>
      <c r="AY125" s="25" t="s">
        <v>183</v>
      </c>
      <c r="BE125" s="216">
        <f aca="true" t="shared" si="14" ref="BE125:BE138">IF(N125="základní",J125,0)</f>
        <v>0</v>
      </c>
      <c r="BF125" s="216">
        <f aca="true" t="shared" si="15" ref="BF125:BF138">IF(N125="snížená",J125,0)</f>
        <v>0</v>
      </c>
      <c r="BG125" s="216">
        <f aca="true" t="shared" si="16" ref="BG125:BG138">IF(N125="zákl. přenesená",J125,0)</f>
        <v>0</v>
      </c>
      <c r="BH125" s="216">
        <f aca="true" t="shared" si="17" ref="BH125:BH138">IF(N125="sníž. přenesená",J125,0)</f>
        <v>0</v>
      </c>
      <c r="BI125" s="216">
        <f aca="true" t="shared" si="18" ref="BI125:BI138">IF(N125="nulová",J125,0)</f>
        <v>0</v>
      </c>
      <c r="BJ125" s="25" t="s">
        <v>25</v>
      </c>
      <c r="BK125" s="216">
        <f aca="true" t="shared" si="19" ref="BK125:BK138">ROUND(I125*H125,2)</f>
        <v>0</v>
      </c>
      <c r="BL125" s="25" t="s">
        <v>190</v>
      </c>
      <c r="BM125" s="25" t="s">
        <v>2822</v>
      </c>
    </row>
    <row r="126" spans="2:65" s="1" customFormat="1" ht="16.5" customHeight="1">
      <c r="B126" s="43"/>
      <c r="C126" s="252" t="s">
        <v>10</v>
      </c>
      <c r="D126" s="252" t="s">
        <v>272</v>
      </c>
      <c r="E126" s="253" t="s">
        <v>2823</v>
      </c>
      <c r="F126" s="254" t="s">
        <v>2824</v>
      </c>
      <c r="G126" s="255" t="s">
        <v>313</v>
      </c>
      <c r="H126" s="256">
        <v>240</v>
      </c>
      <c r="I126" s="257"/>
      <c r="J126" s="258">
        <f t="shared" si="10"/>
        <v>0</v>
      </c>
      <c r="K126" s="254" t="s">
        <v>38</v>
      </c>
      <c r="L126" s="259"/>
      <c r="M126" s="260" t="s">
        <v>38</v>
      </c>
      <c r="N126" s="261" t="s">
        <v>53</v>
      </c>
      <c r="O126" s="44"/>
      <c r="P126" s="214">
        <f t="shared" si="11"/>
        <v>0</v>
      </c>
      <c r="Q126" s="214">
        <v>0</v>
      </c>
      <c r="R126" s="214">
        <f t="shared" si="12"/>
        <v>0</v>
      </c>
      <c r="S126" s="214">
        <v>0</v>
      </c>
      <c r="T126" s="215">
        <f t="shared" si="13"/>
        <v>0</v>
      </c>
      <c r="AR126" s="25" t="s">
        <v>231</v>
      </c>
      <c r="AT126" s="25" t="s">
        <v>272</v>
      </c>
      <c r="AU126" s="25" t="s">
        <v>25</v>
      </c>
      <c r="AY126" s="25" t="s">
        <v>183</v>
      </c>
      <c r="BE126" s="216">
        <f t="shared" si="14"/>
        <v>0</v>
      </c>
      <c r="BF126" s="216">
        <f t="shared" si="15"/>
        <v>0</v>
      </c>
      <c r="BG126" s="216">
        <f t="shared" si="16"/>
        <v>0</v>
      </c>
      <c r="BH126" s="216">
        <f t="shared" si="17"/>
        <v>0</v>
      </c>
      <c r="BI126" s="216">
        <f t="shared" si="18"/>
        <v>0</v>
      </c>
      <c r="BJ126" s="25" t="s">
        <v>25</v>
      </c>
      <c r="BK126" s="216">
        <f t="shared" si="19"/>
        <v>0</v>
      </c>
      <c r="BL126" s="25" t="s">
        <v>190</v>
      </c>
      <c r="BM126" s="25" t="s">
        <v>2825</v>
      </c>
    </row>
    <row r="127" spans="2:65" s="1" customFormat="1" ht="16.5" customHeight="1">
      <c r="B127" s="43"/>
      <c r="C127" s="252" t="s">
        <v>279</v>
      </c>
      <c r="D127" s="252" t="s">
        <v>272</v>
      </c>
      <c r="E127" s="253" t="s">
        <v>2826</v>
      </c>
      <c r="F127" s="254" t="s">
        <v>2827</v>
      </c>
      <c r="G127" s="255" t="s">
        <v>313</v>
      </c>
      <c r="H127" s="256">
        <v>1510</v>
      </c>
      <c r="I127" s="257"/>
      <c r="J127" s="258">
        <f t="shared" si="10"/>
        <v>0</v>
      </c>
      <c r="K127" s="254" t="s">
        <v>38</v>
      </c>
      <c r="L127" s="259"/>
      <c r="M127" s="260" t="s">
        <v>38</v>
      </c>
      <c r="N127" s="261" t="s">
        <v>53</v>
      </c>
      <c r="O127" s="44"/>
      <c r="P127" s="214">
        <f t="shared" si="11"/>
        <v>0</v>
      </c>
      <c r="Q127" s="214">
        <v>0</v>
      </c>
      <c r="R127" s="214">
        <f t="shared" si="12"/>
        <v>0</v>
      </c>
      <c r="S127" s="214">
        <v>0</v>
      </c>
      <c r="T127" s="215">
        <f t="shared" si="13"/>
        <v>0</v>
      </c>
      <c r="AR127" s="25" t="s">
        <v>231</v>
      </c>
      <c r="AT127" s="25" t="s">
        <v>272</v>
      </c>
      <c r="AU127" s="25" t="s">
        <v>25</v>
      </c>
      <c r="AY127" s="25" t="s">
        <v>183</v>
      </c>
      <c r="BE127" s="216">
        <f t="shared" si="14"/>
        <v>0</v>
      </c>
      <c r="BF127" s="216">
        <f t="shared" si="15"/>
        <v>0</v>
      </c>
      <c r="BG127" s="216">
        <f t="shared" si="16"/>
        <v>0</v>
      </c>
      <c r="BH127" s="216">
        <f t="shared" si="17"/>
        <v>0</v>
      </c>
      <c r="BI127" s="216">
        <f t="shared" si="18"/>
        <v>0</v>
      </c>
      <c r="BJ127" s="25" t="s">
        <v>25</v>
      </c>
      <c r="BK127" s="216">
        <f t="shared" si="19"/>
        <v>0</v>
      </c>
      <c r="BL127" s="25" t="s">
        <v>190</v>
      </c>
      <c r="BM127" s="25" t="s">
        <v>2828</v>
      </c>
    </row>
    <row r="128" spans="2:65" s="1" customFormat="1" ht="16.5" customHeight="1">
      <c r="B128" s="43"/>
      <c r="C128" s="252" t="s">
        <v>288</v>
      </c>
      <c r="D128" s="252" t="s">
        <v>272</v>
      </c>
      <c r="E128" s="253" t="s">
        <v>2829</v>
      </c>
      <c r="F128" s="254" t="s">
        <v>2830</v>
      </c>
      <c r="G128" s="255" t="s">
        <v>313</v>
      </c>
      <c r="H128" s="256">
        <v>20</v>
      </c>
      <c r="I128" s="257"/>
      <c r="J128" s="258">
        <f t="shared" si="10"/>
        <v>0</v>
      </c>
      <c r="K128" s="254" t="s">
        <v>38</v>
      </c>
      <c r="L128" s="259"/>
      <c r="M128" s="260" t="s">
        <v>38</v>
      </c>
      <c r="N128" s="261" t="s">
        <v>53</v>
      </c>
      <c r="O128" s="44"/>
      <c r="P128" s="214">
        <f t="shared" si="11"/>
        <v>0</v>
      </c>
      <c r="Q128" s="214">
        <v>0</v>
      </c>
      <c r="R128" s="214">
        <f t="shared" si="12"/>
        <v>0</v>
      </c>
      <c r="S128" s="214">
        <v>0</v>
      </c>
      <c r="T128" s="215">
        <f t="shared" si="13"/>
        <v>0</v>
      </c>
      <c r="AR128" s="25" t="s">
        <v>231</v>
      </c>
      <c r="AT128" s="25" t="s">
        <v>272</v>
      </c>
      <c r="AU128" s="25" t="s">
        <v>25</v>
      </c>
      <c r="AY128" s="25" t="s">
        <v>183</v>
      </c>
      <c r="BE128" s="216">
        <f t="shared" si="14"/>
        <v>0</v>
      </c>
      <c r="BF128" s="216">
        <f t="shared" si="15"/>
        <v>0</v>
      </c>
      <c r="BG128" s="216">
        <f t="shared" si="16"/>
        <v>0</v>
      </c>
      <c r="BH128" s="216">
        <f t="shared" si="17"/>
        <v>0</v>
      </c>
      <c r="BI128" s="216">
        <f t="shared" si="18"/>
        <v>0</v>
      </c>
      <c r="BJ128" s="25" t="s">
        <v>25</v>
      </c>
      <c r="BK128" s="216">
        <f t="shared" si="19"/>
        <v>0</v>
      </c>
      <c r="BL128" s="25" t="s">
        <v>190</v>
      </c>
      <c r="BM128" s="25" t="s">
        <v>2831</v>
      </c>
    </row>
    <row r="129" spans="2:65" s="1" customFormat="1" ht="16.5" customHeight="1">
      <c r="B129" s="43"/>
      <c r="C129" s="252" t="s">
        <v>294</v>
      </c>
      <c r="D129" s="252" t="s">
        <v>272</v>
      </c>
      <c r="E129" s="253" t="s">
        <v>2832</v>
      </c>
      <c r="F129" s="254" t="s">
        <v>2833</v>
      </c>
      <c r="G129" s="255" t="s">
        <v>313</v>
      </c>
      <c r="H129" s="256">
        <v>45</v>
      </c>
      <c r="I129" s="257"/>
      <c r="J129" s="258">
        <f t="shared" si="10"/>
        <v>0</v>
      </c>
      <c r="K129" s="254" t="s">
        <v>38</v>
      </c>
      <c r="L129" s="259"/>
      <c r="M129" s="260" t="s">
        <v>38</v>
      </c>
      <c r="N129" s="261" t="s">
        <v>53</v>
      </c>
      <c r="O129" s="44"/>
      <c r="P129" s="214">
        <f t="shared" si="11"/>
        <v>0</v>
      </c>
      <c r="Q129" s="214">
        <v>0</v>
      </c>
      <c r="R129" s="214">
        <f t="shared" si="12"/>
        <v>0</v>
      </c>
      <c r="S129" s="214">
        <v>0</v>
      </c>
      <c r="T129" s="215">
        <f t="shared" si="13"/>
        <v>0</v>
      </c>
      <c r="AR129" s="25" t="s">
        <v>231</v>
      </c>
      <c r="AT129" s="25" t="s">
        <v>272</v>
      </c>
      <c r="AU129" s="25" t="s">
        <v>25</v>
      </c>
      <c r="AY129" s="25" t="s">
        <v>183</v>
      </c>
      <c r="BE129" s="216">
        <f t="shared" si="14"/>
        <v>0</v>
      </c>
      <c r="BF129" s="216">
        <f t="shared" si="15"/>
        <v>0</v>
      </c>
      <c r="BG129" s="216">
        <f t="shared" si="16"/>
        <v>0</v>
      </c>
      <c r="BH129" s="216">
        <f t="shared" si="17"/>
        <v>0</v>
      </c>
      <c r="BI129" s="216">
        <f t="shared" si="18"/>
        <v>0</v>
      </c>
      <c r="BJ129" s="25" t="s">
        <v>25</v>
      </c>
      <c r="BK129" s="216">
        <f t="shared" si="19"/>
        <v>0</v>
      </c>
      <c r="BL129" s="25" t="s">
        <v>190</v>
      </c>
      <c r="BM129" s="25" t="s">
        <v>2834</v>
      </c>
    </row>
    <row r="130" spans="2:65" s="1" customFormat="1" ht="16.5" customHeight="1">
      <c r="B130" s="43"/>
      <c r="C130" s="252" t="s">
        <v>299</v>
      </c>
      <c r="D130" s="252" t="s">
        <v>272</v>
      </c>
      <c r="E130" s="253" t="s">
        <v>2835</v>
      </c>
      <c r="F130" s="254" t="s">
        <v>2836</v>
      </c>
      <c r="G130" s="255" t="s">
        <v>313</v>
      </c>
      <c r="H130" s="256">
        <v>15</v>
      </c>
      <c r="I130" s="257"/>
      <c r="J130" s="258">
        <f t="shared" si="10"/>
        <v>0</v>
      </c>
      <c r="K130" s="254" t="s">
        <v>38</v>
      </c>
      <c r="L130" s="259"/>
      <c r="M130" s="260" t="s">
        <v>38</v>
      </c>
      <c r="N130" s="261" t="s">
        <v>53</v>
      </c>
      <c r="O130" s="44"/>
      <c r="P130" s="214">
        <f t="shared" si="11"/>
        <v>0</v>
      </c>
      <c r="Q130" s="214">
        <v>0</v>
      </c>
      <c r="R130" s="214">
        <f t="shared" si="12"/>
        <v>0</v>
      </c>
      <c r="S130" s="214">
        <v>0</v>
      </c>
      <c r="T130" s="215">
        <f t="shared" si="13"/>
        <v>0</v>
      </c>
      <c r="AR130" s="25" t="s">
        <v>231</v>
      </c>
      <c r="AT130" s="25" t="s">
        <v>272</v>
      </c>
      <c r="AU130" s="25" t="s">
        <v>25</v>
      </c>
      <c r="AY130" s="25" t="s">
        <v>183</v>
      </c>
      <c r="BE130" s="216">
        <f t="shared" si="14"/>
        <v>0</v>
      </c>
      <c r="BF130" s="216">
        <f t="shared" si="15"/>
        <v>0</v>
      </c>
      <c r="BG130" s="216">
        <f t="shared" si="16"/>
        <v>0</v>
      </c>
      <c r="BH130" s="216">
        <f t="shared" si="17"/>
        <v>0</v>
      </c>
      <c r="BI130" s="216">
        <f t="shared" si="18"/>
        <v>0</v>
      </c>
      <c r="BJ130" s="25" t="s">
        <v>25</v>
      </c>
      <c r="BK130" s="216">
        <f t="shared" si="19"/>
        <v>0</v>
      </c>
      <c r="BL130" s="25" t="s">
        <v>190</v>
      </c>
      <c r="BM130" s="25" t="s">
        <v>2837</v>
      </c>
    </row>
    <row r="131" spans="2:65" s="1" customFormat="1" ht="16.5" customHeight="1">
      <c r="B131" s="43"/>
      <c r="C131" s="252" t="s">
        <v>304</v>
      </c>
      <c r="D131" s="252" t="s">
        <v>272</v>
      </c>
      <c r="E131" s="253" t="s">
        <v>2838</v>
      </c>
      <c r="F131" s="254" t="s">
        <v>2839</v>
      </c>
      <c r="G131" s="255" t="s">
        <v>313</v>
      </c>
      <c r="H131" s="256">
        <v>60</v>
      </c>
      <c r="I131" s="257"/>
      <c r="J131" s="258">
        <f t="shared" si="10"/>
        <v>0</v>
      </c>
      <c r="K131" s="254" t="s">
        <v>38</v>
      </c>
      <c r="L131" s="259"/>
      <c r="M131" s="260" t="s">
        <v>38</v>
      </c>
      <c r="N131" s="261" t="s">
        <v>53</v>
      </c>
      <c r="O131" s="44"/>
      <c r="P131" s="214">
        <f t="shared" si="11"/>
        <v>0</v>
      </c>
      <c r="Q131" s="214">
        <v>0</v>
      </c>
      <c r="R131" s="214">
        <f t="shared" si="12"/>
        <v>0</v>
      </c>
      <c r="S131" s="214">
        <v>0</v>
      </c>
      <c r="T131" s="215">
        <f t="shared" si="13"/>
        <v>0</v>
      </c>
      <c r="AR131" s="25" t="s">
        <v>231</v>
      </c>
      <c r="AT131" s="25" t="s">
        <v>272</v>
      </c>
      <c r="AU131" s="25" t="s">
        <v>25</v>
      </c>
      <c r="AY131" s="25" t="s">
        <v>183</v>
      </c>
      <c r="BE131" s="216">
        <f t="shared" si="14"/>
        <v>0</v>
      </c>
      <c r="BF131" s="216">
        <f t="shared" si="15"/>
        <v>0</v>
      </c>
      <c r="BG131" s="216">
        <f t="shared" si="16"/>
        <v>0</v>
      </c>
      <c r="BH131" s="216">
        <f t="shared" si="17"/>
        <v>0</v>
      </c>
      <c r="BI131" s="216">
        <f t="shared" si="18"/>
        <v>0</v>
      </c>
      <c r="BJ131" s="25" t="s">
        <v>25</v>
      </c>
      <c r="BK131" s="216">
        <f t="shared" si="19"/>
        <v>0</v>
      </c>
      <c r="BL131" s="25" t="s">
        <v>190</v>
      </c>
      <c r="BM131" s="25" t="s">
        <v>2840</v>
      </c>
    </row>
    <row r="132" spans="2:65" s="1" customFormat="1" ht="16.5" customHeight="1">
      <c r="B132" s="43"/>
      <c r="C132" s="252" t="s">
        <v>9</v>
      </c>
      <c r="D132" s="252" t="s">
        <v>272</v>
      </c>
      <c r="E132" s="253" t="s">
        <v>2841</v>
      </c>
      <c r="F132" s="254" t="s">
        <v>2842</v>
      </c>
      <c r="G132" s="255" t="s">
        <v>313</v>
      </c>
      <c r="H132" s="256">
        <v>235</v>
      </c>
      <c r="I132" s="257"/>
      <c r="J132" s="258">
        <f t="shared" si="10"/>
        <v>0</v>
      </c>
      <c r="K132" s="254" t="s">
        <v>38</v>
      </c>
      <c r="L132" s="259"/>
      <c r="M132" s="260" t="s">
        <v>38</v>
      </c>
      <c r="N132" s="261" t="s">
        <v>53</v>
      </c>
      <c r="O132" s="44"/>
      <c r="P132" s="214">
        <f t="shared" si="11"/>
        <v>0</v>
      </c>
      <c r="Q132" s="214">
        <v>0</v>
      </c>
      <c r="R132" s="214">
        <f t="shared" si="12"/>
        <v>0</v>
      </c>
      <c r="S132" s="214">
        <v>0</v>
      </c>
      <c r="T132" s="215">
        <f t="shared" si="13"/>
        <v>0</v>
      </c>
      <c r="AR132" s="25" t="s">
        <v>231</v>
      </c>
      <c r="AT132" s="25" t="s">
        <v>272</v>
      </c>
      <c r="AU132" s="25" t="s">
        <v>25</v>
      </c>
      <c r="AY132" s="25" t="s">
        <v>183</v>
      </c>
      <c r="BE132" s="216">
        <f t="shared" si="14"/>
        <v>0</v>
      </c>
      <c r="BF132" s="216">
        <f t="shared" si="15"/>
        <v>0</v>
      </c>
      <c r="BG132" s="216">
        <f t="shared" si="16"/>
        <v>0</v>
      </c>
      <c r="BH132" s="216">
        <f t="shared" si="17"/>
        <v>0</v>
      </c>
      <c r="BI132" s="216">
        <f t="shared" si="18"/>
        <v>0</v>
      </c>
      <c r="BJ132" s="25" t="s">
        <v>25</v>
      </c>
      <c r="BK132" s="216">
        <f t="shared" si="19"/>
        <v>0</v>
      </c>
      <c r="BL132" s="25" t="s">
        <v>190</v>
      </c>
      <c r="BM132" s="25" t="s">
        <v>2843</v>
      </c>
    </row>
    <row r="133" spans="2:65" s="1" customFormat="1" ht="16.5" customHeight="1">
      <c r="B133" s="43"/>
      <c r="C133" s="252" t="s">
        <v>317</v>
      </c>
      <c r="D133" s="252" t="s">
        <v>272</v>
      </c>
      <c r="E133" s="253" t="s">
        <v>2844</v>
      </c>
      <c r="F133" s="254" t="s">
        <v>2845</v>
      </c>
      <c r="G133" s="255" t="s">
        <v>313</v>
      </c>
      <c r="H133" s="256">
        <v>125</v>
      </c>
      <c r="I133" s="257"/>
      <c r="J133" s="258">
        <f t="shared" si="10"/>
        <v>0</v>
      </c>
      <c r="K133" s="254" t="s">
        <v>38</v>
      </c>
      <c r="L133" s="259"/>
      <c r="M133" s="260" t="s">
        <v>38</v>
      </c>
      <c r="N133" s="261" t="s">
        <v>53</v>
      </c>
      <c r="O133" s="44"/>
      <c r="P133" s="214">
        <f t="shared" si="11"/>
        <v>0</v>
      </c>
      <c r="Q133" s="214">
        <v>0</v>
      </c>
      <c r="R133" s="214">
        <f t="shared" si="12"/>
        <v>0</v>
      </c>
      <c r="S133" s="214">
        <v>0</v>
      </c>
      <c r="T133" s="215">
        <f t="shared" si="13"/>
        <v>0</v>
      </c>
      <c r="AR133" s="25" t="s">
        <v>231</v>
      </c>
      <c r="AT133" s="25" t="s">
        <v>272</v>
      </c>
      <c r="AU133" s="25" t="s">
        <v>25</v>
      </c>
      <c r="AY133" s="25" t="s">
        <v>183</v>
      </c>
      <c r="BE133" s="216">
        <f t="shared" si="14"/>
        <v>0</v>
      </c>
      <c r="BF133" s="216">
        <f t="shared" si="15"/>
        <v>0</v>
      </c>
      <c r="BG133" s="216">
        <f t="shared" si="16"/>
        <v>0</v>
      </c>
      <c r="BH133" s="216">
        <f t="shared" si="17"/>
        <v>0</v>
      </c>
      <c r="BI133" s="216">
        <f t="shared" si="18"/>
        <v>0</v>
      </c>
      <c r="BJ133" s="25" t="s">
        <v>25</v>
      </c>
      <c r="BK133" s="216">
        <f t="shared" si="19"/>
        <v>0</v>
      </c>
      <c r="BL133" s="25" t="s">
        <v>190</v>
      </c>
      <c r="BM133" s="25" t="s">
        <v>2846</v>
      </c>
    </row>
    <row r="134" spans="2:65" s="1" customFormat="1" ht="16.5" customHeight="1">
      <c r="B134" s="43"/>
      <c r="C134" s="252" t="s">
        <v>322</v>
      </c>
      <c r="D134" s="252" t="s">
        <v>272</v>
      </c>
      <c r="E134" s="253" t="s">
        <v>2847</v>
      </c>
      <c r="F134" s="254" t="s">
        <v>2848</v>
      </c>
      <c r="G134" s="255" t="s">
        <v>313</v>
      </c>
      <c r="H134" s="256">
        <v>235</v>
      </c>
      <c r="I134" s="257"/>
      <c r="J134" s="258">
        <f t="shared" si="10"/>
        <v>0</v>
      </c>
      <c r="K134" s="254" t="s">
        <v>38</v>
      </c>
      <c r="L134" s="259"/>
      <c r="M134" s="260" t="s">
        <v>38</v>
      </c>
      <c r="N134" s="261" t="s">
        <v>53</v>
      </c>
      <c r="O134" s="44"/>
      <c r="P134" s="214">
        <f t="shared" si="11"/>
        <v>0</v>
      </c>
      <c r="Q134" s="214">
        <v>0</v>
      </c>
      <c r="R134" s="214">
        <f t="shared" si="12"/>
        <v>0</v>
      </c>
      <c r="S134" s="214">
        <v>0</v>
      </c>
      <c r="T134" s="215">
        <f t="shared" si="13"/>
        <v>0</v>
      </c>
      <c r="AR134" s="25" t="s">
        <v>231</v>
      </c>
      <c r="AT134" s="25" t="s">
        <v>272</v>
      </c>
      <c r="AU134" s="25" t="s">
        <v>25</v>
      </c>
      <c r="AY134" s="25" t="s">
        <v>183</v>
      </c>
      <c r="BE134" s="216">
        <f t="shared" si="14"/>
        <v>0</v>
      </c>
      <c r="BF134" s="216">
        <f t="shared" si="15"/>
        <v>0</v>
      </c>
      <c r="BG134" s="216">
        <f t="shared" si="16"/>
        <v>0</v>
      </c>
      <c r="BH134" s="216">
        <f t="shared" si="17"/>
        <v>0</v>
      </c>
      <c r="BI134" s="216">
        <f t="shared" si="18"/>
        <v>0</v>
      </c>
      <c r="BJ134" s="25" t="s">
        <v>25</v>
      </c>
      <c r="BK134" s="216">
        <f t="shared" si="19"/>
        <v>0</v>
      </c>
      <c r="BL134" s="25" t="s">
        <v>190</v>
      </c>
      <c r="BM134" s="25" t="s">
        <v>2849</v>
      </c>
    </row>
    <row r="135" spans="2:65" s="1" customFormat="1" ht="16.5" customHeight="1">
      <c r="B135" s="43"/>
      <c r="C135" s="252" t="s">
        <v>329</v>
      </c>
      <c r="D135" s="252" t="s">
        <v>272</v>
      </c>
      <c r="E135" s="253" t="s">
        <v>2850</v>
      </c>
      <c r="F135" s="254" t="s">
        <v>2851</v>
      </c>
      <c r="G135" s="255" t="s">
        <v>313</v>
      </c>
      <c r="H135" s="256">
        <v>10</v>
      </c>
      <c r="I135" s="257"/>
      <c r="J135" s="258">
        <f t="shared" si="10"/>
        <v>0</v>
      </c>
      <c r="K135" s="254" t="s">
        <v>38</v>
      </c>
      <c r="L135" s="259"/>
      <c r="M135" s="260" t="s">
        <v>38</v>
      </c>
      <c r="N135" s="261" t="s">
        <v>53</v>
      </c>
      <c r="O135" s="44"/>
      <c r="P135" s="214">
        <f t="shared" si="11"/>
        <v>0</v>
      </c>
      <c r="Q135" s="214">
        <v>0</v>
      </c>
      <c r="R135" s="214">
        <f t="shared" si="12"/>
        <v>0</v>
      </c>
      <c r="S135" s="214">
        <v>0</v>
      </c>
      <c r="T135" s="215">
        <f t="shared" si="13"/>
        <v>0</v>
      </c>
      <c r="AR135" s="25" t="s">
        <v>231</v>
      </c>
      <c r="AT135" s="25" t="s">
        <v>272</v>
      </c>
      <c r="AU135" s="25" t="s">
        <v>25</v>
      </c>
      <c r="AY135" s="25" t="s">
        <v>183</v>
      </c>
      <c r="BE135" s="216">
        <f t="shared" si="14"/>
        <v>0</v>
      </c>
      <c r="BF135" s="216">
        <f t="shared" si="15"/>
        <v>0</v>
      </c>
      <c r="BG135" s="216">
        <f t="shared" si="16"/>
        <v>0</v>
      </c>
      <c r="BH135" s="216">
        <f t="shared" si="17"/>
        <v>0</v>
      </c>
      <c r="BI135" s="216">
        <f t="shared" si="18"/>
        <v>0</v>
      </c>
      <c r="BJ135" s="25" t="s">
        <v>25</v>
      </c>
      <c r="BK135" s="216">
        <f t="shared" si="19"/>
        <v>0</v>
      </c>
      <c r="BL135" s="25" t="s">
        <v>190</v>
      </c>
      <c r="BM135" s="25" t="s">
        <v>2852</v>
      </c>
    </row>
    <row r="136" spans="2:65" s="1" customFormat="1" ht="16.5" customHeight="1">
      <c r="B136" s="43"/>
      <c r="C136" s="252" t="s">
        <v>344</v>
      </c>
      <c r="D136" s="252" t="s">
        <v>272</v>
      </c>
      <c r="E136" s="253" t="s">
        <v>2853</v>
      </c>
      <c r="F136" s="254" t="s">
        <v>2854</v>
      </c>
      <c r="G136" s="255" t="s">
        <v>313</v>
      </c>
      <c r="H136" s="256">
        <v>125</v>
      </c>
      <c r="I136" s="257"/>
      <c r="J136" s="258">
        <f t="shared" si="10"/>
        <v>0</v>
      </c>
      <c r="K136" s="254" t="s">
        <v>38</v>
      </c>
      <c r="L136" s="259"/>
      <c r="M136" s="260" t="s">
        <v>38</v>
      </c>
      <c r="N136" s="261" t="s">
        <v>53</v>
      </c>
      <c r="O136" s="44"/>
      <c r="P136" s="214">
        <f t="shared" si="11"/>
        <v>0</v>
      </c>
      <c r="Q136" s="214">
        <v>0</v>
      </c>
      <c r="R136" s="214">
        <f t="shared" si="12"/>
        <v>0</v>
      </c>
      <c r="S136" s="214">
        <v>0</v>
      </c>
      <c r="T136" s="215">
        <f t="shared" si="13"/>
        <v>0</v>
      </c>
      <c r="AR136" s="25" t="s">
        <v>231</v>
      </c>
      <c r="AT136" s="25" t="s">
        <v>272</v>
      </c>
      <c r="AU136" s="25" t="s">
        <v>25</v>
      </c>
      <c r="AY136" s="25" t="s">
        <v>183</v>
      </c>
      <c r="BE136" s="216">
        <f t="shared" si="14"/>
        <v>0</v>
      </c>
      <c r="BF136" s="216">
        <f t="shared" si="15"/>
        <v>0</v>
      </c>
      <c r="BG136" s="216">
        <f t="shared" si="16"/>
        <v>0</v>
      </c>
      <c r="BH136" s="216">
        <f t="shared" si="17"/>
        <v>0</v>
      </c>
      <c r="BI136" s="216">
        <f t="shared" si="18"/>
        <v>0</v>
      </c>
      <c r="BJ136" s="25" t="s">
        <v>25</v>
      </c>
      <c r="BK136" s="216">
        <f t="shared" si="19"/>
        <v>0</v>
      </c>
      <c r="BL136" s="25" t="s">
        <v>190</v>
      </c>
      <c r="BM136" s="25" t="s">
        <v>2855</v>
      </c>
    </row>
    <row r="137" spans="2:65" s="1" customFormat="1" ht="16.5" customHeight="1">
      <c r="B137" s="43"/>
      <c r="C137" s="252" t="s">
        <v>348</v>
      </c>
      <c r="D137" s="252" t="s">
        <v>272</v>
      </c>
      <c r="E137" s="253" t="s">
        <v>2856</v>
      </c>
      <c r="F137" s="254" t="s">
        <v>2857</v>
      </c>
      <c r="G137" s="255" t="s">
        <v>313</v>
      </c>
      <c r="H137" s="256">
        <v>60</v>
      </c>
      <c r="I137" s="257"/>
      <c r="J137" s="258">
        <f t="shared" si="10"/>
        <v>0</v>
      </c>
      <c r="K137" s="254" t="s">
        <v>38</v>
      </c>
      <c r="L137" s="259"/>
      <c r="M137" s="260" t="s">
        <v>38</v>
      </c>
      <c r="N137" s="261" t="s">
        <v>53</v>
      </c>
      <c r="O137" s="44"/>
      <c r="P137" s="214">
        <f t="shared" si="11"/>
        <v>0</v>
      </c>
      <c r="Q137" s="214">
        <v>0</v>
      </c>
      <c r="R137" s="214">
        <f t="shared" si="12"/>
        <v>0</v>
      </c>
      <c r="S137" s="214">
        <v>0</v>
      </c>
      <c r="T137" s="215">
        <f t="shared" si="13"/>
        <v>0</v>
      </c>
      <c r="AR137" s="25" t="s">
        <v>231</v>
      </c>
      <c r="AT137" s="25" t="s">
        <v>272</v>
      </c>
      <c r="AU137" s="25" t="s">
        <v>25</v>
      </c>
      <c r="AY137" s="25" t="s">
        <v>183</v>
      </c>
      <c r="BE137" s="216">
        <f t="shared" si="14"/>
        <v>0</v>
      </c>
      <c r="BF137" s="216">
        <f t="shared" si="15"/>
        <v>0</v>
      </c>
      <c r="BG137" s="216">
        <f t="shared" si="16"/>
        <v>0</v>
      </c>
      <c r="BH137" s="216">
        <f t="shared" si="17"/>
        <v>0</v>
      </c>
      <c r="BI137" s="216">
        <f t="shared" si="18"/>
        <v>0</v>
      </c>
      <c r="BJ137" s="25" t="s">
        <v>25</v>
      </c>
      <c r="BK137" s="216">
        <f t="shared" si="19"/>
        <v>0</v>
      </c>
      <c r="BL137" s="25" t="s">
        <v>190</v>
      </c>
      <c r="BM137" s="25" t="s">
        <v>2858</v>
      </c>
    </row>
    <row r="138" spans="2:65" s="1" customFormat="1" ht="16.5" customHeight="1">
      <c r="B138" s="43"/>
      <c r="C138" s="252" t="s">
        <v>353</v>
      </c>
      <c r="D138" s="252" t="s">
        <v>272</v>
      </c>
      <c r="E138" s="253" t="s">
        <v>2859</v>
      </c>
      <c r="F138" s="254" t="s">
        <v>2860</v>
      </c>
      <c r="G138" s="255" t="s">
        <v>313</v>
      </c>
      <c r="H138" s="256">
        <v>15</v>
      </c>
      <c r="I138" s="257"/>
      <c r="J138" s="258">
        <f t="shared" si="10"/>
        <v>0</v>
      </c>
      <c r="K138" s="254" t="s">
        <v>38</v>
      </c>
      <c r="L138" s="259"/>
      <c r="M138" s="260" t="s">
        <v>38</v>
      </c>
      <c r="N138" s="261" t="s">
        <v>53</v>
      </c>
      <c r="O138" s="44"/>
      <c r="P138" s="214">
        <f t="shared" si="11"/>
        <v>0</v>
      </c>
      <c r="Q138" s="214">
        <v>0</v>
      </c>
      <c r="R138" s="214">
        <f t="shared" si="12"/>
        <v>0</v>
      </c>
      <c r="S138" s="214">
        <v>0</v>
      </c>
      <c r="T138" s="215">
        <f t="shared" si="13"/>
        <v>0</v>
      </c>
      <c r="AR138" s="25" t="s">
        <v>231</v>
      </c>
      <c r="AT138" s="25" t="s">
        <v>272</v>
      </c>
      <c r="AU138" s="25" t="s">
        <v>25</v>
      </c>
      <c r="AY138" s="25" t="s">
        <v>183</v>
      </c>
      <c r="BE138" s="216">
        <f t="shared" si="14"/>
        <v>0</v>
      </c>
      <c r="BF138" s="216">
        <f t="shared" si="15"/>
        <v>0</v>
      </c>
      <c r="BG138" s="216">
        <f t="shared" si="16"/>
        <v>0</v>
      </c>
      <c r="BH138" s="216">
        <f t="shared" si="17"/>
        <v>0</v>
      </c>
      <c r="BI138" s="216">
        <f t="shared" si="18"/>
        <v>0</v>
      </c>
      <c r="BJ138" s="25" t="s">
        <v>25</v>
      </c>
      <c r="BK138" s="216">
        <f t="shared" si="19"/>
        <v>0</v>
      </c>
      <c r="BL138" s="25" t="s">
        <v>190</v>
      </c>
      <c r="BM138" s="25" t="s">
        <v>2861</v>
      </c>
    </row>
    <row r="139" spans="2:63" s="11" customFormat="1" ht="37.35" customHeight="1">
      <c r="B139" s="189"/>
      <c r="C139" s="190"/>
      <c r="D139" s="191" t="s">
        <v>81</v>
      </c>
      <c r="E139" s="192" t="s">
        <v>2099</v>
      </c>
      <c r="F139" s="192" t="s">
        <v>2862</v>
      </c>
      <c r="G139" s="190"/>
      <c r="H139" s="190"/>
      <c r="I139" s="193"/>
      <c r="J139" s="194">
        <f>BK139</f>
        <v>0</v>
      </c>
      <c r="K139" s="190"/>
      <c r="L139" s="195"/>
      <c r="M139" s="196"/>
      <c r="N139" s="197"/>
      <c r="O139" s="197"/>
      <c r="P139" s="198">
        <f>SUM(P140:P142)</f>
        <v>0</v>
      </c>
      <c r="Q139" s="197"/>
      <c r="R139" s="198">
        <f>SUM(R140:R142)</f>
        <v>0</v>
      </c>
      <c r="S139" s="197"/>
      <c r="T139" s="199">
        <f>SUM(T140:T142)</f>
        <v>0</v>
      </c>
      <c r="AR139" s="200" t="s">
        <v>25</v>
      </c>
      <c r="AT139" s="201" t="s">
        <v>81</v>
      </c>
      <c r="AU139" s="201" t="s">
        <v>82</v>
      </c>
      <c r="AY139" s="200" t="s">
        <v>183</v>
      </c>
      <c r="BK139" s="202">
        <f>SUM(BK140:BK142)</f>
        <v>0</v>
      </c>
    </row>
    <row r="140" spans="2:65" s="1" customFormat="1" ht="16.5" customHeight="1">
      <c r="B140" s="43"/>
      <c r="C140" s="252" t="s">
        <v>358</v>
      </c>
      <c r="D140" s="252" t="s">
        <v>272</v>
      </c>
      <c r="E140" s="253" t="s">
        <v>2863</v>
      </c>
      <c r="F140" s="254" t="s">
        <v>2864</v>
      </c>
      <c r="G140" s="255" t="s">
        <v>490</v>
      </c>
      <c r="H140" s="256">
        <v>165</v>
      </c>
      <c r="I140" s="257"/>
      <c r="J140" s="258">
        <f>ROUND(I140*H140,2)</f>
        <v>0</v>
      </c>
      <c r="K140" s="254" t="s">
        <v>38</v>
      </c>
      <c r="L140" s="259"/>
      <c r="M140" s="260" t="s">
        <v>38</v>
      </c>
      <c r="N140" s="261" t="s">
        <v>53</v>
      </c>
      <c r="O140" s="44"/>
      <c r="P140" s="214">
        <f>O140*H140</f>
        <v>0</v>
      </c>
      <c r="Q140" s="214">
        <v>0</v>
      </c>
      <c r="R140" s="214">
        <f>Q140*H140</f>
        <v>0</v>
      </c>
      <c r="S140" s="214">
        <v>0</v>
      </c>
      <c r="T140" s="215">
        <f>S140*H140</f>
        <v>0</v>
      </c>
      <c r="AR140" s="25" t="s">
        <v>231</v>
      </c>
      <c r="AT140" s="25" t="s">
        <v>272</v>
      </c>
      <c r="AU140" s="25" t="s">
        <v>25</v>
      </c>
      <c r="AY140" s="25" t="s">
        <v>183</v>
      </c>
      <c r="BE140" s="216">
        <f>IF(N140="základní",J140,0)</f>
        <v>0</v>
      </c>
      <c r="BF140" s="216">
        <f>IF(N140="snížená",J140,0)</f>
        <v>0</v>
      </c>
      <c r="BG140" s="216">
        <f>IF(N140="zákl. přenesená",J140,0)</f>
        <v>0</v>
      </c>
      <c r="BH140" s="216">
        <f>IF(N140="sníž. přenesená",J140,0)</f>
        <v>0</v>
      </c>
      <c r="BI140" s="216">
        <f>IF(N140="nulová",J140,0)</f>
        <v>0</v>
      </c>
      <c r="BJ140" s="25" t="s">
        <v>25</v>
      </c>
      <c r="BK140" s="216">
        <f>ROUND(I140*H140,2)</f>
        <v>0</v>
      </c>
      <c r="BL140" s="25" t="s">
        <v>190</v>
      </c>
      <c r="BM140" s="25" t="s">
        <v>2865</v>
      </c>
    </row>
    <row r="141" spans="2:65" s="1" customFormat="1" ht="16.5" customHeight="1">
      <c r="B141" s="43"/>
      <c r="C141" s="252" t="s">
        <v>364</v>
      </c>
      <c r="D141" s="252" t="s">
        <v>272</v>
      </c>
      <c r="E141" s="253" t="s">
        <v>2866</v>
      </c>
      <c r="F141" s="254" t="s">
        <v>2867</v>
      </c>
      <c r="G141" s="255" t="s">
        <v>490</v>
      </c>
      <c r="H141" s="256">
        <v>110</v>
      </c>
      <c r="I141" s="257"/>
      <c r="J141" s="258">
        <f>ROUND(I141*H141,2)</f>
        <v>0</v>
      </c>
      <c r="K141" s="254" t="s">
        <v>38</v>
      </c>
      <c r="L141" s="259"/>
      <c r="M141" s="260" t="s">
        <v>38</v>
      </c>
      <c r="N141" s="261" t="s">
        <v>53</v>
      </c>
      <c r="O141" s="44"/>
      <c r="P141" s="214">
        <f>O141*H141</f>
        <v>0</v>
      </c>
      <c r="Q141" s="214">
        <v>0</v>
      </c>
      <c r="R141" s="214">
        <f>Q141*H141</f>
        <v>0</v>
      </c>
      <c r="S141" s="214">
        <v>0</v>
      </c>
      <c r="T141" s="215">
        <f>S141*H141</f>
        <v>0</v>
      </c>
      <c r="AR141" s="25" t="s">
        <v>231</v>
      </c>
      <c r="AT141" s="25" t="s">
        <v>272</v>
      </c>
      <c r="AU141" s="25" t="s">
        <v>25</v>
      </c>
      <c r="AY141" s="25" t="s">
        <v>183</v>
      </c>
      <c r="BE141" s="216">
        <f>IF(N141="základní",J141,0)</f>
        <v>0</v>
      </c>
      <c r="BF141" s="216">
        <f>IF(N141="snížená",J141,0)</f>
        <v>0</v>
      </c>
      <c r="BG141" s="216">
        <f>IF(N141="zákl. přenesená",J141,0)</f>
        <v>0</v>
      </c>
      <c r="BH141" s="216">
        <f>IF(N141="sníž. přenesená",J141,0)</f>
        <v>0</v>
      </c>
      <c r="BI141" s="216">
        <f>IF(N141="nulová",J141,0)</f>
        <v>0</v>
      </c>
      <c r="BJ141" s="25" t="s">
        <v>25</v>
      </c>
      <c r="BK141" s="216">
        <f>ROUND(I141*H141,2)</f>
        <v>0</v>
      </c>
      <c r="BL141" s="25" t="s">
        <v>190</v>
      </c>
      <c r="BM141" s="25" t="s">
        <v>2868</v>
      </c>
    </row>
    <row r="142" spans="2:65" s="1" customFormat="1" ht="16.5" customHeight="1">
      <c r="B142" s="43"/>
      <c r="C142" s="252" t="s">
        <v>369</v>
      </c>
      <c r="D142" s="252" t="s">
        <v>272</v>
      </c>
      <c r="E142" s="253" t="s">
        <v>2869</v>
      </c>
      <c r="F142" s="254" t="s">
        <v>2870</v>
      </c>
      <c r="G142" s="255" t="s">
        <v>313</v>
      </c>
      <c r="H142" s="256">
        <v>135</v>
      </c>
      <c r="I142" s="257"/>
      <c r="J142" s="258">
        <f>ROUND(I142*H142,2)</f>
        <v>0</v>
      </c>
      <c r="K142" s="254" t="s">
        <v>38</v>
      </c>
      <c r="L142" s="259"/>
      <c r="M142" s="260" t="s">
        <v>38</v>
      </c>
      <c r="N142" s="261" t="s">
        <v>53</v>
      </c>
      <c r="O142" s="44"/>
      <c r="P142" s="214">
        <f>O142*H142</f>
        <v>0</v>
      </c>
      <c r="Q142" s="214">
        <v>0</v>
      </c>
      <c r="R142" s="214">
        <f>Q142*H142</f>
        <v>0</v>
      </c>
      <c r="S142" s="214">
        <v>0</v>
      </c>
      <c r="T142" s="215">
        <f>S142*H142</f>
        <v>0</v>
      </c>
      <c r="AR142" s="25" t="s">
        <v>231</v>
      </c>
      <c r="AT142" s="25" t="s">
        <v>272</v>
      </c>
      <c r="AU142" s="25" t="s">
        <v>25</v>
      </c>
      <c r="AY142" s="25" t="s">
        <v>183</v>
      </c>
      <c r="BE142" s="216">
        <f>IF(N142="základní",J142,0)</f>
        <v>0</v>
      </c>
      <c r="BF142" s="216">
        <f>IF(N142="snížená",J142,0)</f>
        <v>0</v>
      </c>
      <c r="BG142" s="216">
        <f>IF(N142="zákl. přenesená",J142,0)</f>
        <v>0</v>
      </c>
      <c r="BH142" s="216">
        <f>IF(N142="sníž. přenesená",J142,0)</f>
        <v>0</v>
      </c>
      <c r="BI142" s="216">
        <f>IF(N142="nulová",J142,0)</f>
        <v>0</v>
      </c>
      <c r="BJ142" s="25" t="s">
        <v>25</v>
      </c>
      <c r="BK142" s="216">
        <f>ROUND(I142*H142,2)</f>
        <v>0</v>
      </c>
      <c r="BL142" s="25" t="s">
        <v>190</v>
      </c>
      <c r="BM142" s="25" t="s">
        <v>2871</v>
      </c>
    </row>
    <row r="143" spans="2:63" s="11" customFormat="1" ht="37.35" customHeight="1">
      <c r="B143" s="189"/>
      <c r="C143" s="190"/>
      <c r="D143" s="191" t="s">
        <v>81</v>
      </c>
      <c r="E143" s="192" t="s">
        <v>2101</v>
      </c>
      <c r="F143" s="192" t="s">
        <v>2872</v>
      </c>
      <c r="G143" s="190"/>
      <c r="H143" s="190"/>
      <c r="I143" s="193"/>
      <c r="J143" s="194">
        <f>BK143</f>
        <v>0</v>
      </c>
      <c r="K143" s="190"/>
      <c r="L143" s="195"/>
      <c r="M143" s="196"/>
      <c r="N143" s="197"/>
      <c r="O143" s="197"/>
      <c r="P143" s="198">
        <f>SUM(P144:P163)</f>
        <v>0</v>
      </c>
      <c r="Q143" s="197"/>
      <c r="R143" s="198">
        <f>SUM(R144:R163)</f>
        <v>0</v>
      </c>
      <c r="S143" s="197"/>
      <c r="T143" s="199">
        <f>SUM(T144:T163)</f>
        <v>0</v>
      </c>
      <c r="AR143" s="200" t="s">
        <v>25</v>
      </c>
      <c r="AT143" s="201" t="s">
        <v>81</v>
      </c>
      <c r="AU143" s="201" t="s">
        <v>82</v>
      </c>
      <c r="AY143" s="200" t="s">
        <v>183</v>
      </c>
      <c r="BK143" s="202">
        <f>SUM(BK144:BK163)</f>
        <v>0</v>
      </c>
    </row>
    <row r="144" spans="2:65" s="1" customFormat="1" ht="16.5" customHeight="1">
      <c r="B144" s="43"/>
      <c r="C144" s="252" t="s">
        <v>373</v>
      </c>
      <c r="D144" s="252" t="s">
        <v>272</v>
      </c>
      <c r="E144" s="253" t="s">
        <v>2873</v>
      </c>
      <c r="F144" s="254" t="s">
        <v>2874</v>
      </c>
      <c r="G144" s="255" t="s">
        <v>490</v>
      </c>
      <c r="H144" s="256">
        <v>15</v>
      </c>
      <c r="I144" s="257"/>
      <c r="J144" s="258">
        <f aca="true" t="shared" si="20" ref="J144:J163">ROUND(I144*H144,2)</f>
        <v>0</v>
      </c>
      <c r="K144" s="254" t="s">
        <v>38</v>
      </c>
      <c r="L144" s="259"/>
      <c r="M144" s="260" t="s">
        <v>38</v>
      </c>
      <c r="N144" s="261" t="s">
        <v>53</v>
      </c>
      <c r="O144" s="44"/>
      <c r="P144" s="214">
        <f aca="true" t="shared" si="21" ref="P144:P163">O144*H144</f>
        <v>0</v>
      </c>
      <c r="Q144" s="214">
        <v>0</v>
      </c>
      <c r="R144" s="214">
        <f aca="true" t="shared" si="22" ref="R144:R163">Q144*H144</f>
        <v>0</v>
      </c>
      <c r="S144" s="214">
        <v>0</v>
      </c>
      <c r="T144" s="215">
        <f aca="true" t="shared" si="23" ref="T144:T163">S144*H144</f>
        <v>0</v>
      </c>
      <c r="AR144" s="25" t="s">
        <v>231</v>
      </c>
      <c r="AT144" s="25" t="s">
        <v>272</v>
      </c>
      <c r="AU144" s="25" t="s">
        <v>25</v>
      </c>
      <c r="AY144" s="25" t="s">
        <v>183</v>
      </c>
      <c r="BE144" s="216">
        <f aca="true" t="shared" si="24" ref="BE144:BE163">IF(N144="základní",J144,0)</f>
        <v>0</v>
      </c>
      <c r="BF144" s="216">
        <f aca="true" t="shared" si="25" ref="BF144:BF163">IF(N144="snížená",J144,0)</f>
        <v>0</v>
      </c>
      <c r="BG144" s="216">
        <f aca="true" t="shared" si="26" ref="BG144:BG163">IF(N144="zákl. přenesená",J144,0)</f>
        <v>0</v>
      </c>
      <c r="BH144" s="216">
        <f aca="true" t="shared" si="27" ref="BH144:BH163">IF(N144="sníž. přenesená",J144,0)</f>
        <v>0</v>
      </c>
      <c r="BI144" s="216">
        <f aca="true" t="shared" si="28" ref="BI144:BI163">IF(N144="nulová",J144,0)</f>
        <v>0</v>
      </c>
      <c r="BJ144" s="25" t="s">
        <v>25</v>
      </c>
      <c r="BK144" s="216">
        <f aca="true" t="shared" si="29" ref="BK144:BK163">ROUND(I144*H144,2)</f>
        <v>0</v>
      </c>
      <c r="BL144" s="25" t="s">
        <v>190</v>
      </c>
      <c r="BM144" s="25" t="s">
        <v>2875</v>
      </c>
    </row>
    <row r="145" spans="2:65" s="1" customFormat="1" ht="16.5" customHeight="1">
      <c r="B145" s="43"/>
      <c r="C145" s="252" t="s">
        <v>385</v>
      </c>
      <c r="D145" s="252" t="s">
        <v>272</v>
      </c>
      <c r="E145" s="253" t="s">
        <v>2876</v>
      </c>
      <c r="F145" s="254" t="s">
        <v>2877</v>
      </c>
      <c r="G145" s="255" t="s">
        <v>490</v>
      </c>
      <c r="H145" s="256">
        <v>15</v>
      </c>
      <c r="I145" s="257"/>
      <c r="J145" s="258">
        <f t="shared" si="20"/>
        <v>0</v>
      </c>
      <c r="K145" s="254" t="s">
        <v>38</v>
      </c>
      <c r="L145" s="259"/>
      <c r="M145" s="260" t="s">
        <v>38</v>
      </c>
      <c r="N145" s="261" t="s">
        <v>53</v>
      </c>
      <c r="O145" s="44"/>
      <c r="P145" s="214">
        <f t="shared" si="21"/>
        <v>0</v>
      </c>
      <c r="Q145" s="214">
        <v>0</v>
      </c>
      <c r="R145" s="214">
        <f t="shared" si="22"/>
        <v>0</v>
      </c>
      <c r="S145" s="214">
        <v>0</v>
      </c>
      <c r="T145" s="215">
        <f t="shared" si="23"/>
        <v>0</v>
      </c>
      <c r="AR145" s="25" t="s">
        <v>231</v>
      </c>
      <c r="AT145" s="25" t="s">
        <v>272</v>
      </c>
      <c r="AU145" s="25" t="s">
        <v>25</v>
      </c>
      <c r="AY145" s="25" t="s">
        <v>183</v>
      </c>
      <c r="BE145" s="216">
        <f t="shared" si="24"/>
        <v>0</v>
      </c>
      <c r="BF145" s="216">
        <f t="shared" si="25"/>
        <v>0</v>
      </c>
      <c r="BG145" s="216">
        <f t="shared" si="26"/>
        <v>0</v>
      </c>
      <c r="BH145" s="216">
        <f t="shared" si="27"/>
        <v>0</v>
      </c>
      <c r="BI145" s="216">
        <f t="shared" si="28"/>
        <v>0</v>
      </c>
      <c r="BJ145" s="25" t="s">
        <v>25</v>
      </c>
      <c r="BK145" s="216">
        <f t="shared" si="29"/>
        <v>0</v>
      </c>
      <c r="BL145" s="25" t="s">
        <v>190</v>
      </c>
      <c r="BM145" s="25" t="s">
        <v>2878</v>
      </c>
    </row>
    <row r="146" spans="2:65" s="1" customFormat="1" ht="16.5" customHeight="1">
      <c r="B146" s="43"/>
      <c r="C146" s="252" t="s">
        <v>394</v>
      </c>
      <c r="D146" s="252" t="s">
        <v>272</v>
      </c>
      <c r="E146" s="253" t="s">
        <v>2879</v>
      </c>
      <c r="F146" s="254" t="s">
        <v>2880</v>
      </c>
      <c r="G146" s="255" t="s">
        <v>38</v>
      </c>
      <c r="H146" s="256">
        <v>15</v>
      </c>
      <c r="I146" s="257"/>
      <c r="J146" s="258">
        <f t="shared" si="20"/>
        <v>0</v>
      </c>
      <c r="K146" s="254" t="s">
        <v>38</v>
      </c>
      <c r="L146" s="259"/>
      <c r="M146" s="260" t="s">
        <v>38</v>
      </c>
      <c r="N146" s="261" t="s">
        <v>53</v>
      </c>
      <c r="O146" s="44"/>
      <c r="P146" s="214">
        <f t="shared" si="21"/>
        <v>0</v>
      </c>
      <c r="Q146" s="214">
        <v>0</v>
      </c>
      <c r="R146" s="214">
        <f t="shared" si="22"/>
        <v>0</v>
      </c>
      <c r="S146" s="214">
        <v>0</v>
      </c>
      <c r="T146" s="215">
        <f t="shared" si="23"/>
        <v>0</v>
      </c>
      <c r="AR146" s="25" t="s">
        <v>231</v>
      </c>
      <c r="AT146" s="25" t="s">
        <v>272</v>
      </c>
      <c r="AU146" s="25" t="s">
        <v>25</v>
      </c>
      <c r="AY146" s="25" t="s">
        <v>183</v>
      </c>
      <c r="BE146" s="216">
        <f t="shared" si="24"/>
        <v>0</v>
      </c>
      <c r="BF146" s="216">
        <f t="shared" si="25"/>
        <v>0</v>
      </c>
      <c r="BG146" s="216">
        <f t="shared" si="26"/>
        <v>0</v>
      </c>
      <c r="BH146" s="216">
        <f t="shared" si="27"/>
        <v>0</v>
      </c>
      <c r="BI146" s="216">
        <f t="shared" si="28"/>
        <v>0</v>
      </c>
      <c r="BJ146" s="25" t="s">
        <v>25</v>
      </c>
      <c r="BK146" s="216">
        <f t="shared" si="29"/>
        <v>0</v>
      </c>
      <c r="BL146" s="25" t="s">
        <v>190</v>
      </c>
      <c r="BM146" s="25" t="s">
        <v>2881</v>
      </c>
    </row>
    <row r="147" spans="2:65" s="1" customFormat="1" ht="16.5" customHeight="1">
      <c r="B147" s="43"/>
      <c r="C147" s="252" t="s">
        <v>410</v>
      </c>
      <c r="D147" s="252" t="s">
        <v>272</v>
      </c>
      <c r="E147" s="253" t="s">
        <v>2882</v>
      </c>
      <c r="F147" s="254" t="s">
        <v>2883</v>
      </c>
      <c r="G147" s="255" t="s">
        <v>490</v>
      </c>
      <c r="H147" s="256">
        <v>10</v>
      </c>
      <c r="I147" s="257"/>
      <c r="J147" s="258">
        <f t="shared" si="20"/>
        <v>0</v>
      </c>
      <c r="K147" s="254" t="s">
        <v>38</v>
      </c>
      <c r="L147" s="259"/>
      <c r="M147" s="260" t="s">
        <v>38</v>
      </c>
      <c r="N147" s="261" t="s">
        <v>53</v>
      </c>
      <c r="O147" s="44"/>
      <c r="P147" s="214">
        <f t="shared" si="21"/>
        <v>0</v>
      </c>
      <c r="Q147" s="214">
        <v>0</v>
      </c>
      <c r="R147" s="214">
        <f t="shared" si="22"/>
        <v>0</v>
      </c>
      <c r="S147" s="214">
        <v>0</v>
      </c>
      <c r="T147" s="215">
        <f t="shared" si="23"/>
        <v>0</v>
      </c>
      <c r="AR147" s="25" t="s">
        <v>231</v>
      </c>
      <c r="AT147" s="25" t="s">
        <v>272</v>
      </c>
      <c r="AU147" s="25" t="s">
        <v>25</v>
      </c>
      <c r="AY147" s="25" t="s">
        <v>183</v>
      </c>
      <c r="BE147" s="216">
        <f t="shared" si="24"/>
        <v>0</v>
      </c>
      <c r="BF147" s="216">
        <f t="shared" si="25"/>
        <v>0</v>
      </c>
      <c r="BG147" s="216">
        <f t="shared" si="26"/>
        <v>0</v>
      </c>
      <c r="BH147" s="216">
        <f t="shared" si="27"/>
        <v>0</v>
      </c>
      <c r="BI147" s="216">
        <f t="shared" si="28"/>
        <v>0</v>
      </c>
      <c r="BJ147" s="25" t="s">
        <v>25</v>
      </c>
      <c r="BK147" s="216">
        <f t="shared" si="29"/>
        <v>0</v>
      </c>
      <c r="BL147" s="25" t="s">
        <v>190</v>
      </c>
      <c r="BM147" s="25" t="s">
        <v>2884</v>
      </c>
    </row>
    <row r="148" spans="2:65" s="1" customFormat="1" ht="16.5" customHeight="1">
      <c r="B148" s="43"/>
      <c r="C148" s="252" t="s">
        <v>414</v>
      </c>
      <c r="D148" s="252" t="s">
        <v>272</v>
      </c>
      <c r="E148" s="253" t="s">
        <v>2885</v>
      </c>
      <c r="F148" s="254" t="s">
        <v>2886</v>
      </c>
      <c r="G148" s="255" t="s">
        <v>490</v>
      </c>
      <c r="H148" s="256">
        <v>6</v>
      </c>
      <c r="I148" s="257"/>
      <c r="J148" s="258">
        <f t="shared" si="20"/>
        <v>0</v>
      </c>
      <c r="K148" s="254" t="s">
        <v>38</v>
      </c>
      <c r="L148" s="259"/>
      <c r="M148" s="260" t="s">
        <v>38</v>
      </c>
      <c r="N148" s="261" t="s">
        <v>53</v>
      </c>
      <c r="O148" s="44"/>
      <c r="P148" s="214">
        <f t="shared" si="21"/>
        <v>0</v>
      </c>
      <c r="Q148" s="214">
        <v>0</v>
      </c>
      <c r="R148" s="214">
        <f t="shared" si="22"/>
        <v>0</v>
      </c>
      <c r="S148" s="214">
        <v>0</v>
      </c>
      <c r="T148" s="215">
        <f t="shared" si="23"/>
        <v>0</v>
      </c>
      <c r="AR148" s="25" t="s">
        <v>231</v>
      </c>
      <c r="AT148" s="25" t="s">
        <v>272</v>
      </c>
      <c r="AU148" s="25" t="s">
        <v>25</v>
      </c>
      <c r="AY148" s="25" t="s">
        <v>183</v>
      </c>
      <c r="BE148" s="216">
        <f t="shared" si="24"/>
        <v>0</v>
      </c>
      <c r="BF148" s="216">
        <f t="shared" si="25"/>
        <v>0</v>
      </c>
      <c r="BG148" s="216">
        <f t="shared" si="26"/>
        <v>0</v>
      </c>
      <c r="BH148" s="216">
        <f t="shared" si="27"/>
        <v>0</v>
      </c>
      <c r="BI148" s="216">
        <f t="shared" si="28"/>
        <v>0</v>
      </c>
      <c r="BJ148" s="25" t="s">
        <v>25</v>
      </c>
      <c r="BK148" s="216">
        <f t="shared" si="29"/>
        <v>0</v>
      </c>
      <c r="BL148" s="25" t="s">
        <v>190</v>
      </c>
      <c r="BM148" s="25" t="s">
        <v>2887</v>
      </c>
    </row>
    <row r="149" spans="2:65" s="1" customFormat="1" ht="16.5" customHeight="1">
      <c r="B149" s="43"/>
      <c r="C149" s="252" t="s">
        <v>425</v>
      </c>
      <c r="D149" s="252" t="s">
        <v>272</v>
      </c>
      <c r="E149" s="253" t="s">
        <v>2888</v>
      </c>
      <c r="F149" s="254" t="s">
        <v>2889</v>
      </c>
      <c r="G149" s="255" t="s">
        <v>490</v>
      </c>
      <c r="H149" s="256">
        <v>2</v>
      </c>
      <c r="I149" s="257"/>
      <c r="J149" s="258">
        <f t="shared" si="20"/>
        <v>0</v>
      </c>
      <c r="K149" s="254" t="s">
        <v>38</v>
      </c>
      <c r="L149" s="259"/>
      <c r="M149" s="260" t="s">
        <v>38</v>
      </c>
      <c r="N149" s="261" t="s">
        <v>53</v>
      </c>
      <c r="O149" s="44"/>
      <c r="P149" s="214">
        <f t="shared" si="21"/>
        <v>0</v>
      </c>
      <c r="Q149" s="214">
        <v>0</v>
      </c>
      <c r="R149" s="214">
        <f t="shared" si="22"/>
        <v>0</v>
      </c>
      <c r="S149" s="214">
        <v>0</v>
      </c>
      <c r="T149" s="215">
        <f t="shared" si="23"/>
        <v>0</v>
      </c>
      <c r="AR149" s="25" t="s">
        <v>231</v>
      </c>
      <c r="AT149" s="25" t="s">
        <v>272</v>
      </c>
      <c r="AU149" s="25" t="s">
        <v>25</v>
      </c>
      <c r="AY149" s="25" t="s">
        <v>183</v>
      </c>
      <c r="BE149" s="216">
        <f t="shared" si="24"/>
        <v>0</v>
      </c>
      <c r="BF149" s="216">
        <f t="shared" si="25"/>
        <v>0</v>
      </c>
      <c r="BG149" s="216">
        <f t="shared" si="26"/>
        <v>0</v>
      </c>
      <c r="BH149" s="216">
        <f t="shared" si="27"/>
        <v>0</v>
      </c>
      <c r="BI149" s="216">
        <f t="shared" si="28"/>
        <v>0</v>
      </c>
      <c r="BJ149" s="25" t="s">
        <v>25</v>
      </c>
      <c r="BK149" s="216">
        <f t="shared" si="29"/>
        <v>0</v>
      </c>
      <c r="BL149" s="25" t="s">
        <v>190</v>
      </c>
      <c r="BM149" s="25" t="s">
        <v>2890</v>
      </c>
    </row>
    <row r="150" spans="2:65" s="1" customFormat="1" ht="16.5" customHeight="1">
      <c r="B150" s="43"/>
      <c r="C150" s="252" t="s">
        <v>430</v>
      </c>
      <c r="D150" s="252" t="s">
        <v>272</v>
      </c>
      <c r="E150" s="253" t="s">
        <v>2891</v>
      </c>
      <c r="F150" s="254" t="s">
        <v>2892</v>
      </c>
      <c r="G150" s="255" t="s">
        <v>490</v>
      </c>
      <c r="H150" s="256">
        <v>2</v>
      </c>
      <c r="I150" s="257"/>
      <c r="J150" s="258">
        <f t="shared" si="20"/>
        <v>0</v>
      </c>
      <c r="K150" s="254" t="s">
        <v>38</v>
      </c>
      <c r="L150" s="259"/>
      <c r="M150" s="260" t="s">
        <v>38</v>
      </c>
      <c r="N150" s="261" t="s">
        <v>53</v>
      </c>
      <c r="O150" s="44"/>
      <c r="P150" s="214">
        <f t="shared" si="21"/>
        <v>0</v>
      </c>
      <c r="Q150" s="214">
        <v>0</v>
      </c>
      <c r="R150" s="214">
        <f t="shared" si="22"/>
        <v>0</v>
      </c>
      <c r="S150" s="214">
        <v>0</v>
      </c>
      <c r="T150" s="215">
        <f t="shared" si="23"/>
        <v>0</v>
      </c>
      <c r="AR150" s="25" t="s">
        <v>231</v>
      </c>
      <c r="AT150" s="25" t="s">
        <v>272</v>
      </c>
      <c r="AU150" s="25" t="s">
        <v>25</v>
      </c>
      <c r="AY150" s="25" t="s">
        <v>183</v>
      </c>
      <c r="BE150" s="216">
        <f t="shared" si="24"/>
        <v>0</v>
      </c>
      <c r="BF150" s="216">
        <f t="shared" si="25"/>
        <v>0</v>
      </c>
      <c r="BG150" s="216">
        <f t="shared" si="26"/>
        <v>0</v>
      </c>
      <c r="BH150" s="216">
        <f t="shared" si="27"/>
        <v>0</v>
      </c>
      <c r="BI150" s="216">
        <f t="shared" si="28"/>
        <v>0</v>
      </c>
      <c r="BJ150" s="25" t="s">
        <v>25</v>
      </c>
      <c r="BK150" s="216">
        <f t="shared" si="29"/>
        <v>0</v>
      </c>
      <c r="BL150" s="25" t="s">
        <v>190</v>
      </c>
      <c r="BM150" s="25" t="s">
        <v>2893</v>
      </c>
    </row>
    <row r="151" spans="2:65" s="1" customFormat="1" ht="16.5" customHeight="1">
      <c r="B151" s="43"/>
      <c r="C151" s="252" t="s">
        <v>438</v>
      </c>
      <c r="D151" s="252" t="s">
        <v>272</v>
      </c>
      <c r="E151" s="253" t="s">
        <v>2894</v>
      </c>
      <c r="F151" s="254" t="s">
        <v>2895</v>
      </c>
      <c r="G151" s="255" t="s">
        <v>490</v>
      </c>
      <c r="H151" s="256">
        <v>2</v>
      </c>
      <c r="I151" s="257"/>
      <c r="J151" s="258">
        <f t="shared" si="20"/>
        <v>0</v>
      </c>
      <c r="K151" s="254" t="s">
        <v>38</v>
      </c>
      <c r="L151" s="259"/>
      <c r="M151" s="260" t="s">
        <v>38</v>
      </c>
      <c r="N151" s="261" t="s">
        <v>53</v>
      </c>
      <c r="O151" s="44"/>
      <c r="P151" s="214">
        <f t="shared" si="21"/>
        <v>0</v>
      </c>
      <c r="Q151" s="214">
        <v>0</v>
      </c>
      <c r="R151" s="214">
        <f t="shared" si="22"/>
        <v>0</v>
      </c>
      <c r="S151" s="214">
        <v>0</v>
      </c>
      <c r="T151" s="215">
        <f t="shared" si="23"/>
        <v>0</v>
      </c>
      <c r="AR151" s="25" t="s">
        <v>231</v>
      </c>
      <c r="AT151" s="25" t="s">
        <v>272</v>
      </c>
      <c r="AU151" s="25" t="s">
        <v>25</v>
      </c>
      <c r="AY151" s="25" t="s">
        <v>183</v>
      </c>
      <c r="BE151" s="216">
        <f t="shared" si="24"/>
        <v>0</v>
      </c>
      <c r="BF151" s="216">
        <f t="shared" si="25"/>
        <v>0</v>
      </c>
      <c r="BG151" s="216">
        <f t="shared" si="26"/>
        <v>0</v>
      </c>
      <c r="BH151" s="216">
        <f t="shared" si="27"/>
        <v>0</v>
      </c>
      <c r="BI151" s="216">
        <f t="shared" si="28"/>
        <v>0</v>
      </c>
      <c r="BJ151" s="25" t="s">
        <v>25</v>
      </c>
      <c r="BK151" s="216">
        <f t="shared" si="29"/>
        <v>0</v>
      </c>
      <c r="BL151" s="25" t="s">
        <v>190</v>
      </c>
      <c r="BM151" s="25" t="s">
        <v>2896</v>
      </c>
    </row>
    <row r="152" spans="2:65" s="1" customFormat="1" ht="16.5" customHeight="1">
      <c r="B152" s="43"/>
      <c r="C152" s="252" t="s">
        <v>442</v>
      </c>
      <c r="D152" s="252" t="s">
        <v>272</v>
      </c>
      <c r="E152" s="253" t="s">
        <v>2897</v>
      </c>
      <c r="F152" s="254" t="s">
        <v>2898</v>
      </c>
      <c r="G152" s="255" t="s">
        <v>490</v>
      </c>
      <c r="H152" s="256">
        <v>2</v>
      </c>
      <c r="I152" s="257"/>
      <c r="J152" s="258">
        <f t="shared" si="20"/>
        <v>0</v>
      </c>
      <c r="K152" s="254" t="s">
        <v>38</v>
      </c>
      <c r="L152" s="259"/>
      <c r="M152" s="260" t="s">
        <v>38</v>
      </c>
      <c r="N152" s="261" t="s">
        <v>53</v>
      </c>
      <c r="O152" s="44"/>
      <c r="P152" s="214">
        <f t="shared" si="21"/>
        <v>0</v>
      </c>
      <c r="Q152" s="214">
        <v>0</v>
      </c>
      <c r="R152" s="214">
        <f t="shared" si="22"/>
        <v>0</v>
      </c>
      <c r="S152" s="214">
        <v>0</v>
      </c>
      <c r="T152" s="215">
        <f t="shared" si="23"/>
        <v>0</v>
      </c>
      <c r="AR152" s="25" t="s">
        <v>231</v>
      </c>
      <c r="AT152" s="25" t="s">
        <v>272</v>
      </c>
      <c r="AU152" s="25" t="s">
        <v>25</v>
      </c>
      <c r="AY152" s="25" t="s">
        <v>183</v>
      </c>
      <c r="BE152" s="216">
        <f t="shared" si="24"/>
        <v>0</v>
      </c>
      <c r="BF152" s="216">
        <f t="shared" si="25"/>
        <v>0</v>
      </c>
      <c r="BG152" s="216">
        <f t="shared" si="26"/>
        <v>0</v>
      </c>
      <c r="BH152" s="216">
        <f t="shared" si="27"/>
        <v>0</v>
      </c>
      <c r="BI152" s="216">
        <f t="shared" si="28"/>
        <v>0</v>
      </c>
      <c r="BJ152" s="25" t="s">
        <v>25</v>
      </c>
      <c r="BK152" s="216">
        <f t="shared" si="29"/>
        <v>0</v>
      </c>
      <c r="BL152" s="25" t="s">
        <v>190</v>
      </c>
      <c r="BM152" s="25" t="s">
        <v>2899</v>
      </c>
    </row>
    <row r="153" spans="2:65" s="1" customFormat="1" ht="16.5" customHeight="1">
      <c r="B153" s="43"/>
      <c r="C153" s="252" t="s">
        <v>446</v>
      </c>
      <c r="D153" s="252" t="s">
        <v>272</v>
      </c>
      <c r="E153" s="253" t="s">
        <v>2900</v>
      </c>
      <c r="F153" s="254" t="s">
        <v>2901</v>
      </c>
      <c r="G153" s="255" t="s">
        <v>490</v>
      </c>
      <c r="H153" s="256">
        <v>1</v>
      </c>
      <c r="I153" s="257"/>
      <c r="J153" s="258">
        <f t="shared" si="20"/>
        <v>0</v>
      </c>
      <c r="K153" s="254" t="s">
        <v>38</v>
      </c>
      <c r="L153" s="259"/>
      <c r="M153" s="260" t="s">
        <v>38</v>
      </c>
      <c r="N153" s="261" t="s">
        <v>53</v>
      </c>
      <c r="O153" s="44"/>
      <c r="P153" s="214">
        <f t="shared" si="21"/>
        <v>0</v>
      </c>
      <c r="Q153" s="214">
        <v>0</v>
      </c>
      <c r="R153" s="214">
        <f t="shared" si="22"/>
        <v>0</v>
      </c>
      <c r="S153" s="214">
        <v>0</v>
      </c>
      <c r="T153" s="215">
        <f t="shared" si="23"/>
        <v>0</v>
      </c>
      <c r="AR153" s="25" t="s">
        <v>231</v>
      </c>
      <c r="AT153" s="25" t="s">
        <v>272</v>
      </c>
      <c r="AU153" s="25" t="s">
        <v>25</v>
      </c>
      <c r="AY153" s="25" t="s">
        <v>183</v>
      </c>
      <c r="BE153" s="216">
        <f t="shared" si="24"/>
        <v>0</v>
      </c>
      <c r="BF153" s="216">
        <f t="shared" si="25"/>
        <v>0</v>
      </c>
      <c r="BG153" s="216">
        <f t="shared" si="26"/>
        <v>0</v>
      </c>
      <c r="BH153" s="216">
        <f t="shared" si="27"/>
        <v>0</v>
      </c>
      <c r="BI153" s="216">
        <f t="shared" si="28"/>
        <v>0</v>
      </c>
      <c r="BJ153" s="25" t="s">
        <v>25</v>
      </c>
      <c r="BK153" s="216">
        <f t="shared" si="29"/>
        <v>0</v>
      </c>
      <c r="BL153" s="25" t="s">
        <v>190</v>
      </c>
      <c r="BM153" s="25" t="s">
        <v>2902</v>
      </c>
    </row>
    <row r="154" spans="2:65" s="1" customFormat="1" ht="16.5" customHeight="1">
      <c r="B154" s="43"/>
      <c r="C154" s="252" t="s">
        <v>454</v>
      </c>
      <c r="D154" s="252" t="s">
        <v>272</v>
      </c>
      <c r="E154" s="253" t="s">
        <v>2903</v>
      </c>
      <c r="F154" s="254" t="s">
        <v>2904</v>
      </c>
      <c r="G154" s="255" t="s">
        <v>490</v>
      </c>
      <c r="H154" s="256">
        <v>32</v>
      </c>
      <c r="I154" s="257"/>
      <c r="J154" s="258">
        <f t="shared" si="20"/>
        <v>0</v>
      </c>
      <c r="K154" s="254" t="s">
        <v>38</v>
      </c>
      <c r="L154" s="259"/>
      <c r="M154" s="260" t="s">
        <v>38</v>
      </c>
      <c r="N154" s="261" t="s">
        <v>53</v>
      </c>
      <c r="O154" s="44"/>
      <c r="P154" s="214">
        <f t="shared" si="21"/>
        <v>0</v>
      </c>
      <c r="Q154" s="214">
        <v>0</v>
      </c>
      <c r="R154" s="214">
        <f t="shared" si="22"/>
        <v>0</v>
      </c>
      <c r="S154" s="214">
        <v>0</v>
      </c>
      <c r="T154" s="215">
        <f t="shared" si="23"/>
        <v>0</v>
      </c>
      <c r="AR154" s="25" t="s">
        <v>231</v>
      </c>
      <c r="AT154" s="25" t="s">
        <v>272</v>
      </c>
      <c r="AU154" s="25" t="s">
        <v>25</v>
      </c>
      <c r="AY154" s="25" t="s">
        <v>183</v>
      </c>
      <c r="BE154" s="216">
        <f t="shared" si="24"/>
        <v>0</v>
      </c>
      <c r="BF154" s="216">
        <f t="shared" si="25"/>
        <v>0</v>
      </c>
      <c r="BG154" s="216">
        <f t="shared" si="26"/>
        <v>0</v>
      </c>
      <c r="BH154" s="216">
        <f t="shared" si="27"/>
        <v>0</v>
      </c>
      <c r="BI154" s="216">
        <f t="shared" si="28"/>
        <v>0</v>
      </c>
      <c r="BJ154" s="25" t="s">
        <v>25</v>
      </c>
      <c r="BK154" s="216">
        <f t="shared" si="29"/>
        <v>0</v>
      </c>
      <c r="BL154" s="25" t="s">
        <v>190</v>
      </c>
      <c r="BM154" s="25" t="s">
        <v>2905</v>
      </c>
    </row>
    <row r="155" spans="2:65" s="1" customFormat="1" ht="16.5" customHeight="1">
      <c r="B155" s="43"/>
      <c r="C155" s="252" t="s">
        <v>461</v>
      </c>
      <c r="D155" s="252" t="s">
        <v>272</v>
      </c>
      <c r="E155" s="253" t="s">
        <v>2906</v>
      </c>
      <c r="F155" s="254" t="s">
        <v>2907</v>
      </c>
      <c r="G155" s="255" t="s">
        <v>490</v>
      </c>
      <c r="H155" s="256">
        <v>15</v>
      </c>
      <c r="I155" s="257"/>
      <c r="J155" s="258">
        <f t="shared" si="20"/>
        <v>0</v>
      </c>
      <c r="K155" s="254" t="s">
        <v>38</v>
      </c>
      <c r="L155" s="259"/>
      <c r="M155" s="260" t="s">
        <v>38</v>
      </c>
      <c r="N155" s="261" t="s">
        <v>53</v>
      </c>
      <c r="O155" s="44"/>
      <c r="P155" s="214">
        <f t="shared" si="21"/>
        <v>0</v>
      </c>
      <c r="Q155" s="214">
        <v>0</v>
      </c>
      <c r="R155" s="214">
        <f t="shared" si="22"/>
        <v>0</v>
      </c>
      <c r="S155" s="214">
        <v>0</v>
      </c>
      <c r="T155" s="215">
        <f t="shared" si="23"/>
        <v>0</v>
      </c>
      <c r="AR155" s="25" t="s">
        <v>231</v>
      </c>
      <c r="AT155" s="25" t="s">
        <v>272</v>
      </c>
      <c r="AU155" s="25" t="s">
        <v>25</v>
      </c>
      <c r="AY155" s="25" t="s">
        <v>183</v>
      </c>
      <c r="BE155" s="216">
        <f t="shared" si="24"/>
        <v>0</v>
      </c>
      <c r="BF155" s="216">
        <f t="shared" si="25"/>
        <v>0</v>
      </c>
      <c r="BG155" s="216">
        <f t="shared" si="26"/>
        <v>0</v>
      </c>
      <c r="BH155" s="216">
        <f t="shared" si="27"/>
        <v>0</v>
      </c>
      <c r="BI155" s="216">
        <f t="shared" si="28"/>
        <v>0</v>
      </c>
      <c r="BJ155" s="25" t="s">
        <v>25</v>
      </c>
      <c r="BK155" s="216">
        <f t="shared" si="29"/>
        <v>0</v>
      </c>
      <c r="BL155" s="25" t="s">
        <v>190</v>
      </c>
      <c r="BM155" s="25" t="s">
        <v>2908</v>
      </c>
    </row>
    <row r="156" spans="2:65" s="1" customFormat="1" ht="16.5" customHeight="1">
      <c r="B156" s="43"/>
      <c r="C156" s="252" t="s">
        <v>467</v>
      </c>
      <c r="D156" s="252" t="s">
        <v>272</v>
      </c>
      <c r="E156" s="253" t="s">
        <v>2909</v>
      </c>
      <c r="F156" s="254" t="s">
        <v>2910</v>
      </c>
      <c r="G156" s="255" t="s">
        <v>490</v>
      </c>
      <c r="H156" s="256">
        <v>64</v>
      </c>
      <c r="I156" s="257"/>
      <c r="J156" s="258">
        <f t="shared" si="20"/>
        <v>0</v>
      </c>
      <c r="K156" s="254" t="s">
        <v>38</v>
      </c>
      <c r="L156" s="259"/>
      <c r="M156" s="260" t="s">
        <v>38</v>
      </c>
      <c r="N156" s="261" t="s">
        <v>53</v>
      </c>
      <c r="O156" s="44"/>
      <c r="P156" s="214">
        <f t="shared" si="21"/>
        <v>0</v>
      </c>
      <c r="Q156" s="214">
        <v>0</v>
      </c>
      <c r="R156" s="214">
        <f t="shared" si="22"/>
        <v>0</v>
      </c>
      <c r="S156" s="214">
        <v>0</v>
      </c>
      <c r="T156" s="215">
        <f t="shared" si="23"/>
        <v>0</v>
      </c>
      <c r="AR156" s="25" t="s">
        <v>231</v>
      </c>
      <c r="AT156" s="25" t="s">
        <v>272</v>
      </c>
      <c r="AU156" s="25" t="s">
        <v>25</v>
      </c>
      <c r="AY156" s="25" t="s">
        <v>183</v>
      </c>
      <c r="BE156" s="216">
        <f t="shared" si="24"/>
        <v>0</v>
      </c>
      <c r="BF156" s="216">
        <f t="shared" si="25"/>
        <v>0</v>
      </c>
      <c r="BG156" s="216">
        <f t="shared" si="26"/>
        <v>0</v>
      </c>
      <c r="BH156" s="216">
        <f t="shared" si="27"/>
        <v>0</v>
      </c>
      <c r="BI156" s="216">
        <f t="shared" si="28"/>
        <v>0</v>
      </c>
      <c r="BJ156" s="25" t="s">
        <v>25</v>
      </c>
      <c r="BK156" s="216">
        <f t="shared" si="29"/>
        <v>0</v>
      </c>
      <c r="BL156" s="25" t="s">
        <v>190</v>
      </c>
      <c r="BM156" s="25" t="s">
        <v>2911</v>
      </c>
    </row>
    <row r="157" spans="2:65" s="1" customFormat="1" ht="16.5" customHeight="1">
      <c r="B157" s="43"/>
      <c r="C157" s="252" t="s">
        <v>473</v>
      </c>
      <c r="D157" s="252" t="s">
        <v>272</v>
      </c>
      <c r="E157" s="253" t="s">
        <v>2912</v>
      </c>
      <c r="F157" s="254" t="s">
        <v>2907</v>
      </c>
      <c r="G157" s="255" t="s">
        <v>490</v>
      </c>
      <c r="H157" s="256">
        <v>20</v>
      </c>
      <c r="I157" s="257"/>
      <c r="J157" s="258">
        <f t="shared" si="20"/>
        <v>0</v>
      </c>
      <c r="K157" s="254" t="s">
        <v>38</v>
      </c>
      <c r="L157" s="259"/>
      <c r="M157" s="260" t="s">
        <v>38</v>
      </c>
      <c r="N157" s="261" t="s">
        <v>53</v>
      </c>
      <c r="O157" s="44"/>
      <c r="P157" s="214">
        <f t="shared" si="21"/>
        <v>0</v>
      </c>
      <c r="Q157" s="214">
        <v>0</v>
      </c>
      <c r="R157" s="214">
        <f t="shared" si="22"/>
        <v>0</v>
      </c>
      <c r="S157" s="214">
        <v>0</v>
      </c>
      <c r="T157" s="215">
        <f t="shared" si="23"/>
        <v>0</v>
      </c>
      <c r="AR157" s="25" t="s">
        <v>231</v>
      </c>
      <c r="AT157" s="25" t="s">
        <v>272</v>
      </c>
      <c r="AU157" s="25" t="s">
        <v>25</v>
      </c>
      <c r="AY157" s="25" t="s">
        <v>183</v>
      </c>
      <c r="BE157" s="216">
        <f t="shared" si="24"/>
        <v>0</v>
      </c>
      <c r="BF157" s="216">
        <f t="shared" si="25"/>
        <v>0</v>
      </c>
      <c r="BG157" s="216">
        <f t="shared" si="26"/>
        <v>0</v>
      </c>
      <c r="BH157" s="216">
        <f t="shared" si="27"/>
        <v>0</v>
      </c>
      <c r="BI157" s="216">
        <f t="shared" si="28"/>
        <v>0</v>
      </c>
      <c r="BJ157" s="25" t="s">
        <v>25</v>
      </c>
      <c r="BK157" s="216">
        <f t="shared" si="29"/>
        <v>0</v>
      </c>
      <c r="BL157" s="25" t="s">
        <v>190</v>
      </c>
      <c r="BM157" s="25" t="s">
        <v>2913</v>
      </c>
    </row>
    <row r="158" spans="2:65" s="1" customFormat="1" ht="16.5" customHeight="1">
      <c r="B158" s="43"/>
      <c r="C158" s="252" t="s">
        <v>478</v>
      </c>
      <c r="D158" s="252" t="s">
        <v>272</v>
      </c>
      <c r="E158" s="253" t="s">
        <v>2914</v>
      </c>
      <c r="F158" s="254" t="s">
        <v>2915</v>
      </c>
      <c r="G158" s="255" t="s">
        <v>490</v>
      </c>
      <c r="H158" s="256">
        <v>64</v>
      </c>
      <c r="I158" s="257"/>
      <c r="J158" s="258">
        <f t="shared" si="20"/>
        <v>0</v>
      </c>
      <c r="K158" s="254" t="s">
        <v>38</v>
      </c>
      <c r="L158" s="259"/>
      <c r="M158" s="260" t="s">
        <v>38</v>
      </c>
      <c r="N158" s="261" t="s">
        <v>53</v>
      </c>
      <c r="O158" s="44"/>
      <c r="P158" s="214">
        <f t="shared" si="21"/>
        <v>0</v>
      </c>
      <c r="Q158" s="214">
        <v>0</v>
      </c>
      <c r="R158" s="214">
        <f t="shared" si="22"/>
        <v>0</v>
      </c>
      <c r="S158" s="214">
        <v>0</v>
      </c>
      <c r="T158" s="215">
        <f t="shared" si="23"/>
        <v>0</v>
      </c>
      <c r="AR158" s="25" t="s">
        <v>231</v>
      </c>
      <c r="AT158" s="25" t="s">
        <v>272</v>
      </c>
      <c r="AU158" s="25" t="s">
        <v>25</v>
      </c>
      <c r="AY158" s="25" t="s">
        <v>183</v>
      </c>
      <c r="BE158" s="216">
        <f t="shared" si="24"/>
        <v>0</v>
      </c>
      <c r="BF158" s="216">
        <f t="shared" si="25"/>
        <v>0</v>
      </c>
      <c r="BG158" s="216">
        <f t="shared" si="26"/>
        <v>0</v>
      </c>
      <c r="BH158" s="216">
        <f t="shared" si="27"/>
        <v>0</v>
      </c>
      <c r="BI158" s="216">
        <f t="shared" si="28"/>
        <v>0</v>
      </c>
      <c r="BJ158" s="25" t="s">
        <v>25</v>
      </c>
      <c r="BK158" s="216">
        <f t="shared" si="29"/>
        <v>0</v>
      </c>
      <c r="BL158" s="25" t="s">
        <v>190</v>
      </c>
      <c r="BM158" s="25" t="s">
        <v>2916</v>
      </c>
    </row>
    <row r="159" spans="2:65" s="1" customFormat="1" ht="16.5" customHeight="1">
      <c r="B159" s="43"/>
      <c r="C159" s="252" t="s">
        <v>483</v>
      </c>
      <c r="D159" s="252" t="s">
        <v>272</v>
      </c>
      <c r="E159" s="253" t="s">
        <v>2917</v>
      </c>
      <c r="F159" s="254" t="s">
        <v>2918</v>
      </c>
      <c r="G159" s="255" t="s">
        <v>490</v>
      </c>
      <c r="H159" s="256">
        <v>1</v>
      </c>
      <c r="I159" s="257"/>
      <c r="J159" s="258">
        <f t="shared" si="20"/>
        <v>0</v>
      </c>
      <c r="K159" s="254" t="s">
        <v>38</v>
      </c>
      <c r="L159" s="259"/>
      <c r="M159" s="260" t="s">
        <v>38</v>
      </c>
      <c r="N159" s="261" t="s">
        <v>53</v>
      </c>
      <c r="O159" s="44"/>
      <c r="P159" s="214">
        <f t="shared" si="21"/>
        <v>0</v>
      </c>
      <c r="Q159" s="214">
        <v>0</v>
      </c>
      <c r="R159" s="214">
        <f t="shared" si="22"/>
        <v>0</v>
      </c>
      <c r="S159" s="214">
        <v>0</v>
      </c>
      <c r="T159" s="215">
        <f t="shared" si="23"/>
        <v>0</v>
      </c>
      <c r="AR159" s="25" t="s">
        <v>231</v>
      </c>
      <c r="AT159" s="25" t="s">
        <v>272</v>
      </c>
      <c r="AU159" s="25" t="s">
        <v>25</v>
      </c>
      <c r="AY159" s="25" t="s">
        <v>183</v>
      </c>
      <c r="BE159" s="216">
        <f t="shared" si="24"/>
        <v>0</v>
      </c>
      <c r="BF159" s="216">
        <f t="shared" si="25"/>
        <v>0</v>
      </c>
      <c r="BG159" s="216">
        <f t="shared" si="26"/>
        <v>0</v>
      </c>
      <c r="BH159" s="216">
        <f t="shared" si="27"/>
        <v>0</v>
      </c>
      <c r="BI159" s="216">
        <f t="shared" si="28"/>
        <v>0</v>
      </c>
      <c r="BJ159" s="25" t="s">
        <v>25</v>
      </c>
      <c r="BK159" s="216">
        <f t="shared" si="29"/>
        <v>0</v>
      </c>
      <c r="BL159" s="25" t="s">
        <v>190</v>
      </c>
      <c r="BM159" s="25" t="s">
        <v>2919</v>
      </c>
    </row>
    <row r="160" spans="2:65" s="1" customFormat="1" ht="16.5" customHeight="1">
      <c r="B160" s="43"/>
      <c r="C160" s="252" t="s">
        <v>487</v>
      </c>
      <c r="D160" s="252" t="s">
        <v>272</v>
      </c>
      <c r="E160" s="253" t="s">
        <v>2920</v>
      </c>
      <c r="F160" s="254" t="s">
        <v>2921</v>
      </c>
      <c r="G160" s="255" t="s">
        <v>490</v>
      </c>
      <c r="H160" s="256">
        <v>1</v>
      </c>
      <c r="I160" s="257"/>
      <c r="J160" s="258">
        <f t="shared" si="20"/>
        <v>0</v>
      </c>
      <c r="K160" s="254" t="s">
        <v>38</v>
      </c>
      <c r="L160" s="259"/>
      <c r="M160" s="260" t="s">
        <v>38</v>
      </c>
      <c r="N160" s="261" t="s">
        <v>53</v>
      </c>
      <c r="O160" s="44"/>
      <c r="P160" s="214">
        <f t="shared" si="21"/>
        <v>0</v>
      </c>
      <c r="Q160" s="214">
        <v>0</v>
      </c>
      <c r="R160" s="214">
        <f t="shared" si="22"/>
        <v>0</v>
      </c>
      <c r="S160" s="214">
        <v>0</v>
      </c>
      <c r="T160" s="215">
        <f t="shared" si="23"/>
        <v>0</v>
      </c>
      <c r="AR160" s="25" t="s">
        <v>231</v>
      </c>
      <c r="AT160" s="25" t="s">
        <v>272</v>
      </c>
      <c r="AU160" s="25" t="s">
        <v>25</v>
      </c>
      <c r="AY160" s="25" t="s">
        <v>183</v>
      </c>
      <c r="BE160" s="216">
        <f t="shared" si="24"/>
        <v>0</v>
      </c>
      <c r="BF160" s="216">
        <f t="shared" si="25"/>
        <v>0</v>
      </c>
      <c r="BG160" s="216">
        <f t="shared" si="26"/>
        <v>0</v>
      </c>
      <c r="BH160" s="216">
        <f t="shared" si="27"/>
        <v>0</v>
      </c>
      <c r="BI160" s="216">
        <f t="shared" si="28"/>
        <v>0</v>
      </c>
      <c r="BJ160" s="25" t="s">
        <v>25</v>
      </c>
      <c r="BK160" s="216">
        <f t="shared" si="29"/>
        <v>0</v>
      </c>
      <c r="BL160" s="25" t="s">
        <v>190</v>
      </c>
      <c r="BM160" s="25" t="s">
        <v>2922</v>
      </c>
    </row>
    <row r="161" spans="2:65" s="1" customFormat="1" ht="16.5" customHeight="1">
      <c r="B161" s="43"/>
      <c r="C161" s="252" t="s">
        <v>492</v>
      </c>
      <c r="D161" s="252" t="s">
        <v>272</v>
      </c>
      <c r="E161" s="253" t="s">
        <v>2923</v>
      </c>
      <c r="F161" s="254" t="s">
        <v>2924</v>
      </c>
      <c r="G161" s="255" t="s">
        <v>490</v>
      </c>
      <c r="H161" s="256">
        <v>1</v>
      </c>
      <c r="I161" s="257"/>
      <c r="J161" s="258">
        <f t="shared" si="20"/>
        <v>0</v>
      </c>
      <c r="K161" s="254" t="s">
        <v>38</v>
      </c>
      <c r="L161" s="259"/>
      <c r="M161" s="260" t="s">
        <v>38</v>
      </c>
      <c r="N161" s="261" t="s">
        <v>53</v>
      </c>
      <c r="O161" s="44"/>
      <c r="P161" s="214">
        <f t="shared" si="21"/>
        <v>0</v>
      </c>
      <c r="Q161" s="214">
        <v>0</v>
      </c>
      <c r="R161" s="214">
        <f t="shared" si="22"/>
        <v>0</v>
      </c>
      <c r="S161" s="214">
        <v>0</v>
      </c>
      <c r="T161" s="215">
        <f t="shared" si="23"/>
        <v>0</v>
      </c>
      <c r="AR161" s="25" t="s">
        <v>231</v>
      </c>
      <c r="AT161" s="25" t="s">
        <v>272</v>
      </c>
      <c r="AU161" s="25" t="s">
        <v>25</v>
      </c>
      <c r="AY161" s="25" t="s">
        <v>183</v>
      </c>
      <c r="BE161" s="216">
        <f t="shared" si="24"/>
        <v>0</v>
      </c>
      <c r="BF161" s="216">
        <f t="shared" si="25"/>
        <v>0</v>
      </c>
      <c r="BG161" s="216">
        <f t="shared" si="26"/>
        <v>0</v>
      </c>
      <c r="BH161" s="216">
        <f t="shared" si="27"/>
        <v>0</v>
      </c>
      <c r="BI161" s="216">
        <f t="shared" si="28"/>
        <v>0</v>
      </c>
      <c r="BJ161" s="25" t="s">
        <v>25</v>
      </c>
      <c r="BK161" s="216">
        <f t="shared" si="29"/>
        <v>0</v>
      </c>
      <c r="BL161" s="25" t="s">
        <v>190</v>
      </c>
      <c r="BM161" s="25" t="s">
        <v>2925</v>
      </c>
    </row>
    <row r="162" spans="2:65" s="1" customFormat="1" ht="16.5" customHeight="1">
      <c r="B162" s="43"/>
      <c r="C162" s="252" t="s">
        <v>496</v>
      </c>
      <c r="D162" s="252" t="s">
        <v>272</v>
      </c>
      <c r="E162" s="253" t="s">
        <v>2926</v>
      </c>
      <c r="F162" s="254" t="s">
        <v>2927</v>
      </c>
      <c r="G162" s="255" t="s">
        <v>490</v>
      </c>
      <c r="H162" s="256">
        <v>1</v>
      </c>
      <c r="I162" s="257"/>
      <c r="J162" s="258">
        <f t="shared" si="20"/>
        <v>0</v>
      </c>
      <c r="K162" s="254" t="s">
        <v>38</v>
      </c>
      <c r="L162" s="259"/>
      <c r="M162" s="260" t="s">
        <v>38</v>
      </c>
      <c r="N162" s="261" t="s">
        <v>53</v>
      </c>
      <c r="O162" s="44"/>
      <c r="P162" s="214">
        <f t="shared" si="21"/>
        <v>0</v>
      </c>
      <c r="Q162" s="214">
        <v>0</v>
      </c>
      <c r="R162" s="214">
        <f t="shared" si="22"/>
        <v>0</v>
      </c>
      <c r="S162" s="214">
        <v>0</v>
      </c>
      <c r="T162" s="215">
        <f t="shared" si="23"/>
        <v>0</v>
      </c>
      <c r="AR162" s="25" t="s">
        <v>231</v>
      </c>
      <c r="AT162" s="25" t="s">
        <v>272</v>
      </c>
      <c r="AU162" s="25" t="s">
        <v>25</v>
      </c>
      <c r="AY162" s="25" t="s">
        <v>183</v>
      </c>
      <c r="BE162" s="216">
        <f t="shared" si="24"/>
        <v>0</v>
      </c>
      <c r="BF162" s="216">
        <f t="shared" si="25"/>
        <v>0</v>
      </c>
      <c r="BG162" s="216">
        <f t="shared" si="26"/>
        <v>0</v>
      </c>
      <c r="BH162" s="216">
        <f t="shared" si="27"/>
        <v>0</v>
      </c>
      <c r="BI162" s="216">
        <f t="shared" si="28"/>
        <v>0</v>
      </c>
      <c r="BJ162" s="25" t="s">
        <v>25</v>
      </c>
      <c r="BK162" s="216">
        <f t="shared" si="29"/>
        <v>0</v>
      </c>
      <c r="BL162" s="25" t="s">
        <v>190</v>
      </c>
      <c r="BM162" s="25" t="s">
        <v>2928</v>
      </c>
    </row>
    <row r="163" spans="2:65" s="1" customFormat="1" ht="16.5" customHeight="1">
      <c r="B163" s="43"/>
      <c r="C163" s="252" t="s">
        <v>502</v>
      </c>
      <c r="D163" s="252" t="s">
        <v>272</v>
      </c>
      <c r="E163" s="253" t="s">
        <v>2929</v>
      </c>
      <c r="F163" s="254" t="s">
        <v>2930</v>
      </c>
      <c r="G163" s="255" t="s">
        <v>490</v>
      </c>
      <c r="H163" s="256">
        <v>1</v>
      </c>
      <c r="I163" s="257"/>
      <c r="J163" s="258">
        <f t="shared" si="20"/>
        <v>0</v>
      </c>
      <c r="K163" s="254" t="s">
        <v>38</v>
      </c>
      <c r="L163" s="259"/>
      <c r="M163" s="260" t="s">
        <v>38</v>
      </c>
      <c r="N163" s="261" t="s">
        <v>53</v>
      </c>
      <c r="O163" s="44"/>
      <c r="P163" s="214">
        <f t="shared" si="21"/>
        <v>0</v>
      </c>
      <c r="Q163" s="214">
        <v>0</v>
      </c>
      <c r="R163" s="214">
        <f t="shared" si="22"/>
        <v>0</v>
      </c>
      <c r="S163" s="214">
        <v>0</v>
      </c>
      <c r="T163" s="215">
        <f t="shared" si="23"/>
        <v>0</v>
      </c>
      <c r="AR163" s="25" t="s">
        <v>231</v>
      </c>
      <c r="AT163" s="25" t="s">
        <v>272</v>
      </c>
      <c r="AU163" s="25" t="s">
        <v>25</v>
      </c>
      <c r="AY163" s="25" t="s">
        <v>183</v>
      </c>
      <c r="BE163" s="216">
        <f t="shared" si="24"/>
        <v>0</v>
      </c>
      <c r="BF163" s="216">
        <f t="shared" si="25"/>
        <v>0</v>
      </c>
      <c r="BG163" s="216">
        <f t="shared" si="26"/>
        <v>0</v>
      </c>
      <c r="BH163" s="216">
        <f t="shared" si="27"/>
        <v>0</v>
      </c>
      <c r="BI163" s="216">
        <f t="shared" si="28"/>
        <v>0</v>
      </c>
      <c r="BJ163" s="25" t="s">
        <v>25</v>
      </c>
      <c r="BK163" s="216">
        <f t="shared" si="29"/>
        <v>0</v>
      </c>
      <c r="BL163" s="25" t="s">
        <v>190</v>
      </c>
      <c r="BM163" s="25" t="s">
        <v>2931</v>
      </c>
    </row>
    <row r="164" spans="2:63" s="11" customFormat="1" ht="37.35" customHeight="1">
      <c r="B164" s="189"/>
      <c r="C164" s="190"/>
      <c r="D164" s="191" t="s">
        <v>81</v>
      </c>
      <c r="E164" s="192" t="s">
        <v>2093</v>
      </c>
      <c r="F164" s="192" t="s">
        <v>2815</v>
      </c>
      <c r="G164" s="190"/>
      <c r="H164" s="190"/>
      <c r="I164" s="193"/>
      <c r="J164" s="194">
        <f>BK164</f>
        <v>0</v>
      </c>
      <c r="K164" s="190"/>
      <c r="L164" s="195"/>
      <c r="M164" s="196"/>
      <c r="N164" s="197"/>
      <c r="O164" s="197"/>
      <c r="P164" s="198">
        <f>SUM(P165:P168)</f>
        <v>0</v>
      </c>
      <c r="Q164" s="197"/>
      <c r="R164" s="198">
        <f>SUM(R165:R168)</f>
        <v>0</v>
      </c>
      <c r="S164" s="197"/>
      <c r="T164" s="199">
        <f>SUM(T165:T168)</f>
        <v>0</v>
      </c>
      <c r="AR164" s="200" t="s">
        <v>25</v>
      </c>
      <c r="AT164" s="201" t="s">
        <v>81</v>
      </c>
      <c r="AU164" s="201" t="s">
        <v>82</v>
      </c>
      <c r="AY164" s="200" t="s">
        <v>183</v>
      </c>
      <c r="BK164" s="202">
        <f>SUM(BK165:BK168)</f>
        <v>0</v>
      </c>
    </row>
    <row r="165" spans="2:65" s="1" customFormat="1" ht="16.5" customHeight="1">
      <c r="B165" s="43"/>
      <c r="C165" s="252" t="s">
        <v>506</v>
      </c>
      <c r="D165" s="252" t="s">
        <v>272</v>
      </c>
      <c r="E165" s="253" t="s">
        <v>2932</v>
      </c>
      <c r="F165" s="254" t="s">
        <v>2933</v>
      </c>
      <c r="G165" s="255" t="s">
        <v>490</v>
      </c>
      <c r="H165" s="256">
        <v>1</v>
      </c>
      <c r="I165" s="257"/>
      <c r="J165" s="258">
        <f>ROUND(I165*H165,2)</f>
        <v>0</v>
      </c>
      <c r="K165" s="254" t="s">
        <v>38</v>
      </c>
      <c r="L165" s="259"/>
      <c r="M165" s="260" t="s">
        <v>38</v>
      </c>
      <c r="N165" s="261" t="s">
        <v>53</v>
      </c>
      <c r="O165" s="44"/>
      <c r="P165" s="214">
        <f>O165*H165</f>
        <v>0</v>
      </c>
      <c r="Q165" s="214">
        <v>0</v>
      </c>
      <c r="R165" s="214">
        <f>Q165*H165</f>
        <v>0</v>
      </c>
      <c r="S165" s="214">
        <v>0</v>
      </c>
      <c r="T165" s="215">
        <f>S165*H165</f>
        <v>0</v>
      </c>
      <c r="AR165" s="25" t="s">
        <v>231</v>
      </c>
      <c r="AT165" s="25" t="s">
        <v>272</v>
      </c>
      <c r="AU165" s="25" t="s">
        <v>25</v>
      </c>
      <c r="AY165" s="25" t="s">
        <v>183</v>
      </c>
      <c r="BE165" s="216">
        <f>IF(N165="základní",J165,0)</f>
        <v>0</v>
      </c>
      <c r="BF165" s="216">
        <f>IF(N165="snížená",J165,0)</f>
        <v>0</v>
      </c>
      <c r="BG165" s="216">
        <f>IF(N165="zákl. přenesená",J165,0)</f>
        <v>0</v>
      </c>
      <c r="BH165" s="216">
        <f>IF(N165="sníž. přenesená",J165,0)</f>
        <v>0</v>
      </c>
      <c r="BI165" s="216">
        <f>IF(N165="nulová",J165,0)</f>
        <v>0</v>
      </c>
      <c r="BJ165" s="25" t="s">
        <v>25</v>
      </c>
      <c r="BK165" s="216">
        <f>ROUND(I165*H165,2)</f>
        <v>0</v>
      </c>
      <c r="BL165" s="25" t="s">
        <v>190</v>
      </c>
      <c r="BM165" s="25" t="s">
        <v>2934</v>
      </c>
    </row>
    <row r="166" spans="2:65" s="1" customFormat="1" ht="16.5" customHeight="1">
      <c r="B166" s="43"/>
      <c r="C166" s="252" t="s">
        <v>510</v>
      </c>
      <c r="D166" s="252" t="s">
        <v>272</v>
      </c>
      <c r="E166" s="253" t="s">
        <v>2935</v>
      </c>
      <c r="F166" s="254" t="s">
        <v>2936</v>
      </c>
      <c r="G166" s="255" t="s">
        <v>490</v>
      </c>
      <c r="H166" s="256">
        <v>1</v>
      </c>
      <c r="I166" s="257"/>
      <c r="J166" s="258">
        <f>ROUND(I166*H166,2)</f>
        <v>0</v>
      </c>
      <c r="K166" s="254" t="s">
        <v>38</v>
      </c>
      <c r="L166" s="259"/>
      <c r="M166" s="260" t="s">
        <v>38</v>
      </c>
      <c r="N166" s="261" t="s">
        <v>53</v>
      </c>
      <c r="O166" s="44"/>
      <c r="P166" s="214">
        <f>O166*H166</f>
        <v>0</v>
      </c>
      <c r="Q166" s="214">
        <v>0</v>
      </c>
      <c r="R166" s="214">
        <f>Q166*H166</f>
        <v>0</v>
      </c>
      <c r="S166" s="214">
        <v>0</v>
      </c>
      <c r="T166" s="215">
        <f>S166*H166</f>
        <v>0</v>
      </c>
      <c r="AR166" s="25" t="s">
        <v>231</v>
      </c>
      <c r="AT166" s="25" t="s">
        <v>272</v>
      </c>
      <c r="AU166" s="25" t="s">
        <v>25</v>
      </c>
      <c r="AY166" s="25" t="s">
        <v>183</v>
      </c>
      <c r="BE166" s="216">
        <f>IF(N166="základní",J166,0)</f>
        <v>0</v>
      </c>
      <c r="BF166" s="216">
        <f>IF(N166="snížená",J166,0)</f>
        <v>0</v>
      </c>
      <c r="BG166" s="216">
        <f>IF(N166="zákl. přenesená",J166,0)</f>
        <v>0</v>
      </c>
      <c r="BH166" s="216">
        <f>IF(N166="sníž. přenesená",J166,0)</f>
        <v>0</v>
      </c>
      <c r="BI166" s="216">
        <f>IF(N166="nulová",J166,0)</f>
        <v>0</v>
      </c>
      <c r="BJ166" s="25" t="s">
        <v>25</v>
      </c>
      <c r="BK166" s="216">
        <f>ROUND(I166*H166,2)</f>
        <v>0</v>
      </c>
      <c r="BL166" s="25" t="s">
        <v>190</v>
      </c>
      <c r="BM166" s="25" t="s">
        <v>2937</v>
      </c>
    </row>
    <row r="167" spans="2:65" s="1" customFormat="1" ht="16.5" customHeight="1">
      <c r="B167" s="43"/>
      <c r="C167" s="252" t="s">
        <v>514</v>
      </c>
      <c r="D167" s="252" t="s">
        <v>272</v>
      </c>
      <c r="E167" s="253" t="s">
        <v>2938</v>
      </c>
      <c r="F167" s="254" t="s">
        <v>2939</v>
      </c>
      <c r="G167" s="255" t="s">
        <v>490</v>
      </c>
      <c r="H167" s="256">
        <v>1</v>
      </c>
      <c r="I167" s="257"/>
      <c r="J167" s="258">
        <f>ROUND(I167*H167,2)</f>
        <v>0</v>
      </c>
      <c r="K167" s="254" t="s">
        <v>38</v>
      </c>
      <c r="L167" s="259"/>
      <c r="M167" s="260" t="s">
        <v>38</v>
      </c>
      <c r="N167" s="261" t="s">
        <v>53</v>
      </c>
      <c r="O167" s="44"/>
      <c r="P167" s="214">
        <f>O167*H167</f>
        <v>0</v>
      </c>
      <c r="Q167" s="214">
        <v>0</v>
      </c>
      <c r="R167" s="214">
        <f>Q167*H167</f>
        <v>0</v>
      </c>
      <c r="S167" s="214">
        <v>0</v>
      </c>
      <c r="T167" s="215">
        <f>S167*H167</f>
        <v>0</v>
      </c>
      <c r="AR167" s="25" t="s">
        <v>231</v>
      </c>
      <c r="AT167" s="25" t="s">
        <v>272</v>
      </c>
      <c r="AU167" s="25" t="s">
        <v>25</v>
      </c>
      <c r="AY167" s="25" t="s">
        <v>183</v>
      </c>
      <c r="BE167" s="216">
        <f>IF(N167="základní",J167,0)</f>
        <v>0</v>
      </c>
      <c r="BF167" s="216">
        <f>IF(N167="snížená",J167,0)</f>
        <v>0</v>
      </c>
      <c r="BG167" s="216">
        <f>IF(N167="zákl. přenesená",J167,0)</f>
        <v>0</v>
      </c>
      <c r="BH167" s="216">
        <f>IF(N167="sníž. přenesená",J167,0)</f>
        <v>0</v>
      </c>
      <c r="BI167" s="216">
        <f>IF(N167="nulová",J167,0)</f>
        <v>0</v>
      </c>
      <c r="BJ167" s="25" t="s">
        <v>25</v>
      </c>
      <c r="BK167" s="216">
        <f>ROUND(I167*H167,2)</f>
        <v>0</v>
      </c>
      <c r="BL167" s="25" t="s">
        <v>190</v>
      </c>
      <c r="BM167" s="25" t="s">
        <v>2940</v>
      </c>
    </row>
    <row r="168" spans="2:65" s="1" customFormat="1" ht="16.5" customHeight="1">
      <c r="B168" s="43"/>
      <c r="C168" s="252" t="s">
        <v>520</v>
      </c>
      <c r="D168" s="252" t="s">
        <v>272</v>
      </c>
      <c r="E168" s="253" t="s">
        <v>2941</v>
      </c>
      <c r="F168" s="254" t="s">
        <v>2942</v>
      </c>
      <c r="G168" s="255" t="s">
        <v>490</v>
      </c>
      <c r="H168" s="256">
        <v>1</v>
      </c>
      <c r="I168" s="257"/>
      <c r="J168" s="258">
        <f>ROUND(I168*H168,2)</f>
        <v>0</v>
      </c>
      <c r="K168" s="254" t="s">
        <v>38</v>
      </c>
      <c r="L168" s="259"/>
      <c r="M168" s="260" t="s">
        <v>38</v>
      </c>
      <c r="N168" s="261" t="s">
        <v>53</v>
      </c>
      <c r="O168" s="44"/>
      <c r="P168" s="214">
        <f>O168*H168</f>
        <v>0</v>
      </c>
      <c r="Q168" s="214">
        <v>0</v>
      </c>
      <c r="R168" s="214">
        <f>Q168*H168</f>
        <v>0</v>
      </c>
      <c r="S168" s="214">
        <v>0</v>
      </c>
      <c r="T168" s="215">
        <f>S168*H168</f>
        <v>0</v>
      </c>
      <c r="AR168" s="25" t="s">
        <v>231</v>
      </c>
      <c r="AT168" s="25" t="s">
        <v>272</v>
      </c>
      <c r="AU168" s="25" t="s">
        <v>25</v>
      </c>
      <c r="AY168" s="25" t="s">
        <v>183</v>
      </c>
      <c r="BE168" s="216">
        <f>IF(N168="základní",J168,0)</f>
        <v>0</v>
      </c>
      <c r="BF168" s="216">
        <f>IF(N168="snížená",J168,0)</f>
        <v>0</v>
      </c>
      <c r="BG168" s="216">
        <f>IF(N168="zákl. přenesená",J168,0)</f>
        <v>0</v>
      </c>
      <c r="BH168" s="216">
        <f>IF(N168="sníž. přenesená",J168,0)</f>
        <v>0</v>
      </c>
      <c r="BI168" s="216">
        <f>IF(N168="nulová",J168,0)</f>
        <v>0</v>
      </c>
      <c r="BJ168" s="25" t="s">
        <v>25</v>
      </c>
      <c r="BK168" s="216">
        <f>ROUND(I168*H168,2)</f>
        <v>0</v>
      </c>
      <c r="BL168" s="25" t="s">
        <v>190</v>
      </c>
      <c r="BM168" s="25" t="s">
        <v>2943</v>
      </c>
    </row>
    <row r="169" spans="2:63" s="11" customFormat="1" ht="37.35" customHeight="1">
      <c r="B169" s="189"/>
      <c r="C169" s="190"/>
      <c r="D169" s="191" t="s">
        <v>81</v>
      </c>
      <c r="E169" s="192" t="s">
        <v>2103</v>
      </c>
      <c r="F169" s="192" t="s">
        <v>2944</v>
      </c>
      <c r="G169" s="190"/>
      <c r="H169" s="190"/>
      <c r="I169" s="193"/>
      <c r="J169" s="194">
        <f>BK169</f>
        <v>0</v>
      </c>
      <c r="K169" s="190"/>
      <c r="L169" s="195"/>
      <c r="M169" s="196"/>
      <c r="N169" s="197"/>
      <c r="O169" s="197"/>
      <c r="P169" s="198">
        <f>SUM(P170:P172)</f>
        <v>0</v>
      </c>
      <c r="Q169" s="197"/>
      <c r="R169" s="198">
        <f>SUM(R170:R172)</f>
        <v>0</v>
      </c>
      <c r="S169" s="197"/>
      <c r="T169" s="199">
        <f>SUM(T170:T172)</f>
        <v>0</v>
      </c>
      <c r="AR169" s="200" t="s">
        <v>25</v>
      </c>
      <c r="AT169" s="201" t="s">
        <v>81</v>
      </c>
      <c r="AU169" s="201" t="s">
        <v>82</v>
      </c>
      <c r="AY169" s="200" t="s">
        <v>183</v>
      </c>
      <c r="BK169" s="202">
        <f>SUM(BK170:BK172)</f>
        <v>0</v>
      </c>
    </row>
    <row r="170" spans="2:65" s="1" customFormat="1" ht="16.5" customHeight="1">
      <c r="B170" s="43"/>
      <c r="C170" s="252" t="s">
        <v>524</v>
      </c>
      <c r="D170" s="252" t="s">
        <v>272</v>
      </c>
      <c r="E170" s="253" t="s">
        <v>2945</v>
      </c>
      <c r="F170" s="254" t="s">
        <v>2946</v>
      </c>
      <c r="G170" s="255" t="s">
        <v>215</v>
      </c>
      <c r="H170" s="256">
        <v>3</v>
      </c>
      <c r="I170" s="257"/>
      <c r="J170" s="258">
        <f>ROUND(I170*H170,2)</f>
        <v>0</v>
      </c>
      <c r="K170" s="254" t="s">
        <v>38</v>
      </c>
      <c r="L170" s="259"/>
      <c r="M170" s="260" t="s">
        <v>38</v>
      </c>
      <c r="N170" s="261" t="s">
        <v>53</v>
      </c>
      <c r="O170" s="44"/>
      <c r="P170" s="214">
        <f>O170*H170</f>
        <v>0</v>
      </c>
      <c r="Q170" s="214">
        <v>0</v>
      </c>
      <c r="R170" s="214">
        <f>Q170*H170</f>
        <v>0</v>
      </c>
      <c r="S170" s="214">
        <v>0</v>
      </c>
      <c r="T170" s="215">
        <f>S170*H170</f>
        <v>0</v>
      </c>
      <c r="AR170" s="25" t="s">
        <v>231</v>
      </c>
      <c r="AT170" s="25" t="s">
        <v>272</v>
      </c>
      <c r="AU170" s="25" t="s">
        <v>25</v>
      </c>
      <c r="AY170" s="25" t="s">
        <v>183</v>
      </c>
      <c r="BE170" s="216">
        <f>IF(N170="základní",J170,0)</f>
        <v>0</v>
      </c>
      <c r="BF170" s="216">
        <f>IF(N170="snížená",J170,0)</f>
        <v>0</v>
      </c>
      <c r="BG170" s="216">
        <f>IF(N170="zákl. přenesená",J170,0)</f>
        <v>0</v>
      </c>
      <c r="BH170" s="216">
        <f>IF(N170="sníž. přenesená",J170,0)</f>
        <v>0</v>
      </c>
      <c r="BI170" s="216">
        <f>IF(N170="nulová",J170,0)</f>
        <v>0</v>
      </c>
      <c r="BJ170" s="25" t="s">
        <v>25</v>
      </c>
      <c r="BK170" s="216">
        <f>ROUND(I170*H170,2)</f>
        <v>0</v>
      </c>
      <c r="BL170" s="25" t="s">
        <v>190</v>
      </c>
      <c r="BM170" s="25" t="s">
        <v>2947</v>
      </c>
    </row>
    <row r="171" spans="2:65" s="1" customFormat="1" ht="16.5" customHeight="1">
      <c r="B171" s="43"/>
      <c r="C171" s="252" t="s">
        <v>529</v>
      </c>
      <c r="D171" s="252" t="s">
        <v>272</v>
      </c>
      <c r="E171" s="253" t="s">
        <v>2948</v>
      </c>
      <c r="F171" s="254" t="s">
        <v>2949</v>
      </c>
      <c r="G171" s="255" t="s">
        <v>215</v>
      </c>
      <c r="H171" s="256">
        <v>0.5</v>
      </c>
      <c r="I171" s="257"/>
      <c r="J171" s="258">
        <f>ROUND(I171*H171,2)</f>
        <v>0</v>
      </c>
      <c r="K171" s="254" t="s">
        <v>38</v>
      </c>
      <c r="L171" s="259"/>
      <c r="M171" s="260" t="s">
        <v>38</v>
      </c>
      <c r="N171" s="261" t="s">
        <v>53</v>
      </c>
      <c r="O171" s="44"/>
      <c r="P171" s="214">
        <f>O171*H171</f>
        <v>0</v>
      </c>
      <c r="Q171" s="214">
        <v>0</v>
      </c>
      <c r="R171" s="214">
        <f>Q171*H171</f>
        <v>0</v>
      </c>
      <c r="S171" s="214">
        <v>0</v>
      </c>
      <c r="T171" s="215">
        <f>S171*H171</f>
        <v>0</v>
      </c>
      <c r="AR171" s="25" t="s">
        <v>231</v>
      </c>
      <c r="AT171" s="25" t="s">
        <v>272</v>
      </c>
      <c r="AU171" s="25" t="s">
        <v>25</v>
      </c>
      <c r="AY171" s="25" t="s">
        <v>183</v>
      </c>
      <c r="BE171" s="216">
        <f>IF(N171="základní",J171,0)</f>
        <v>0</v>
      </c>
      <c r="BF171" s="216">
        <f>IF(N171="snížená",J171,0)</f>
        <v>0</v>
      </c>
      <c r="BG171" s="216">
        <f>IF(N171="zákl. přenesená",J171,0)</f>
        <v>0</v>
      </c>
      <c r="BH171" s="216">
        <f>IF(N171="sníž. přenesená",J171,0)</f>
        <v>0</v>
      </c>
      <c r="BI171" s="216">
        <f>IF(N171="nulová",J171,0)</f>
        <v>0</v>
      </c>
      <c r="BJ171" s="25" t="s">
        <v>25</v>
      </c>
      <c r="BK171" s="216">
        <f>ROUND(I171*H171,2)</f>
        <v>0</v>
      </c>
      <c r="BL171" s="25" t="s">
        <v>190</v>
      </c>
      <c r="BM171" s="25" t="s">
        <v>2950</v>
      </c>
    </row>
    <row r="172" spans="2:65" s="1" customFormat="1" ht="16.5" customHeight="1">
      <c r="B172" s="43"/>
      <c r="C172" s="252" t="s">
        <v>534</v>
      </c>
      <c r="D172" s="252" t="s">
        <v>272</v>
      </c>
      <c r="E172" s="253" t="s">
        <v>2951</v>
      </c>
      <c r="F172" s="254" t="s">
        <v>2952</v>
      </c>
      <c r="G172" s="255" t="s">
        <v>490</v>
      </c>
      <c r="H172" s="256">
        <v>1</v>
      </c>
      <c r="I172" s="257"/>
      <c r="J172" s="258">
        <f>ROUND(I172*H172,2)</f>
        <v>0</v>
      </c>
      <c r="K172" s="254" t="s">
        <v>38</v>
      </c>
      <c r="L172" s="259"/>
      <c r="M172" s="260" t="s">
        <v>38</v>
      </c>
      <c r="N172" s="261" t="s">
        <v>53</v>
      </c>
      <c r="O172" s="44"/>
      <c r="P172" s="214">
        <f>O172*H172</f>
        <v>0</v>
      </c>
      <c r="Q172" s="214">
        <v>0</v>
      </c>
      <c r="R172" s="214">
        <f>Q172*H172</f>
        <v>0</v>
      </c>
      <c r="S172" s="214">
        <v>0</v>
      </c>
      <c r="T172" s="215">
        <f>S172*H172</f>
        <v>0</v>
      </c>
      <c r="AR172" s="25" t="s">
        <v>231</v>
      </c>
      <c r="AT172" s="25" t="s">
        <v>272</v>
      </c>
      <c r="AU172" s="25" t="s">
        <v>25</v>
      </c>
      <c r="AY172" s="25" t="s">
        <v>183</v>
      </c>
      <c r="BE172" s="216">
        <f>IF(N172="základní",J172,0)</f>
        <v>0</v>
      </c>
      <c r="BF172" s="216">
        <f>IF(N172="snížená",J172,0)</f>
        <v>0</v>
      </c>
      <c r="BG172" s="216">
        <f>IF(N172="zákl. přenesená",J172,0)</f>
        <v>0</v>
      </c>
      <c r="BH172" s="216">
        <f>IF(N172="sníž. přenesená",J172,0)</f>
        <v>0</v>
      </c>
      <c r="BI172" s="216">
        <f>IF(N172="nulová",J172,0)</f>
        <v>0</v>
      </c>
      <c r="BJ172" s="25" t="s">
        <v>25</v>
      </c>
      <c r="BK172" s="216">
        <f>ROUND(I172*H172,2)</f>
        <v>0</v>
      </c>
      <c r="BL172" s="25" t="s">
        <v>190</v>
      </c>
      <c r="BM172" s="25" t="s">
        <v>2953</v>
      </c>
    </row>
    <row r="173" spans="2:63" s="11" customFormat="1" ht="37.35" customHeight="1">
      <c r="B173" s="189"/>
      <c r="C173" s="190"/>
      <c r="D173" s="191" t="s">
        <v>81</v>
      </c>
      <c r="E173" s="192" t="s">
        <v>2097</v>
      </c>
      <c r="F173" s="192" t="s">
        <v>2819</v>
      </c>
      <c r="G173" s="190"/>
      <c r="H173" s="190"/>
      <c r="I173" s="193"/>
      <c r="J173" s="194">
        <f>BK173</f>
        <v>0</v>
      </c>
      <c r="K173" s="190"/>
      <c r="L173" s="195"/>
      <c r="M173" s="196"/>
      <c r="N173" s="197"/>
      <c r="O173" s="197"/>
      <c r="P173" s="198">
        <f>SUM(P174:P186)</f>
        <v>0</v>
      </c>
      <c r="Q173" s="197"/>
      <c r="R173" s="198">
        <f>SUM(R174:R186)</f>
        <v>0</v>
      </c>
      <c r="S173" s="197"/>
      <c r="T173" s="199">
        <f>SUM(T174:T186)</f>
        <v>0</v>
      </c>
      <c r="AR173" s="200" t="s">
        <v>25</v>
      </c>
      <c r="AT173" s="201" t="s">
        <v>81</v>
      </c>
      <c r="AU173" s="201" t="s">
        <v>82</v>
      </c>
      <c r="AY173" s="200" t="s">
        <v>183</v>
      </c>
      <c r="BK173" s="202">
        <f>SUM(BK174:BK186)</f>
        <v>0</v>
      </c>
    </row>
    <row r="174" spans="2:65" s="1" customFormat="1" ht="16.5" customHeight="1">
      <c r="B174" s="43"/>
      <c r="C174" s="205" t="s">
        <v>538</v>
      </c>
      <c r="D174" s="205" t="s">
        <v>185</v>
      </c>
      <c r="E174" s="206" t="s">
        <v>2954</v>
      </c>
      <c r="F174" s="207" t="s">
        <v>2955</v>
      </c>
      <c r="G174" s="208" t="s">
        <v>490</v>
      </c>
      <c r="H174" s="209">
        <v>210</v>
      </c>
      <c r="I174" s="210"/>
      <c r="J174" s="211">
        <f aca="true" t="shared" si="30" ref="J174:J186">ROUND(I174*H174,2)</f>
        <v>0</v>
      </c>
      <c r="K174" s="207" t="s">
        <v>38</v>
      </c>
      <c r="L174" s="63"/>
      <c r="M174" s="212" t="s">
        <v>38</v>
      </c>
      <c r="N174" s="213" t="s">
        <v>53</v>
      </c>
      <c r="O174" s="44"/>
      <c r="P174" s="214">
        <f aca="true" t="shared" si="31" ref="P174:P186">O174*H174</f>
        <v>0</v>
      </c>
      <c r="Q174" s="214">
        <v>0</v>
      </c>
      <c r="R174" s="214">
        <f aca="true" t="shared" si="32" ref="R174:R186">Q174*H174</f>
        <v>0</v>
      </c>
      <c r="S174" s="214">
        <v>0</v>
      </c>
      <c r="T174" s="215">
        <f aca="true" t="shared" si="33" ref="T174:T186">S174*H174</f>
        <v>0</v>
      </c>
      <c r="AR174" s="25" t="s">
        <v>190</v>
      </c>
      <c r="AT174" s="25" t="s">
        <v>185</v>
      </c>
      <c r="AU174" s="25" t="s">
        <v>25</v>
      </c>
      <c r="AY174" s="25" t="s">
        <v>183</v>
      </c>
      <c r="BE174" s="216">
        <f aca="true" t="shared" si="34" ref="BE174:BE186">IF(N174="základní",J174,0)</f>
        <v>0</v>
      </c>
      <c r="BF174" s="216">
        <f aca="true" t="shared" si="35" ref="BF174:BF186">IF(N174="snížená",J174,0)</f>
        <v>0</v>
      </c>
      <c r="BG174" s="216">
        <f aca="true" t="shared" si="36" ref="BG174:BG186">IF(N174="zákl. přenesená",J174,0)</f>
        <v>0</v>
      </c>
      <c r="BH174" s="216">
        <f aca="true" t="shared" si="37" ref="BH174:BH186">IF(N174="sníž. přenesená",J174,0)</f>
        <v>0</v>
      </c>
      <c r="BI174" s="216">
        <f aca="true" t="shared" si="38" ref="BI174:BI186">IF(N174="nulová",J174,0)</f>
        <v>0</v>
      </c>
      <c r="BJ174" s="25" t="s">
        <v>25</v>
      </c>
      <c r="BK174" s="216">
        <f aca="true" t="shared" si="39" ref="BK174:BK186">ROUND(I174*H174,2)</f>
        <v>0</v>
      </c>
      <c r="BL174" s="25" t="s">
        <v>190</v>
      </c>
      <c r="BM174" s="25" t="s">
        <v>2956</v>
      </c>
    </row>
    <row r="175" spans="2:65" s="1" customFormat="1" ht="16.5" customHeight="1">
      <c r="B175" s="43"/>
      <c r="C175" s="205" t="s">
        <v>543</v>
      </c>
      <c r="D175" s="205" t="s">
        <v>185</v>
      </c>
      <c r="E175" s="206" t="s">
        <v>2957</v>
      </c>
      <c r="F175" s="207" t="s">
        <v>2958</v>
      </c>
      <c r="G175" s="208" t="s">
        <v>490</v>
      </c>
      <c r="H175" s="209">
        <v>27</v>
      </c>
      <c r="I175" s="210"/>
      <c r="J175" s="211">
        <f t="shared" si="30"/>
        <v>0</v>
      </c>
      <c r="K175" s="207" t="s">
        <v>38</v>
      </c>
      <c r="L175" s="63"/>
      <c r="M175" s="212" t="s">
        <v>38</v>
      </c>
      <c r="N175" s="213" t="s">
        <v>53</v>
      </c>
      <c r="O175" s="44"/>
      <c r="P175" s="214">
        <f t="shared" si="31"/>
        <v>0</v>
      </c>
      <c r="Q175" s="214">
        <v>0</v>
      </c>
      <c r="R175" s="214">
        <f t="shared" si="32"/>
        <v>0</v>
      </c>
      <c r="S175" s="214">
        <v>0</v>
      </c>
      <c r="T175" s="215">
        <f t="shared" si="33"/>
        <v>0</v>
      </c>
      <c r="AR175" s="25" t="s">
        <v>190</v>
      </c>
      <c r="AT175" s="25" t="s">
        <v>185</v>
      </c>
      <c r="AU175" s="25" t="s">
        <v>25</v>
      </c>
      <c r="AY175" s="25" t="s">
        <v>183</v>
      </c>
      <c r="BE175" s="216">
        <f t="shared" si="34"/>
        <v>0</v>
      </c>
      <c r="BF175" s="216">
        <f t="shared" si="35"/>
        <v>0</v>
      </c>
      <c r="BG175" s="216">
        <f t="shared" si="36"/>
        <v>0</v>
      </c>
      <c r="BH175" s="216">
        <f t="shared" si="37"/>
        <v>0</v>
      </c>
      <c r="BI175" s="216">
        <f t="shared" si="38"/>
        <v>0</v>
      </c>
      <c r="BJ175" s="25" t="s">
        <v>25</v>
      </c>
      <c r="BK175" s="216">
        <f t="shared" si="39"/>
        <v>0</v>
      </c>
      <c r="BL175" s="25" t="s">
        <v>190</v>
      </c>
      <c r="BM175" s="25" t="s">
        <v>2959</v>
      </c>
    </row>
    <row r="176" spans="2:65" s="1" customFormat="1" ht="16.5" customHeight="1">
      <c r="B176" s="43"/>
      <c r="C176" s="205" t="s">
        <v>547</v>
      </c>
      <c r="D176" s="205" t="s">
        <v>185</v>
      </c>
      <c r="E176" s="206" t="s">
        <v>2960</v>
      </c>
      <c r="F176" s="207" t="s">
        <v>2961</v>
      </c>
      <c r="G176" s="208" t="s">
        <v>490</v>
      </c>
      <c r="H176" s="209">
        <v>8</v>
      </c>
      <c r="I176" s="210"/>
      <c r="J176" s="211">
        <f t="shared" si="30"/>
        <v>0</v>
      </c>
      <c r="K176" s="207" t="s">
        <v>38</v>
      </c>
      <c r="L176" s="63"/>
      <c r="M176" s="212" t="s">
        <v>38</v>
      </c>
      <c r="N176" s="213" t="s">
        <v>53</v>
      </c>
      <c r="O176" s="44"/>
      <c r="P176" s="214">
        <f t="shared" si="31"/>
        <v>0</v>
      </c>
      <c r="Q176" s="214">
        <v>0</v>
      </c>
      <c r="R176" s="214">
        <f t="shared" si="32"/>
        <v>0</v>
      </c>
      <c r="S176" s="214">
        <v>0</v>
      </c>
      <c r="T176" s="215">
        <f t="shared" si="33"/>
        <v>0</v>
      </c>
      <c r="AR176" s="25" t="s">
        <v>190</v>
      </c>
      <c r="AT176" s="25" t="s">
        <v>185</v>
      </c>
      <c r="AU176" s="25" t="s">
        <v>25</v>
      </c>
      <c r="AY176" s="25" t="s">
        <v>183</v>
      </c>
      <c r="BE176" s="216">
        <f t="shared" si="34"/>
        <v>0</v>
      </c>
      <c r="BF176" s="216">
        <f t="shared" si="35"/>
        <v>0</v>
      </c>
      <c r="BG176" s="216">
        <f t="shared" si="36"/>
        <v>0</v>
      </c>
      <c r="BH176" s="216">
        <f t="shared" si="37"/>
        <v>0</v>
      </c>
      <c r="BI176" s="216">
        <f t="shared" si="38"/>
        <v>0</v>
      </c>
      <c r="BJ176" s="25" t="s">
        <v>25</v>
      </c>
      <c r="BK176" s="216">
        <f t="shared" si="39"/>
        <v>0</v>
      </c>
      <c r="BL176" s="25" t="s">
        <v>190</v>
      </c>
      <c r="BM176" s="25" t="s">
        <v>2962</v>
      </c>
    </row>
    <row r="177" spans="2:65" s="1" customFormat="1" ht="16.5" customHeight="1">
      <c r="B177" s="43"/>
      <c r="C177" s="205" t="s">
        <v>553</v>
      </c>
      <c r="D177" s="205" t="s">
        <v>185</v>
      </c>
      <c r="E177" s="206" t="s">
        <v>2963</v>
      </c>
      <c r="F177" s="207" t="s">
        <v>2964</v>
      </c>
      <c r="G177" s="208" t="s">
        <v>490</v>
      </c>
      <c r="H177" s="209">
        <v>8</v>
      </c>
      <c r="I177" s="210"/>
      <c r="J177" s="211">
        <f t="shared" si="30"/>
        <v>0</v>
      </c>
      <c r="K177" s="207" t="s">
        <v>38</v>
      </c>
      <c r="L177" s="63"/>
      <c r="M177" s="212" t="s">
        <v>38</v>
      </c>
      <c r="N177" s="213" t="s">
        <v>53</v>
      </c>
      <c r="O177" s="44"/>
      <c r="P177" s="214">
        <f t="shared" si="31"/>
        <v>0</v>
      </c>
      <c r="Q177" s="214">
        <v>0</v>
      </c>
      <c r="R177" s="214">
        <f t="shared" si="32"/>
        <v>0</v>
      </c>
      <c r="S177" s="214">
        <v>0</v>
      </c>
      <c r="T177" s="215">
        <f t="shared" si="33"/>
        <v>0</v>
      </c>
      <c r="AR177" s="25" t="s">
        <v>190</v>
      </c>
      <c r="AT177" s="25" t="s">
        <v>185</v>
      </c>
      <c r="AU177" s="25" t="s">
        <v>25</v>
      </c>
      <c r="AY177" s="25" t="s">
        <v>183</v>
      </c>
      <c r="BE177" s="216">
        <f t="shared" si="34"/>
        <v>0</v>
      </c>
      <c r="BF177" s="216">
        <f t="shared" si="35"/>
        <v>0</v>
      </c>
      <c r="BG177" s="216">
        <f t="shared" si="36"/>
        <v>0</v>
      </c>
      <c r="BH177" s="216">
        <f t="shared" si="37"/>
        <v>0</v>
      </c>
      <c r="BI177" s="216">
        <f t="shared" si="38"/>
        <v>0</v>
      </c>
      <c r="BJ177" s="25" t="s">
        <v>25</v>
      </c>
      <c r="BK177" s="216">
        <f t="shared" si="39"/>
        <v>0</v>
      </c>
      <c r="BL177" s="25" t="s">
        <v>190</v>
      </c>
      <c r="BM177" s="25" t="s">
        <v>2965</v>
      </c>
    </row>
    <row r="178" spans="2:65" s="1" customFormat="1" ht="16.5" customHeight="1">
      <c r="B178" s="43"/>
      <c r="C178" s="205" t="s">
        <v>557</v>
      </c>
      <c r="D178" s="205" t="s">
        <v>185</v>
      </c>
      <c r="E178" s="206" t="s">
        <v>2966</v>
      </c>
      <c r="F178" s="207" t="s">
        <v>2967</v>
      </c>
      <c r="G178" s="208" t="s">
        <v>313</v>
      </c>
      <c r="H178" s="209">
        <v>245</v>
      </c>
      <c r="I178" s="210"/>
      <c r="J178" s="211">
        <f t="shared" si="30"/>
        <v>0</v>
      </c>
      <c r="K178" s="207" t="s">
        <v>38</v>
      </c>
      <c r="L178" s="63"/>
      <c r="M178" s="212" t="s">
        <v>38</v>
      </c>
      <c r="N178" s="213" t="s">
        <v>53</v>
      </c>
      <c r="O178" s="44"/>
      <c r="P178" s="214">
        <f t="shared" si="31"/>
        <v>0</v>
      </c>
      <c r="Q178" s="214">
        <v>0</v>
      </c>
      <c r="R178" s="214">
        <f t="shared" si="32"/>
        <v>0</v>
      </c>
      <c r="S178" s="214">
        <v>0</v>
      </c>
      <c r="T178" s="215">
        <f t="shared" si="33"/>
        <v>0</v>
      </c>
      <c r="AR178" s="25" t="s">
        <v>190</v>
      </c>
      <c r="AT178" s="25" t="s">
        <v>185</v>
      </c>
      <c r="AU178" s="25" t="s">
        <v>25</v>
      </c>
      <c r="AY178" s="25" t="s">
        <v>183</v>
      </c>
      <c r="BE178" s="216">
        <f t="shared" si="34"/>
        <v>0</v>
      </c>
      <c r="BF178" s="216">
        <f t="shared" si="35"/>
        <v>0</v>
      </c>
      <c r="BG178" s="216">
        <f t="shared" si="36"/>
        <v>0</v>
      </c>
      <c r="BH178" s="216">
        <f t="shared" si="37"/>
        <v>0</v>
      </c>
      <c r="BI178" s="216">
        <f t="shared" si="38"/>
        <v>0</v>
      </c>
      <c r="BJ178" s="25" t="s">
        <v>25</v>
      </c>
      <c r="BK178" s="216">
        <f t="shared" si="39"/>
        <v>0</v>
      </c>
      <c r="BL178" s="25" t="s">
        <v>190</v>
      </c>
      <c r="BM178" s="25" t="s">
        <v>2968</v>
      </c>
    </row>
    <row r="179" spans="2:65" s="1" customFormat="1" ht="16.5" customHeight="1">
      <c r="B179" s="43"/>
      <c r="C179" s="205" t="s">
        <v>561</v>
      </c>
      <c r="D179" s="205" t="s">
        <v>185</v>
      </c>
      <c r="E179" s="206" t="s">
        <v>2969</v>
      </c>
      <c r="F179" s="207" t="s">
        <v>2970</v>
      </c>
      <c r="G179" s="208" t="s">
        <v>313</v>
      </c>
      <c r="H179" s="209">
        <v>2460</v>
      </c>
      <c r="I179" s="210"/>
      <c r="J179" s="211">
        <f t="shared" si="30"/>
        <v>0</v>
      </c>
      <c r="K179" s="207" t="s">
        <v>38</v>
      </c>
      <c r="L179" s="63"/>
      <c r="M179" s="212" t="s">
        <v>38</v>
      </c>
      <c r="N179" s="213" t="s">
        <v>53</v>
      </c>
      <c r="O179" s="44"/>
      <c r="P179" s="214">
        <f t="shared" si="31"/>
        <v>0</v>
      </c>
      <c r="Q179" s="214">
        <v>0</v>
      </c>
      <c r="R179" s="214">
        <f t="shared" si="32"/>
        <v>0</v>
      </c>
      <c r="S179" s="214">
        <v>0</v>
      </c>
      <c r="T179" s="215">
        <f t="shared" si="33"/>
        <v>0</v>
      </c>
      <c r="AR179" s="25" t="s">
        <v>190</v>
      </c>
      <c r="AT179" s="25" t="s">
        <v>185</v>
      </c>
      <c r="AU179" s="25" t="s">
        <v>25</v>
      </c>
      <c r="AY179" s="25" t="s">
        <v>183</v>
      </c>
      <c r="BE179" s="216">
        <f t="shared" si="34"/>
        <v>0</v>
      </c>
      <c r="BF179" s="216">
        <f t="shared" si="35"/>
        <v>0</v>
      </c>
      <c r="BG179" s="216">
        <f t="shared" si="36"/>
        <v>0</v>
      </c>
      <c r="BH179" s="216">
        <f t="shared" si="37"/>
        <v>0</v>
      </c>
      <c r="BI179" s="216">
        <f t="shared" si="38"/>
        <v>0</v>
      </c>
      <c r="BJ179" s="25" t="s">
        <v>25</v>
      </c>
      <c r="BK179" s="216">
        <f t="shared" si="39"/>
        <v>0</v>
      </c>
      <c r="BL179" s="25" t="s">
        <v>190</v>
      </c>
      <c r="BM179" s="25" t="s">
        <v>2971</v>
      </c>
    </row>
    <row r="180" spans="2:65" s="1" customFormat="1" ht="16.5" customHeight="1">
      <c r="B180" s="43"/>
      <c r="C180" s="205" t="s">
        <v>566</v>
      </c>
      <c r="D180" s="205" t="s">
        <v>185</v>
      </c>
      <c r="E180" s="206" t="s">
        <v>2972</v>
      </c>
      <c r="F180" s="207" t="s">
        <v>2973</v>
      </c>
      <c r="G180" s="208" t="s">
        <v>313</v>
      </c>
      <c r="H180" s="209">
        <v>60</v>
      </c>
      <c r="I180" s="210"/>
      <c r="J180" s="211">
        <f t="shared" si="30"/>
        <v>0</v>
      </c>
      <c r="K180" s="207" t="s">
        <v>38</v>
      </c>
      <c r="L180" s="63"/>
      <c r="M180" s="212" t="s">
        <v>38</v>
      </c>
      <c r="N180" s="213" t="s">
        <v>53</v>
      </c>
      <c r="O180" s="44"/>
      <c r="P180" s="214">
        <f t="shared" si="31"/>
        <v>0</v>
      </c>
      <c r="Q180" s="214">
        <v>0</v>
      </c>
      <c r="R180" s="214">
        <f t="shared" si="32"/>
        <v>0</v>
      </c>
      <c r="S180" s="214">
        <v>0</v>
      </c>
      <c r="T180" s="215">
        <f t="shared" si="33"/>
        <v>0</v>
      </c>
      <c r="AR180" s="25" t="s">
        <v>190</v>
      </c>
      <c r="AT180" s="25" t="s">
        <v>185</v>
      </c>
      <c r="AU180" s="25" t="s">
        <v>25</v>
      </c>
      <c r="AY180" s="25" t="s">
        <v>183</v>
      </c>
      <c r="BE180" s="216">
        <f t="shared" si="34"/>
        <v>0</v>
      </c>
      <c r="BF180" s="216">
        <f t="shared" si="35"/>
        <v>0</v>
      </c>
      <c r="BG180" s="216">
        <f t="shared" si="36"/>
        <v>0</v>
      </c>
      <c r="BH180" s="216">
        <f t="shared" si="37"/>
        <v>0</v>
      </c>
      <c r="BI180" s="216">
        <f t="shared" si="38"/>
        <v>0</v>
      </c>
      <c r="BJ180" s="25" t="s">
        <v>25</v>
      </c>
      <c r="BK180" s="216">
        <f t="shared" si="39"/>
        <v>0</v>
      </c>
      <c r="BL180" s="25" t="s">
        <v>190</v>
      </c>
      <c r="BM180" s="25" t="s">
        <v>2974</v>
      </c>
    </row>
    <row r="181" spans="2:65" s="1" customFormat="1" ht="16.5" customHeight="1">
      <c r="B181" s="43"/>
      <c r="C181" s="205" t="s">
        <v>572</v>
      </c>
      <c r="D181" s="205" t="s">
        <v>185</v>
      </c>
      <c r="E181" s="206" t="s">
        <v>2975</v>
      </c>
      <c r="F181" s="207" t="s">
        <v>2976</v>
      </c>
      <c r="G181" s="208" t="s">
        <v>313</v>
      </c>
      <c r="H181" s="209">
        <v>60</v>
      </c>
      <c r="I181" s="210"/>
      <c r="J181" s="211">
        <f t="shared" si="30"/>
        <v>0</v>
      </c>
      <c r="K181" s="207" t="s">
        <v>38</v>
      </c>
      <c r="L181" s="63"/>
      <c r="M181" s="212" t="s">
        <v>38</v>
      </c>
      <c r="N181" s="213" t="s">
        <v>53</v>
      </c>
      <c r="O181" s="44"/>
      <c r="P181" s="214">
        <f t="shared" si="31"/>
        <v>0</v>
      </c>
      <c r="Q181" s="214">
        <v>0</v>
      </c>
      <c r="R181" s="214">
        <f t="shared" si="32"/>
        <v>0</v>
      </c>
      <c r="S181" s="214">
        <v>0</v>
      </c>
      <c r="T181" s="215">
        <f t="shared" si="33"/>
        <v>0</v>
      </c>
      <c r="AR181" s="25" t="s">
        <v>190</v>
      </c>
      <c r="AT181" s="25" t="s">
        <v>185</v>
      </c>
      <c r="AU181" s="25" t="s">
        <v>25</v>
      </c>
      <c r="AY181" s="25" t="s">
        <v>183</v>
      </c>
      <c r="BE181" s="216">
        <f t="shared" si="34"/>
        <v>0</v>
      </c>
      <c r="BF181" s="216">
        <f t="shared" si="35"/>
        <v>0</v>
      </c>
      <c r="BG181" s="216">
        <f t="shared" si="36"/>
        <v>0</v>
      </c>
      <c r="BH181" s="216">
        <f t="shared" si="37"/>
        <v>0</v>
      </c>
      <c r="BI181" s="216">
        <f t="shared" si="38"/>
        <v>0</v>
      </c>
      <c r="BJ181" s="25" t="s">
        <v>25</v>
      </c>
      <c r="BK181" s="216">
        <f t="shared" si="39"/>
        <v>0</v>
      </c>
      <c r="BL181" s="25" t="s">
        <v>190</v>
      </c>
      <c r="BM181" s="25" t="s">
        <v>2977</v>
      </c>
    </row>
    <row r="182" spans="2:65" s="1" customFormat="1" ht="16.5" customHeight="1">
      <c r="B182" s="43"/>
      <c r="C182" s="205" t="s">
        <v>578</v>
      </c>
      <c r="D182" s="205" t="s">
        <v>185</v>
      </c>
      <c r="E182" s="206" t="s">
        <v>2978</v>
      </c>
      <c r="F182" s="207" t="s">
        <v>2979</v>
      </c>
      <c r="G182" s="208" t="s">
        <v>313</v>
      </c>
      <c r="H182" s="209">
        <v>20</v>
      </c>
      <c r="I182" s="210"/>
      <c r="J182" s="211">
        <f t="shared" si="30"/>
        <v>0</v>
      </c>
      <c r="K182" s="207" t="s">
        <v>38</v>
      </c>
      <c r="L182" s="63"/>
      <c r="M182" s="212" t="s">
        <v>38</v>
      </c>
      <c r="N182" s="213" t="s">
        <v>53</v>
      </c>
      <c r="O182" s="44"/>
      <c r="P182" s="214">
        <f t="shared" si="31"/>
        <v>0</v>
      </c>
      <c r="Q182" s="214">
        <v>0</v>
      </c>
      <c r="R182" s="214">
        <f t="shared" si="32"/>
        <v>0</v>
      </c>
      <c r="S182" s="214">
        <v>0</v>
      </c>
      <c r="T182" s="215">
        <f t="shared" si="33"/>
        <v>0</v>
      </c>
      <c r="AR182" s="25" t="s">
        <v>190</v>
      </c>
      <c r="AT182" s="25" t="s">
        <v>185</v>
      </c>
      <c r="AU182" s="25" t="s">
        <v>25</v>
      </c>
      <c r="AY182" s="25" t="s">
        <v>183</v>
      </c>
      <c r="BE182" s="216">
        <f t="shared" si="34"/>
        <v>0</v>
      </c>
      <c r="BF182" s="216">
        <f t="shared" si="35"/>
        <v>0</v>
      </c>
      <c r="BG182" s="216">
        <f t="shared" si="36"/>
        <v>0</v>
      </c>
      <c r="BH182" s="216">
        <f t="shared" si="37"/>
        <v>0</v>
      </c>
      <c r="BI182" s="216">
        <f t="shared" si="38"/>
        <v>0</v>
      </c>
      <c r="BJ182" s="25" t="s">
        <v>25</v>
      </c>
      <c r="BK182" s="216">
        <f t="shared" si="39"/>
        <v>0</v>
      </c>
      <c r="BL182" s="25" t="s">
        <v>190</v>
      </c>
      <c r="BM182" s="25" t="s">
        <v>2980</v>
      </c>
    </row>
    <row r="183" spans="2:65" s="1" customFormat="1" ht="16.5" customHeight="1">
      <c r="B183" s="43"/>
      <c r="C183" s="205" t="s">
        <v>584</v>
      </c>
      <c r="D183" s="205" t="s">
        <v>185</v>
      </c>
      <c r="E183" s="206" t="s">
        <v>2981</v>
      </c>
      <c r="F183" s="207" t="s">
        <v>2982</v>
      </c>
      <c r="G183" s="208" t="s">
        <v>313</v>
      </c>
      <c r="H183" s="209">
        <v>125</v>
      </c>
      <c r="I183" s="210"/>
      <c r="J183" s="211">
        <f t="shared" si="30"/>
        <v>0</v>
      </c>
      <c r="K183" s="207" t="s">
        <v>38</v>
      </c>
      <c r="L183" s="63"/>
      <c r="M183" s="212" t="s">
        <v>38</v>
      </c>
      <c r="N183" s="213" t="s">
        <v>53</v>
      </c>
      <c r="O183" s="44"/>
      <c r="P183" s="214">
        <f t="shared" si="31"/>
        <v>0</v>
      </c>
      <c r="Q183" s="214">
        <v>0</v>
      </c>
      <c r="R183" s="214">
        <f t="shared" si="32"/>
        <v>0</v>
      </c>
      <c r="S183" s="214">
        <v>0</v>
      </c>
      <c r="T183" s="215">
        <f t="shared" si="33"/>
        <v>0</v>
      </c>
      <c r="AR183" s="25" t="s">
        <v>190</v>
      </c>
      <c r="AT183" s="25" t="s">
        <v>185</v>
      </c>
      <c r="AU183" s="25" t="s">
        <v>25</v>
      </c>
      <c r="AY183" s="25" t="s">
        <v>183</v>
      </c>
      <c r="BE183" s="216">
        <f t="shared" si="34"/>
        <v>0</v>
      </c>
      <c r="BF183" s="216">
        <f t="shared" si="35"/>
        <v>0</v>
      </c>
      <c r="BG183" s="216">
        <f t="shared" si="36"/>
        <v>0</v>
      </c>
      <c r="BH183" s="216">
        <f t="shared" si="37"/>
        <v>0</v>
      </c>
      <c r="BI183" s="216">
        <f t="shared" si="38"/>
        <v>0</v>
      </c>
      <c r="BJ183" s="25" t="s">
        <v>25</v>
      </c>
      <c r="BK183" s="216">
        <f t="shared" si="39"/>
        <v>0</v>
      </c>
      <c r="BL183" s="25" t="s">
        <v>190</v>
      </c>
      <c r="BM183" s="25" t="s">
        <v>2983</v>
      </c>
    </row>
    <row r="184" spans="2:65" s="1" customFormat="1" ht="16.5" customHeight="1">
      <c r="B184" s="43"/>
      <c r="C184" s="205" t="s">
        <v>589</v>
      </c>
      <c r="D184" s="205" t="s">
        <v>185</v>
      </c>
      <c r="E184" s="206" t="s">
        <v>2984</v>
      </c>
      <c r="F184" s="207" t="s">
        <v>2985</v>
      </c>
      <c r="G184" s="208" t="s">
        <v>313</v>
      </c>
      <c r="H184" s="209">
        <v>125</v>
      </c>
      <c r="I184" s="210"/>
      <c r="J184" s="211">
        <f t="shared" si="30"/>
        <v>0</v>
      </c>
      <c r="K184" s="207" t="s">
        <v>38</v>
      </c>
      <c r="L184" s="63"/>
      <c r="M184" s="212" t="s">
        <v>38</v>
      </c>
      <c r="N184" s="213" t="s">
        <v>53</v>
      </c>
      <c r="O184" s="44"/>
      <c r="P184" s="214">
        <f t="shared" si="31"/>
        <v>0</v>
      </c>
      <c r="Q184" s="214">
        <v>0</v>
      </c>
      <c r="R184" s="214">
        <f t="shared" si="32"/>
        <v>0</v>
      </c>
      <c r="S184" s="214">
        <v>0</v>
      </c>
      <c r="T184" s="215">
        <f t="shared" si="33"/>
        <v>0</v>
      </c>
      <c r="AR184" s="25" t="s">
        <v>190</v>
      </c>
      <c r="AT184" s="25" t="s">
        <v>185</v>
      </c>
      <c r="AU184" s="25" t="s">
        <v>25</v>
      </c>
      <c r="AY184" s="25" t="s">
        <v>183</v>
      </c>
      <c r="BE184" s="216">
        <f t="shared" si="34"/>
        <v>0</v>
      </c>
      <c r="BF184" s="216">
        <f t="shared" si="35"/>
        <v>0</v>
      </c>
      <c r="BG184" s="216">
        <f t="shared" si="36"/>
        <v>0</v>
      </c>
      <c r="BH184" s="216">
        <f t="shared" si="37"/>
        <v>0</v>
      </c>
      <c r="BI184" s="216">
        <f t="shared" si="38"/>
        <v>0</v>
      </c>
      <c r="BJ184" s="25" t="s">
        <v>25</v>
      </c>
      <c r="BK184" s="216">
        <f t="shared" si="39"/>
        <v>0</v>
      </c>
      <c r="BL184" s="25" t="s">
        <v>190</v>
      </c>
      <c r="BM184" s="25" t="s">
        <v>2986</v>
      </c>
    </row>
    <row r="185" spans="2:65" s="1" customFormat="1" ht="16.5" customHeight="1">
      <c r="B185" s="43"/>
      <c r="C185" s="205" t="s">
        <v>595</v>
      </c>
      <c r="D185" s="205" t="s">
        <v>185</v>
      </c>
      <c r="E185" s="206" t="s">
        <v>2987</v>
      </c>
      <c r="F185" s="207" t="s">
        <v>2988</v>
      </c>
      <c r="G185" s="208" t="s">
        <v>313</v>
      </c>
      <c r="H185" s="209">
        <v>235</v>
      </c>
      <c r="I185" s="210"/>
      <c r="J185" s="211">
        <f t="shared" si="30"/>
        <v>0</v>
      </c>
      <c r="K185" s="207" t="s">
        <v>38</v>
      </c>
      <c r="L185" s="63"/>
      <c r="M185" s="212" t="s">
        <v>38</v>
      </c>
      <c r="N185" s="213" t="s">
        <v>53</v>
      </c>
      <c r="O185" s="44"/>
      <c r="P185" s="214">
        <f t="shared" si="31"/>
        <v>0</v>
      </c>
      <c r="Q185" s="214">
        <v>0</v>
      </c>
      <c r="R185" s="214">
        <f t="shared" si="32"/>
        <v>0</v>
      </c>
      <c r="S185" s="214">
        <v>0</v>
      </c>
      <c r="T185" s="215">
        <f t="shared" si="33"/>
        <v>0</v>
      </c>
      <c r="AR185" s="25" t="s">
        <v>190</v>
      </c>
      <c r="AT185" s="25" t="s">
        <v>185</v>
      </c>
      <c r="AU185" s="25" t="s">
        <v>25</v>
      </c>
      <c r="AY185" s="25" t="s">
        <v>183</v>
      </c>
      <c r="BE185" s="216">
        <f t="shared" si="34"/>
        <v>0</v>
      </c>
      <c r="BF185" s="216">
        <f t="shared" si="35"/>
        <v>0</v>
      </c>
      <c r="BG185" s="216">
        <f t="shared" si="36"/>
        <v>0</v>
      </c>
      <c r="BH185" s="216">
        <f t="shared" si="37"/>
        <v>0</v>
      </c>
      <c r="BI185" s="216">
        <f t="shared" si="38"/>
        <v>0</v>
      </c>
      <c r="BJ185" s="25" t="s">
        <v>25</v>
      </c>
      <c r="BK185" s="216">
        <f t="shared" si="39"/>
        <v>0</v>
      </c>
      <c r="BL185" s="25" t="s">
        <v>190</v>
      </c>
      <c r="BM185" s="25" t="s">
        <v>2989</v>
      </c>
    </row>
    <row r="186" spans="2:65" s="1" customFormat="1" ht="16.5" customHeight="1">
      <c r="B186" s="43"/>
      <c r="C186" s="205" t="s">
        <v>599</v>
      </c>
      <c r="D186" s="205" t="s">
        <v>185</v>
      </c>
      <c r="E186" s="206" t="s">
        <v>2990</v>
      </c>
      <c r="F186" s="207" t="s">
        <v>2991</v>
      </c>
      <c r="G186" s="208" t="s">
        <v>313</v>
      </c>
      <c r="H186" s="209">
        <v>75</v>
      </c>
      <c r="I186" s="210"/>
      <c r="J186" s="211">
        <f t="shared" si="30"/>
        <v>0</v>
      </c>
      <c r="K186" s="207" t="s">
        <v>38</v>
      </c>
      <c r="L186" s="63"/>
      <c r="M186" s="212" t="s">
        <v>38</v>
      </c>
      <c r="N186" s="213" t="s">
        <v>53</v>
      </c>
      <c r="O186" s="44"/>
      <c r="P186" s="214">
        <f t="shared" si="31"/>
        <v>0</v>
      </c>
      <c r="Q186" s="214">
        <v>0</v>
      </c>
      <c r="R186" s="214">
        <f t="shared" si="32"/>
        <v>0</v>
      </c>
      <c r="S186" s="214">
        <v>0</v>
      </c>
      <c r="T186" s="215">
        <f t="shared" si="33"/>
        <v>0</v>
      </c>
      <c r="AR186" s="25" t="s">
        <v>190</v>
      </c>
      <c r="AT186" s="25" t="s">
        <v>185</v>
      </c>
      <c r="AU186" s="25" t="s">
        <v>25</v>
      </c>
      <c r="AY186" s="25" t="s">
        <v>183</v>
      </c>
      <c r="BE186" s="216">
        <f t="shared" si="34"/>
        <v>0</v>
      </c>
      <c r="BF186" s="216">
        <f t="shared" si="35"/>
        <v>0</v>
      </c>
      <c r="BG186" s="216">
        <f t="shared" si="36"/>
        <v>0</v>
      </c>
      <c r="BH186" s="216">
        <f t="shared" si="37"/>
        <v>0</v>
      </c>
      <c r="BI186" s="216">
        <f t="shared" si="38"/>
        <v>0</v>
      </c>
      <c r="BJ186" s="25" t="s">
        <v>25</v>
      </c>
      <c r="BK186" s="216">
        <f t="shared" si="39"/>
        <v>0</v>
      </c>
      <c r="BL186" s="25" t="s">
        <v>190</v>
      </c>
      <c r="BM186" s="25" t="s">
        <v>2992</v>
      </c>
    </row>
    <row r="187" spans="2:63" s="11" customFormat="1" ht="37.35" customHeight="1">
      <c r="B187" s="189"/>
      <c r="C187" s="190"/>
      <c r="D187" s="191" t="s">
        <v>81</v>
      </c>
      <c r="E187" s="192" t="s">
        <v>2099</v>
      </c>
      <c r="F187" s="192" t="s">
        <v>2862</v>
      </c>
      <c r="G187" s="190"/>
      <c r="H187" s="190"/>
      <c r="I187" s="193"/>
      <c r="J187" s="194">
        <f>BK187</f>
        <v>0</v>
      </c>
      <c r="K187" s="190"/>
      <c r="L187" s="195"/>
      <c r="M187" s="196"/>
      <c r="N187" s="197"/>
      <c r="O187" s="197"/>
      <c r="P187" s="198">
        <f>SUM(P188:P190)</f>
        <v>0</v>
      </c>
      <c r="Q187" s="197"/>
      <c r="R187" s="198">
        <f>SUM(R188:R190)</f>
        <v>0</v>
      </c>
      <c r="S187" s="197"/>
      <c r="T187" s="199">
        <f>SUM(T188:T190)</f>
        <v>0</v>
      </c>
      <c r="AR187" s="200" t="s">
        <v>25</v>
      </c>
      <c r="AT187" s="201" t="s">
        <v>81</v>
      </c>
      <c r="AU187" s="201" t="s">
        <v>82</v>
      </c>
      <c r="AY187" s="200" t="s">
        <v>183</v>
      </c>
      <c r="BK187" s="202">
        <f>SUM(BK188:BK190)</f>
        <v>0</v>
      </c>
    </row>
    <row r="188" spans="2:65" s="1" customFormat="1" ht="16.5" customHeight="1">
      <c r="B188" s="43"/>
      <c r="C188" s="252" t="s">
        <v>605</v>
      </c>
      <c r="D188" s="252" t="s">
        <v>272</v>
      </c>
      <c r="E188" s="253" t="s">
        <v>2993</v>
      </c>
      <c r="F188" s="254" t="s">
        <v>2994</v>
      </c>
      <c r="G188" s="255" t="s">
        <v>313</v>
      </c>
      <c r="H188" s="256">
        <v>135</v>
      </c>
      <c r="I188" s="257"/>
      <c r="J188" s="258">
        <f>ROUND(I188*H188,2)</f>
        <v>0</v>
      </c>
      <c r="K188" s="254" t="s">
        <v>38</v>
      </c>
      <c r="L188" s="259"/>
      <c r="M188" s="260" t="s">
        <v>38</v>
      </c>
      <c r="N188" s="261" t="s">
        <v>53</v>
      </c>
      <c r="O188" s="44"/>
      <c r="P188" s="214">
        <f>O188*H188</f>
        <v>0</v>
      </c>
      <c r="Q188" s="214">
        <v>0</v>
      </c>
      <c r="R188" s="214">
        <f>Q188*H188</f>
        <v>0</v>
      </c>
      <c r="S188" s="214">
        <v>0</v>
      </c>
      <c r="T188" s="215">
        <f>S188*H188</f>
        <v>0</v>
      </c>
      <c r="AR188" s="25" t="s">
        <v>231</v>
      </c>
      <c r="AT188" s="25" t="s">
        <v>272</v>
      </c>
      <c r="AU188" s="25" t="s">
        <v>25</v>
      </c>
      <c r="AY188" s="25" t="s">
        <v>183</v>
      </c>
      <c r="BE188" s="216">
        <f>IF(N188="základní",J188,0)</f>
        <v>0</v>
      </c>
      <c r="BF188" s="216">
        <f>IF(N188="snížená",J188,0)</f>
        <v>0</v>
      </c>
      <c r="BG188" s="216">
        <f>IF(N188="zákl. přenesená",J188,0)</f>
        <v>0</v>
      </c>
      <c r="BH188" s="216">
        <f>IF(N188="sníž. přenesená",J188,0)</f>
        <v>0</v>
      </c>
      <c r="BI188" s="216">
        <f>IF(N188="nulová",J188,0)</f>
        <v>0</v>
      </c>
      <c r="BJ188" s="25" t="s">
        <v>25</v>
      </c>
      <c r="BK188" s="216">
        <f>ROUND(I188*H188,2)</f>
        <v>0</v>
      </c>
      <c r="BL188" s="25" t="s">
        <v>190</v>
      </c>
      <c r="BM188" s="25" t="s">
        <v>2995</v>
      </c>
    </row>
    <row r="189" spans="2:65" s="1" customFormat="1" ht="16.5" customHeight="1">
      <c r="B189" s="43"/>
      <c r="C189" s="252" t="s">
        <v>610</v>
      </c>
      <c r="D189" s="252" t="s">
        <v>272</v>
      </c>
      <c r="E189" s="253" t="s">
        <v>2996</v>
      </c>
      <c r="F189" s="254" t="s">
        <v>2997</v>
      </c>
      <c r="G189" s="255" t="s">
        <v>490</v>
      </c>
      <c r="H189" s="256">
        <v>165</v>
      </c>
      <c r="I189" s="257"/>
      <c r="J189" s="258">
        <f>ROUND(I189*H189,2)</f>
        <v>0</v>
      </c>
      <c r="K189" s="254" t="s">
        <v>38</v>
      </c>
      <c r="L189" s="259"/>
      <c r="M189" s="260" t="s">
        <v>38</v>
      </c>
      <c r="N189" s="261" t="s">
        <v>53</v>
      </c>
      <c r="O189" s="44"/>
      <c r="P189" s="214">
        <f>O189*H189</f>
        <v>0</v>
      </c>
      <c r="Q189" s="214">
        <v>0</v>
      </c>
      <c r="R189" s="214">
        <f>Q189*H189</f>
        <v>0</v>
      </c>
      <c r="S189" s="214">
        <v>0</v>
      </c>
      <c r="T189" s="215">
        <f>S189*H189</f>
        <v>0</v>
      </c>
      <c r="AR189" s="25" t="s">
        <v>231</v>
      </c>
      <c r="AT189" s="25" t="s">
        <v>272</v>
      </c>
      <c r="AU189" s="25" t="s">
        <v>25</v>
      </c>
      <c r="AY189" s="25" t="s">
        <v>183</v>
      </c>
      <c r="BE189" s="216">
        <f>IF(N189="základní",J189,0)</f>
        <v>0</v>
      </c>
      <c r="BF189" s="216">
        <f>IF(N189="snížená",J189,0)</f>
        <v>0</v>
      </c>
      <c r="BG189" s="216">
        <f>IF(N189="zákl. přenesená",J189,0)</f>
        <v>0</v>
      </c>
      <c r="BH189" s="216">
        <f>IF(N189="sníž. přenesená",J189,0)</f>
        <v>0</v>
      </c>
      <c r="BI189" s="216">
        <f>IF(N189="nulová",J189,0)</f>
        <v>0</v>
      </c>
      <c r="BJ189" s="25" t="s">
        <v>25</v>
      </c>
      <c r="BK189" s="216">
        <f>ROUND(I189*H189,2)</f>
        <v>0</v>
      </c>
      <c r="BL189" s="25" t="s">
        <v>190</v>
      </c>
      <c r="BM189" s="25" t="s">
        <v>2998</v>
      </c>
    </row>
    <row r="190" spans="2:65" s="1" customFormat="1" ht="16.5" customHeight="1">
      <c r="B190" s="43"/>
      <c r="C190" s="252" t="s">
        <v>629</v>
      </c>
      <c r="D190" s="252" t="s">
        <v>272</v>
      </c>
      <c r="E190" s="253" t="s">
        <v>2999</v>
      </c>
      <c r="F190" s="254" t="s">
        <v>3000</v>
      </c>
      <c r="G190" s="255" t="s">
        <v>490</v>
      </c>
      <c r="H190" s="256">
        <v>110</v>
      </c>
      <c r="I190" s="257"/>
      <c r="J190" s="258">
        <f>ROUND(I190*H190,2)</f>
        <v>0</v>
      </c>
      <c r="K190" s="254" t="s">
        <v>38</v>
      </c>
      <c r="L190" s="259"/>
      <c r="M190" s="260" t="s">
        <v>38</v>
      </c>
      <c r="N190" s="261" t="s">
        <v>53</v>
      </c>
      <c r="O190" s="44"/>
      <c r="P190" s="214">
        <f>O190*H190</f>
        <v>0</v>
      </c>
      <c r="Q190" s="214">
        <v>0</v>
      </c>
      <c r="R190" s="214">
        <f>Q190*H190</f>
        <v>0</v>
      </c>
      <c r="S190" s="214">
        <v>0</v>
      </c>
      <c r="T190" s="215">
        <f>S190*H190</f>
        <v>0</v>
      </c>
      <c r="AR190" s="25" t="s">
        <v>231</v>
      </c>
      <c r="AT190" s="25" t="s">
        <v>272</v>
      </c>
      <c r="AU190" s="25" t="s">
        <v>25</v>
      </c>
      <c r="AY190" s="25" t="s">
        <v>183</v>
      </c>
      <c r="BE190" s="216">
        <f>IF(N190="základní",J190,0)</f>
        <v>0</v>
      </c>
      <c r="BF190" s="216">
        <f>IF(N190="snížená",J190,0)</f>
        <v>0</v>
      </c>
      <c r="BG190" s="216">
        <f>IF(N190="zákl. přenesená",J190,0)</f>
        <v>0</v>
      </c>
      <c r="BH190" s="216">
        <f>IF(N190="sníž. přenesená",J190,0)</f>
        <v>0</v>
      </c>
      <c r="BI190" s="216">
        <f>IF(N190="nulová",J190,0)</f>
        <v>0</v>
      </c>
      <c r="BJ190" s="25" t="s">
        <v>25</v>
      </c>
      <c r="BK190" s="216">
        <f>ROUND(I190*H190,2)</f>
        <v>0</v>
      </c>
      <c r="BL190" s="25" t="s">
        <v>190</v>
      </c>
      <c r="BM190" s="25" t="s">
        <v>3001</v>
      </c>
    </row>
    <row r="191" spans="2:63" s="11" customFormat="1" ht="37.35" customHeight="1">
      <c r="B191" s="189"/>
      <c r="C191" s="190"/>
      <c r="D191" s="191" t="s">
        <v>81</v>
      </c>
      <c r="E191" s="192" t="s">
        <v>2101</v>
      </c>
      <c r="F191" s="192" t="s">
        <v>2872</v>
      </c>
      <c r="G191" s="190"/>
      <c r="H191" s="190"/>
      <c r="I191" s="193"/>
      <c r="J191" s="194">
        <f>BK191</f>
        <v>0</v>
      </c>
      <c r="K191" s="190"/>
      <c r="L191" s="195"/>
      <c r="M191" s="196"/>
      <c r="N191" s="197"/>
      <c r="O191" s="197"/>
      <c r="P191" s="198">
        <f>SUM(P192:P201)</f>
        <v>0</v>
      </c>
      <c r="Q191" s="197"/>
      <c r="R191" s="198">
        <f>SUM(R192:R201)</f>
        <v>0</v>
      </c>
      <c r="S191" s="197"/>
      <c r="T191" s="199">
        <f>SUM(T192:T201)</f>
        <v>0</v>
      </c>
      <c r="AR191" s="200" t="s">
        <v>25</v>
      </c>
      <c r="AT191" s="201" t="s">
        <v>81</v>
      </c>
      <c r="AU191" s="201" t="s">
        <v>82</v>
      </c>
      <c r="AY191" s="200" t="s">
        <v>183</v>
      </c>
      <c r="BK191" s="202">
        <f>SUM(BK192:BK201)</f>
        <v>0</v>
      </c>
    </row>
    <row r="192" spans="2:65" s="1" customFormat="1" ht="16.5" customHeight="1">
      <c r="B192" s="43"/>
      <c r="C192" s="252" t="s">
        <v>635</v>
      </c>
      <c r="D192" s="252" t="s">
        <v>272</v>
      </c>
      <c r="E192" s="253" t="s">
        <v>3002</v>
      </c>
      <c r="F192" s="254" t="s">
        <v>3003</v>
      </c>
      <c r="G192" s="255" t="s">
        <v>490</v>
      </c>
      <c r="H192" s="256">
        <v>2</v>
      </c>
      <c r="I192" s="257"/>
      <c r="J192" s="258">
        <f aca="true" t="shared" si="40" ref="J192:J201">ROUND(I192*H192,2)</f>
        <v>0</v>
      </c>
      <c r="K192" s="254" t="s">
        <v>38</v>
      </c>
      <c r="L192" s="259"/>
      <c r="M192" s="260" t="s">
        <v>38</v>
      </c>
      <c r="N192" s="261" t="s">
        <v>53</v>
      </c>
      <c r="O192" s="44"/>
      <c r="P192" s="214">
        <f aca="true" t="shared" si="41" ref="P192:P201">O192*H192</f>
        <v>0</v>
      </c>
      <c r="Q192" s="214">
        <v>0</v>
      </c>
      <c r="R192" s="214">
        <f aca="true" t="shared" si="42" ref="R192:R201">Q192*H192</f>
        <v>0</v>
      </c>
      <c r="S192" s="214">
        <v>0</v>
      </c>
      <c r="T192" s="215">
        <f aca="true" t="shared" si="43" ref="T192:T201">S192*H192</f>
        <v>0</v>
      </c>
      <c r="AR192" s="25" t="s">
        <v>231</v>
      </c>
      <c r="AT192" s="25" t="s">
        <v>272</v>
      </c>
      <c r="AU192" s="25" t="s">
        <v>25</v>
      </c>
      <c r="AY192" s="25" t="s">
        <v>183</v>
      </c>
      <c r="BE192" s="216">
        <f aca="true" t="shared" si="44" ref="BE192:BE201">IF(N192="základní",J192,0)</f>
        <v>0</v>
      </c>
      <c r="BF192" s="216">
        <f aca="true" t="shared" si="45" ref="BF192:BF201">IF(N192="snížená",J192,0)</f>
        <v>0</v>
      </c>
      <c r="BG192" s="216">
        <f aca="true" t="shared" si="46" ref="BG192:BG201">IF(N192="zákl. přenesená",J192,0)</f>
        <v>0</v>
      </c>
      <c r="BH192" s="216">
        <f aca="true" t="shared" si="47" ref="BH192:BH201">IF(N192="sníž. přenesená",J192,0)</f>
        <v>0</v>
      </c>
      <c r="BI192" s="216">
        <f aca="true" t="shared" si="48" ref="BI192:BI201">IF(N192="nulová",J192,0)</f>
        <v>0</v>
      </c>
      <c r="BJ192" s="25" t="s">
        <v>25</v>
      </c>
      <c r="BK192" s="216">
        <f aca="true" t="shared" si="49" ref="BK192:BK201">ROUND(I192*H192,2)</f>
        <v>0</v>
      </c>
      <c r="BL192" s="25" t="s">
        <v>190</v>
      </c>
      <c r="BM192" s="25" t="s">
        <v>3004</v>
      </c>
    </row>
    <row r="193" spans="2:65" s="1" customFormat="1" ht="16.5" customHeight="1">
      <c r="B193" s="43"/>
      <c r="C193" s="252" t="s">
        <v>639</v>
      </c>
      <c r="D193" s="252" t="s">
        <v>272</v>
      </c>
      <c r="E193" s="253" t="s">
        <v>3005</v>
      </c>
      <c r="F193" s="254" t="s">
        <v>3006</v>
      </c>
      <c r="G193" s="255" t="s">
        <v>490</v>
      </c>
      <c r="H193" s="256">
        <v>6</v>
      </c>
      <c r="I193" s="257"/>
      <c r="J193" s="258">
        <f t="shared" si="40"/>
        <v>0</v>
      </c>
      <c r="K193" s="254" t="s">
        <v>38</v>
      </c>
      <c r="L193" s="259"/>
      <c r="M193" s="260" t="s">
        <v>38</v>
      </c>
      <c r="N193" s="261" t="s">
        <v>53</v>
      </c>
      <c r="O193" s="44"/>
      <c r="P193" s="214">
        <f t="shared" si="41"/>
        <v>0</v>
      </c>
      <c r="Q193" s="214">
        <v>0</v>
      </c>
      <c r="R193" s="214">
        <f t="shared" si="42"/>
        <v>0</v>
      </c>
      <c r="S193" s="214">
        <v>0</v>
      </c>
      <c r="T193" s="215">
        <f t="shared" si="43"/>
        <v>0</v>
      </c>
      <c r="AR193" s="25" t="s">
        <v>231</v>
      </c>
      <c r="AT193" s="25" t="s">
        <v>272</v>
      </c>
      <c r="AU193" s="25" t="s">
        <v>25</v>
      </c>
      <c r="AY193" s="25" t="s">
        <v>183</v>
      </c>
      <c r="BE193" s="216">
        <f t="shared" si="44"/>
        <v>0</v>
      </c>
      <c r="BF193" s="216">
        <f t="shared" si="45"/>
        <v>0</v>
      </c>
      <c r="BG193" s="216">
        <f t="shared" si="46"/>
        <v>0</v>
      </c>
      <c r="BH193" s="216">
        <f t="shared" si="47"/>
        <v>0</v>
      </c>
      <c r="BI193" s="216">
        <f t="shared" si="48"/>
        <v>0</v>
      </c>
      <c r="BJ193" s="25" t="s">
        <v>25</v>
      </c>
      <c r="BK193" s="216">
        <f t="shared" si="49"/>
        <v>0</v>
      </c>
      <c r="BL193" s="25" t="s">
        <v>190</v>
      </c>
      <c r="BM193" s="25" t="s">
        <v>3007</v>
      </c>
    </row>
    <row r="194" spans="2:65" s="1" customFormat="1" ht="16.5" customHeight="1">
      <c r="B194" s="43"/>
      <c r="C194" s="252" t="s">
        <v>650</v>
      </c>
      <c r="D194" s="252" t="s">
        <v>272</v>
      </c>
      <c r="E194" s="253" t="s">
        <v>3008</v>
      </c>
      <c r="F194" s="254" t="s">
        <v>3009</v>
      </c>
      <c r="G194" s="255" t="s">
        <v>490</v>
      </c>
      <c r="H194" s="256">
        <v>12</v>
      </c>
      <c r="I194" s="257"/>
      <c r="J194" s="258">
        <f t="shared" si="40"/>
        <v>0</v>
      </c>
      <c r="K194" s="254" t="s">
        <v>38</v>
      </c>
      <c r="L194" s="259"/>
      <c r="M194" s="260" t="s">
        <v>38</v>
      </c>
      <c r="N194" s="261" t="s">
        <v>53</v>
      </c>
      <c r="O194" s="44"/>
      <c r="P194" s="214">
        <f t="shared" si="41"/>
        <v>0</v>
      </c>
      <c r="Q194" s="214">
        <v>0</v>
      </c>
      <c r="R194" s="214">
        <f t="shared" si="42"/>
        <v>0</v>
      </c>
      <c r="S194" s="214">
        <v>0</v>
      </c>
      <c r="T194" s="215">
        <f t="shared" si="43"/>
        <v>0</v>
      </c>
      <c r="AR194" s="25" t="s">
        <v>231</v>
      </c>
      <c r="AT194" s="25" t="s">
        <v>272</v>
      </c>
      <c r="AU194" s="25" t="s">
        <v>25</v>
      </c>
      <c r="AY194" s="25" t="s">
        <v>183</v>
      </c>
      <c r="BE194" s="216">
        <f t="shared" si="44"/>
        <v>0</v>
      </c>
      <c r="BF194" s="216">
        <f t="shared" si="45"/>
        <v>0</v>
      </c>
      <c r="BG194" s="216">
        <f t="shared" si="46"/>
        <v>0</v>
      </c>
      <c r="BH194" s="216">
        <f t="shared" si="47"/>
        <v>0</v>
      </c>
      <c r="BI194" s="216">
        <f t="shared" si="48"/>
        <v>0</v>
      </c>
      <c r="BJ194" s="25" t="s">
        <v>25</v>
      </c>
      <c r="BK194" s="216">
        <f t="shared" si="49"/>
        <v>0</v>
      </c>
      <c r="BL194" s="25" t="s">
        <v>190</v>
      </c>
      <c r="BM194" s="25" t="s">
        <v>3010</v>
      </c>
    </row>
    <row r="195" spans="2:65" s="1" customFormat="1" ht="16.5" customHeight="1">
      <c r="B195" s="43"/>
      <c r="C195" s="252" t="s">
        <v>656</v>
      </c>
      <c r="D195" s="252" t="s">
        <v>272</v>
      </c>
      <c r="E195" s="253" t="s">
        <v>3011</v>
      </c>
      <c r="F195" s="254" t="s">
        <v>3012</v>
      </c>
      <c r="G195" s="255" t="s">
        <v>490</v>
      </c>
      <c r="H195" s="256">
        <v>15</v>
      </c>
      <c r="I195" s="257"/>
      <c r="J195" s="258">
        <f t="shared" si="40"/>
        <v>0</v>
      </c>
      <c r="K195" s="254" t="s">
        <v>38</v>
      </c>
      <c r="L195" s="259"/>
      <c r="M195" s="260" t="s">
        <v>38</v>
      </c>
      <c r="N195" s="261" t="s">
        <v>53</v>
      </c>
      <c r="O195" s="44"/>
      <c r="P195" s="214">
        <f t="shared" si="41"/>
        <v>0</v>
      </c>
      <c r="Q195" s="214">
        <v>0</v>
      </c>
      <c r="R195" s="214">
        <f t="shared" si="42"/>
        <v>0</v>
      </c>
      <c r="S195" s="214">
        <v>0</v>
      </c>
      <c r="T195" s="215">
        <f t="shared" si="43"/>
        <v>0</v>
      </c>
      <c r="AR195" s="25" t="s">
        <v>231</v>
      </c>
      <c r="AT195" s="25" t="s">
        <v>272</v>
      </c>
      <c r="AU195" s="25" t="s">
        <v>25</v>
      </c>
      <c r="AY195" s="25" t="s">
        <v>183</v>
      </c>
      <c r="BE195" s="216">
        <f t="shared" si="44"/>
        <v>0</v>
      </c>
      <c r="BF195" s="216">
        <f t="shared" si="45"/>
        <v>0</v>
      </c>
      <c r="BG195" s="216">
        <f t="shared" si="46"/>
        <v>0</v>
      </c>
      <c r="BH195" s="216">
        <f t="shared" si="47"/>
        <v>0</v>
      </c>
      <c r="BI195" s="216">
        <f t="shared" si="48"/>
        <v>0</v>
      </c>
      <c r="BJ195" s="25" t="s">
        <v>25</v>
      </c>
      <c r="BK195" s="216">
        <f t="shared" si="49"/>
        <v>0</v>
      </c>
      <c r="BL195" s="25" t="s">
        <v>190</v>
      </c>
      <c r="BM195" s="25" t="s">
        <v>3013</v>
      </c>
    </row>
    <row r="196" spans="2:65" s="1" customFormat="1" ht="16.5" customHeight="1">
      <c r="B196" s="43"/>
      <c r="C196" s="252" t="s">
        <v>660</v>
      </c>
      <c r="D196" s="252" t="s">
        <v>272</v>
      </c>
      <c r="E196" s="253" t="s">
        <v>3014</v>
      </c>
      <c r="F196" s="254" t="s">
        <v>3015</v>
      </c>
      <c r="G196" s="255" t="s">
        <v>490</v>
      </c>
      <c r="H196" s="256">
        <v>2</v>
      </c>
      <c r="I196" s="257"/>
      <c r="J196" s="258">
        <f t="shared" si="40"/>
        <v>0</v>
      </c>
      <c r="K196" s="254" t="s">
        <v>38</v>
      </c>
      <c r="L196" s="259"/>
      <c r="M196" s="260" t="s">
        <v>38</v>
      </c>
      <c r="N196" s="261" t="s">
        <v>53</v>
      </c>
      <c r="O196" s="44"/>
      <c r="P196" s="214">
        <f t="shared" si="41"/>
        <v>0</v>
      </c>
      <c r="Q196" s="214">
        <v>0</v>
      </c>
      <c r="R196" s="214">
        <f t="shared" si="42"/>
        <v>0</v>
      </c>
      <c r="S196" s="214">
        <v>0</v>
      </c>
      <c r="T196" s="215">
        <f t="shared" si="43"/>
        <v>0</v>
      </c>
      <c r="AR196" s="25" t="s">
        <v>231</v>
      </c>
      <c r="AT196" s="25" t="s">
        <v>272</v>
      </c>
      <c r="AU196" s="25" t="s">
        <v>25</v>
      </c>
      <c r="AY196" s="25" t="s">
        <v>183</v>
      </c>
      <c r="BE196" s="216">
        <f t="shared" si="44"/>
        <v>0</v>
      </c>
      <c r="BF196" s="216">
        <f t="shared" si="45"/>
        <v>0</v>
      </c>
      <c r="BG196" s="216">
        <f t="shared" si="46"/>
        <v>0</v>
      </c>
      <c r="BH196" s="216">
        <f t="shared" si="47"/>
        <v>0</v>
      </c>
      <c r="BI196" s="216">
        <f t="shared" si="48"/>
        <v>0</v>
      </c>
      <c r="BJ196" s="25" t="s">
        <v>25</v>
      </c>
      <c r="BK196" s="216">
        <f t="shared" si="49"/>
        <v>0</v>
      </c>
      <c r="BL196" s="25" t="s">
        <v>190</v>
      </c>
      <c r="BM196" s="25" t="s">
        <v>3016</v>
      </c>
    </row>
    <row r="197" spans="2:65" s="1" customFormat="1" ht="16.5" customHeight="1">
      <c r="B197" s="43"/>
      <c r="C197" s="252" t="s">
        <v>664</v>
      </c>
      <c r="D197" s="252" t="s">
        <v>272</v>
      </c>
      <c r="E197" s="253" t="s">
        <v>3017</v>
      </c>
      <c r="F197" s="254" t="s">
        <v>3018</v>
      </c>
      <c r="G197" s="255" t="s">
        <v>490</v>
      </c>
      <c r="H197" s="256">
        <v>96</v>
      </c>
      <c r="I197" s="257"/>
      <c r="J197" s="258">
        <f t="shared" si="40"/>
        <v>0</v>
      </c>
      <c r="K197" s="254" t="s">
        <v>38</v>
      </c>
      <c r="L197" s="259"/>
      <c r="M197" s="260" t="s">
        <v>38</v>
      </c>
      <c r="N197" s="261" t="s">
        <v>53</v>
      </c>
      <c r="O197" s="44"/>
      <c r="P197" s="214">
        <f t="shared" si="41"/>
        <v>0</v>
      </c>
      <c r="Q197" s="214">
        <v>0</v>
      </c>
      <c r="R197" s="214">
        <f t="shared" si="42"/>
        <v>0</v>
      </c>
      <c r="S197" s="214">
        <v>0</v>
      </c>
      <c r="T197" s="215">
        <f t="shared" si="43"/>
        <v>0</v>
      </c>
      <c r="AR197" s="25" t="s">
        <v>231</v>
      </c>
      <c r="AT197" s="25" t="s">
        <v>272</v>
      </c>
      <c r="AU197" s="25" t="s">
        <v>25</v>
      </c>
      <c r="AY197" s="25" t="s">
        <v>183</v>
      </c>
      <c r="BE197" s="216">
        <f t="shared" si="44"/>
        <v>0</v>
      </c>
      <c r="BF197" s="216">
        <f t="shared" si="45"/>
        <v>0</v>
      </c>
      <c r="BG197" s="216">
        <f t="shared" si="46"/>
        <v>0</v>
      </c>
      <c r="BH197" s="216">
        <f t="shared" si="47"/>
        <v>0</v>
      </c>
      <c r="BI197" s="216">
        <f t="shared" si="48"/>
        <v>0</v>
      </c>
      <c r="BJ197" s="25" t="s">
        <v>25</v>
      </c>
      <c r="BK197" s="216">
        <f t="shared" si="49"/>
        <v>0</v>
      </c>
      <c r="BL197" s="25" t="s">
        <v>190</v>
      </c>
      <c r="BM197" s="25" t="s">
        <v>3019</v>
      </c>
    </row>
    <row r="198" spans="2:65" s="1" customFormat="1" ht="16.5" customHeight="1">
      <c r="B198" s="43"/>
      <c r="C198" s="252" t="s">
        <v>668</v>
      </c>
      <c r="D198" s="252" t="s">
        <v>272</v>
      </c>
      <c r="E198" s="253" t="s">
        <v>3020</v>
      </c>
      <c r="F198" s="254" t="s">
        <v>3021</v>
      </c>
      <c r="G198" s="255" t="s">
        <v>490</v>
      </c>
      <c r="H198" s="256">
        <v>1</v>
      </c>
      <c r="I198" s="257"/>
      <c r="J198" s="258">
        <f t="shared" si="40"/>
        <v>0</v>
      </c>
      <c r="K198" s="254" t="s">
        <v>38</v>
      </c>
      <c r="L198" s="259"/>
      <c r="M198" s="260" t="s">
        <v>38</v>
      </c>
      <c r="N198" s="261" t="s">
        <v>53</v>
      </c>
      <c r="O198" s="44"/>
      <c r="P198" s="214">
        <f t="shared" si="41"/>
        <v>0</v>
      </c>
      <c r="Q198" s="214">
        <v>0</v>
      </c>
      <c r="R198" s="214">
        <f t="shared" si="42"/>
        <v>0</v>
      </c>
      <c r="S198" s="214">
        <v>0</v>
      </c>
      <c r="T198" s="215">
        <f t="shared" si="43"/>
        <v>0</v>
      </c>
      <c r="AR198" s="25" t="s">
        <v>231</v>
      </c>
      <c r="AT198" s="25" t="s">
        <v>272</v>
      </c>
      <c r="AU198" s="25" t="s">
        <v>25</v>
      </c>
      <c r="AY198" s="25" t="s">
        <v>183</v>
      </c>
      <c r="BE198" s="216">
        <f t="shared" si="44"/>
        <v>0</v>
      </c>
      <c r="BF198" s="216">
        <f t="shared" si="45"/>
        <v>0</v>
      </c>
      <c r="BG198" s="216">
        <f t="shared" si="46"/>
        <v>0</v>
      </c>
      <c r="BH198" s="216">
        <f t="shared" si="47"/>
        <v>0</v>
      </c>
      <c r="BI198" s="216">
        <f t="shared" si="48"/>
        <v>0</v>
      </c>
      <c r="BJ198" s="25" t="s">
        <v>25</v>
      </c>
      <c r="BK198" s="216">
        <f t="shared" si="49"/>
        <v>0</v>
      </c>
      <c r="BL198" s="25" t="s">
        <v>190</v>
      </c>
      <c r="BM198" s="25" t="s">
        <v>3022</v>
      </c>
    </row>
    <row r="199" spans="2:65" s="1" customFormat="1" ht="16.5" customHeight="1">
      <c r="B199" s="43"/>
      <c r="C199" s="205" t="s">
        <v>672</v>
      </c>
      <c r="D199" s="205" t="s">
        <v>185</v>
      </c>
      <c r="E199" s="206" t="s">
        <v>3023</v>
      </c>
      <c r="F199" s="207" t="s">
        <v>3024</v>
      </c>
      <c r="G199" s="208" t="s">
        <v>490</v>
      </c>
      <c r="H199" s="209">
        <v>1</v>
      </c>
      <c r="I199" s="210"/>
      <c r="J199" s="211">
        <f t="shared" si="40"/>
        <v>0</v>
      </c>
      <c r="K199" s="207" t="s">
        <v>38</v>
      </c>
      <c r="L199" s="63"/>
      <c r="M199" s="212" t="s">
        <v>38</v>
      </c>
      <c r="N199" s="213" t="s">
        <v>53</v>
      </c>
      <c r="O199" s="44"/>
      <c r="P199" s="214">
        <f t="shared" si="41"/>
        <v>0</v>
      </c>
      <c r="Q199" s="214">
        <v>0</v>
      </c>
      <c r="R199" s="214">
        <f t="shared" si="42"/>
        <v>0</v>
      </c>
      <c r="S199" s="214">
        <v>0</v>
      </c>
      <c r="T199" s="215">
        <f t="shared" si="43"/>
        <v>0</v>
      </c>
      <c r="AR199" s="25" t="s">
        <v>190</v>
      </c>
      <c r="AT199" s="25" t="s">
        <v>185</v>
      </c>
      <c r="AU199" s="25" t="s">
        <v>25</v>
      </c>
      <c r="AY199" s="25" t="s">
        <v>183</v>
      </c>
      <c r="BE199" s="216">
        <f t="shared" si="44"/>
        <v>0</v>
      </c>
      <c r="BF199" s="216">
        <f t="shared" si="45"/>
        <v>0</v>
      </c>
      <c r="BG199" s="216">
        <f t="shared" si="46"/>
        <v>0</v>
      </c>
      <c r="BH199" s="216">
        <f t="shared" si="47"/>
        <v>0</v>
      </c>
      <c r="BI199" s="216">
        <f t="shared" si="48"/>
        <v>0</v>
      </c>
      <c r="BJ199" s="25" t="s">
        <v>25</v>
      </c>
      <c r="BK199" s="216">
        <f t="shared" si="49"/>
        <v>0</v>
      </c>
      <c r="BL199" s="25" t="s">
        <v>190</v>
      </c>
      <c r="BM199" s="25" t="s">
        <v>3025</v>
      </c>
    </row>
    <row r="200" spans="2:65" s="1" customFormat="1" ht="16.5" customHeight="1">
      <c r="B200" s="43"/>
      <c r="C200" s="252" t="s">
        <v>679</v>
      </c>
      <c r="D200" s="252" t="s">
        <v>272</v>
      </c>
      <c r="E200" s="253" t="s">
        <v>3026</v>
      </c>
      <c r="F200" s="254" t="s">
        <v>3027</v>
      </c>
      <c r="G200" s="255" t="s">
        <v>490</v>
      </c>
      <c r="H200" s="256">
        <v>2</v>
      </c>
      <c r="I200" s="257"/>
      <c r="J200" s="258">
        <f t="shared" si="40"/>
        <v>0</v>
      </c>
      <c r="K200" s="254" t="s">
        <v>38</v>
      </c>
      <c r="L200" s="259"/>
      <c r="M200" s="260" t="s">
        <v>38</v>
      </c>
      <c r="N200" s="261" t="s">
        <v>53</v>
      </c>
      <c r="O200" s="44"/>
      <c r="P200" s="214">
        <f t="shared" si="41"/>
        <v>0</v>
      </c>
      <c r="Q200" s="214">
        <v>0</v>
      </c>
      <c r="R200" s="214">
        <f t="shared" si="42"/>
        <v>0</v>
      </c>
      <c r="S200" s="214">
        <v>0</v>
      </c>
      <c r="T200" s="215">
        <f t="shared" si="43"/>
        <v>0</v>
      </c>
      <c r="AR200" s="25" t="s">
        <v>231</v>
      </c>
      <c r="AT200" s="25" t="s">
        <v>272</v>
      </c>
      <c r="AU200" s="25" t="s">
        <v>25</v>
      </c>
      <c r="AY200" s="25" t="s">
        <v>183</v>
      </c>
      <c r="BE200" s="216">
        <f t="shared" si="44"/>
        <v>0</v>
      </c>
      <c r="BF200" s="216">
        <f t="shared" si="45"/>
        <v>0</v>
      </c>
      <c r="BG200" s="216">
        <f t="shared" si="46"/>
        <v>0</v>
      </c>
      <c r="BH200" s="216">
        <f t="shared" si="47"/>
        <v>0</v>
      </c>
      <c r="BI200" s="216">
        <f t="shared" si="48"/>
        <v>0</v>
      </c>
      <c r="BJ200" s="25" t="s">
        <v>25</v>
      </c>
      <c r="BK200" s="216">
        <f t="shared" si="49"/>
        <v>0</v>
      </c>
      <c r="BL200" s="25" t="s">
        <v>190</v>
      </c>
      <c r="BM200" s="25" t="s">
        <v>3028</v>
      </c>
    </row>
    <row r="201" spans="2:65" s="1" customFormat="1" ht="16.5" customHeight="1">
      <c r="B201" s="43"/>
      <c r="C201" s="205" t="s">
        <v>683</v>
      </c>
      <c r="D201" s="205" t="s">
        <v>185</v>
      </c>
      <c r="E201" s="206" t="s">
        <v>3029</v>
      </c>
      <c r="F201" s="207" t="s">
        <v>3030</v>
      </c>
      <c r="G201" s="208" t="s">
        <v>490</v>
      </c>
      <c r="H201" s="209">
        <v>1</v>
      </c>
      <c r="I201" s="210"/>
      <c r="J201" s="211">
        <f t="shared" si="40"/>
        <v>0</v>
      </c>
      <c r="K201" s="207" t="s">
        <v>38</v>
      </c>
      <c r="L201" s="63"/>
      <c r="M201" s="212" t="s">
        <v>38</v>
      </c>
      <c r="N201" s="213" t="s">
        <v>53</v>
      </c>
      <c r="O201" s="44"/>
      <c r="P201" s="214">
        <f t="shared" si="41"/>
        <v>0</v>
      </c>
      <c r="Q201" s="214">
        <v>0</v>
      </c>
      <c r="R201" s="214">
        <f t="shared" si="42"/>
        <v>0</v>
      </c>
      <c r="S201" s="214">
        <v>0</v>
      </c>
      <c r="T201" s="215">
        <f t="shared" si="43"/>
        <v>0</v>
      </c>
      <c r="AR201" s="25" t="s">
        <v>190</v>
      </c>
      <c r="AT201" s="25" t="s">
        <v>185</v>
      </c>
      <c r="AU201" s="25" t="s">
        <v>25</v>
      </c>
      <c r="AY201" s="25" t="s">
        <v>183</v>
      </c>
      <c r="BE201" s="216">
        <f t="shared" si="44"/>
        <v>0</v>
      </c>
      <c r="BF201" s="216">
        <f t="shared" si="45"/>
        <v>0</v>
      </c>
      <c r="BG201" s="216">
        <f t="shared" si="46"/>
        <v>0</v>
      </c>
      <c r="BH201" s="216">
        <f t="shared" si="47"/>
        <v>0</v>
      </c>
      <c r="BI201" s="216">
        <f t="shared" si="48"/>
        <v>0</v>
      </c>
      <c r="BJ201" s="25" t="s">
        <v>25</v>
      </c>
      <c r="BK201" s="216">
        <f t="shared" si="49"/>
        <v>0</v>
      </c>
      <c r="BL201" s="25" t="s">
        <v>190</v>
      </c>
      <c r="BM201" s="25" t="s">
        <v>3031</v>
      </c>
    </row>
    <row r="202" spans="2:63" s="11" customFormat="1" ht="37.35" customHeight="1">
      <c r="B202" s="189"/>
      <c r="C202" s="190"/>
      <c r="D202" s="191" t="s">
        <v>81</v>
      </c>
      <c r="E202" s="192" t="s">
        <v>2091</v>
      </c>
      <c r="F202" s="192" t="s">
        <v>2778</v>
      </c>
      <c r="G202" s="190"/>
      <c r="H202" s="190"/>
      <c r="I202" s="193"/>
      <c r="J202" s="194">
        <f>BK202</f>
        <v>0</v>
      </c>
      <c r="K202" s="190"/>
      <c r="L202" s="195"/>
      <c r="M202" s="196"/>
      <c r="N202" s="197"/>
      <c r="O202" s="197"/>
      <c r="P202" s="198">
        <f>SUM(P203:P208)</f>
        <v>0</v>
      </c>
      <c r="Q202" s="197"/>
      <c r="R202" s="198">
        <f>SUM(R203:R208)</f>
        <v>0</v>
      </c>
      <c r="S202" s="197"/>
      <c r="T202" s="199">
        <f>SUM(T203:T208)</f>
        <v>0</v>
      </c>
      <c r="AR202" s="200" t="s">
        <v>25</v>
      </c>
      <c r="AT202" s="201" t="s">
        <v>81</v>
      </c>
      <c r="AU202" s="201" t="s">
        <v>82</v>
      </c>
      <c r="AY202" s="200" t="s">
        <v>183</v>
      </c>
      <c r="BK202" s="202">
        <f>SUM(BK203:BK208)</f>
        <v>0</v>
      </c>
    </row>
    <row r="203" spans="2:65" s="1" customFormat="1" ht="16.5" customHeight="1">
      <c r="B203" s="43"/>
      <c r="C203" s="252" t="s">
        <v>687</v>
      </c>
      <c r="D203" s="252" t="s">
        <v>272</v>
      </c>
      <c r="E203" s="253" t="s">
        <v>3032</v>
      </c>
      <c r="F203" s="254" t="s">
        <v>3033</v>
      </c>
      <c r="G203" s="255" t="s">
        <v>490</v>
      </c>
      <c r="H203" s="256">
        <v>21</v>
      </c>
      <c r="I203" s="257"/>
      <c r="J203" s="258">
        <f aca="true" t="shared" si="50" ref="J203:J208">ROUND(I203*H203,2)</f>
        <v>0</v>
      </c>
      <c r="K203" s="254" t="s">
        <v>38</v>
      </c>
      <c r="L203" s="259"/>
      <c r="M203" s="260" t="s">
        <v>38</v>
      </c>
      <c r="N203" s="261" t="s">
        <v>53</v>
      </c>
      <c r="O203" s="44"/>
      <c r="P203" s="214">
        <f aca="true" t="shared" si="51" ref="P203:P208">O203*H203</f>
        <v>0</v>
      </c>
      <c r="Q203" s="214">
        <v>0</v>
      </c>
      <c r="R203" s="214">
        <f aca="true" t="shared" si="52" ref="R203:R208">Q203*H203</f>
        <v>0</v>
      </c>
      <c r="S203" s="214">
        <v>0</v>
      </c>
      <c r="T203" s="215">
        <f aca="true" t="shared" si="53" ref="T203:T208">S203*H203</f>
        <v>0</v>
      </c>
      <c r="AR203" s="25" t="s">
        <v>231</v>
      </c>
      <c r="AT203" s="25" t="s">
        <v>272</v>
      </c>
      <c r="AU203" s="25" t="s">
        <v>25</v>
      </c>
      <c r="AY203" s="25" t="s">
        <v>183</v>
      </c>
      <c r="BE203" s="216">
        <f aca="true" t="shared" si="54" ref="BE203:BE208">IF(N203="základní",J203,0)</f>
        <v>0</v>
      </c>
      <c r="BF203" s="216">
        <f aca="true" t="shared" si="55" ref="BF203:BF208">IF(N203="snížená",J203,0)</f>
        <v>0</v>
      </c>
      <c r="BG203" s="216">
        <f aca="true" t="shared" si="56" ref="BG203:BG208">IF(N203="zákl. přenesená",J203,0)</f>
        <v>0</v>
      </c>
      <c r="BH203" s="216">
        <f aca="true" t="shared" si="57" ref="BH203:BH208">IF(N203="sníž. přenesená",J203,0)</f>
        <v>0</v>
      </c>
      <c r="BI203" s="216">
        <f aca="true" t="shared" si="58" ref="BI203:BI208">IF(N203="nulová",J203,0)</f>
        <v>0</v>
      </c>
      <c r="BJ203" s="25" t="s">
        <v>25</v>
      </c>
      <c r="BK203" s="216">
        <f aca="true" t="shared" si="59" ref="BK203:BK208">ROUND(I203*H203,2)</f>
        <v>0</v>
      </c>
      <c r="BL203" s="25" t="s">
        <v>190</v>
      </c>
      <c r="BM203" s="25" t="s">
        <v>3034</v>
      </c>
    </row>
    <row r="204" spans="2:65" s="1" customFormat="1" ht="16.5" customHeight="1">
      <c r="B204" s="43"/>
      <c r="C204" s="252" t="s">
        <v>691</v>
      </c>
      <c r="D204" s="252" t="s">
        <v>272</v>
      </c>
      <c r="E204" s="253" t="s">
        <v>3035</v>
      </c>
      <c r="F204" s="254" t="s">
        <v>3036</v>
      </c>
      <c r="G204" s="255" t="s">
        <v>490</v>
      </c>
      <c r="H204" s="256">
        <v>4</v>
      </c>
      <c r="I204" s="257"/>
      <c r="J204" s="258">
        <f t="shared" si="50"/>
        <v>0</v>
      </c>
      <c r="K204" s="254" t="s">
        <v>38</v>
      </c>
      <c r="L204" s="259"/>
      <c r="M204" s="260" t="s">
        <v>38</v>
      </c>
      <c r="N204" s="261" t="s">
        <v>53</v>
      </c>
      <c r="O204" s="44"/>
      <c r="P204" s="214">
        <f t="shared" si="51"/>
        <v>0</v>
      </c>
      <c r="Q204" s="214">
        <v>0</v>
      </c>
      <c r="R204" s="214">
        <f t="shared" si="52"/>
        <v>0</v>
      </c>
      <c r="S204" s="214">
        <v>0</v>
      </c>
      <c r="T204" s="215">
        <f t="shared" si="53"/>
        <v>0</v>
      </c>
      <c r="AR204" s="25" t="s">
        <v>231</v>
      </c>
      <c r="AT204" s="25" t="s">
        <v>272</v>
      </c>
      <c r="AU204" s="25" t="s">
        <v>25</v>
      </c>
      <c r="AY204" s="25" t="s">
        <v>183</v>
      </c>
      <c r="BE204" s="216">
        <f t="shared" si="54"/>
        <v>0</v>
      </c>
      <c r="BF204" s="216">
        <f t="shared" si="55"/>
        <v>0</v>
      </c>
      <c r="BG204" s="216">
        <f t="shared" si="56"/>
        <v>0</v>
      </c>
      <c r="BH204" s="216">
        <f t="shared" si="57"/>
        <v>0</v>
      </c>
      <c r="BI204" s="216">
        <f t="shared" si="58"/>
        <v>0</v>
      </c>
      <c r="BJ204" s="25" t="s">
        <v>25</v>
      </c>
      <c r="BK204" s="216">
        <f t="shared" si="59"/>
        <v>0</v>
      </c>
      <c r="BL204" s="25" t="s">
        <v>190</v>
      </c>
      <c r="BM204" s="25" t="s">
        <v>3037</v>
      </c>
    </row>
    <row r="205" spans="2:65" s="1" customFormat="1" ht="16.5" customHeight="1">
      <c r="B205" s="43"/>
      <c r="C205" s="252" t="s">
        <v>697</v>
      </c>
      <c r="D205" s="252" t="s">
        <v>272</v>
      </c>
      <c r="E205" s="253" t="s">
        <v>3038</v>
      </c>
      <c r="F205" s="254" t="s">
        <v>3039</v>
      </c>
      <c r="G205" s="255" t="s">
        <v>490</v>
      </c>
      <c r="H205" s="256">
        <v>30</v>
      </c>
      <c r="I205" s="257"/>
      <c r="J205" s="258">
        <f t="shared" si="50"/>
        <v>0</v>
      </c>
      <c r="K205" s="254" t="s">
        <v>38</v>
      </c>
      <c r="L205" s="259"/>
      <c r="M205" s="260" t="s">
        <v>38</v>
      </c>
      <c r="N205" s="261" t="s">
        <v>53</v>
      </c>
      <c r="O205" s="44"/>
      <c r="P205" s="214">
        <f t="shared" si="51"/>
        <v>0</v>
      </c>
      <c r="Q205" s="214">
        <v>0</v>
      </c>
      <c r="R205" s="214">
        <f t="shared" si="52"/>
        <v>0</v>
      </c>
      <c r="S205" s="214">
        <v>0</v>
      </c>
      <c r="T205" s="215">
        <f t="shared" si="53"/>
        <v>0</v>
      </c>
      <c r="AR205" s="25" t="s">
        <v>231</v>
      </c>
      <c r="AT205" s="25" t="s">
        <v>272</v>
      </c>
      <c r="AU205" s="25" t="s">
        <v>25</v>
      </c>
      <c r="AY205" s="25" t="s">
        <v>183</v>
      </c>
      <c r="BE205" s="216">
        <f t="shared" si="54"/>
        <v>0</v>
      </c>
      <c r="BF205" s="216">
        <f t="shared" si="55"/>
        <v>0</v>
      </c>
      <c r="BG205" s="216">
        <f t="shared" si="56"/>
        <v>0</v>
      </c>
      <c r="BH205" s="216">
        <f t="shared" si="57"/>
        <v>0</v>
      </c>
      <c r="BI205" s="216">
        <f t="shared" si="58"/>
        <v>0</v>
      </c>
      <c r="BJ205" s="25" t="s">
        <v>25</v>
      </c>
      <c r="BK205" s="216">
        <f t="shared" si="59"/>
        <v>0</v>
      </c>
      <c r="BL205" s="25" t="s">
        <v>190</v>
      </c>
      <c r="BM205" s="25" t="s">
        <v>3040</v>
      </c>
    </row>
    <row r="206" spans="2:65" s="1" customFormat="1" ht="16.5" customHeight="1">
      <c r="B206" s="43"/>
      <c r="C206" s="252" t="s">
        <v>702</v>
      </c>
      <c r="D206" s="252" t="s">
        <v>272</v>
      </c>
      <c r="E206" s="253" t="s">
        <v>3041</v>
      </c>
      <c r="F206" s="254" t="s">
        <v>3042</v>
      </c>
      <c r="G206" s="255" t="s">
        <v>490</v>
      </c>
      <c r="H206" s="256">
        <v>3</v>
      </c>
      <c r="I206" s="257"/>
      <c r="J206" s="258">
        <f t="shared" si="50"/>
        <v>0</v>
      </c>
      <c r="K206" s="254" t="s">
        <v>38</v>
      </c>
      <c r="L206" s="259"/>
      <c r="M206" s="260" t="s">
        <v>38</v>
      </c>
      <c r="N206" s="261" t="s">
        <v>53</v>
      </c>
      <c r="O206" s="44"/>
      <c r="P206" s="214">
        <f t="shared" si="51"/>
        <v>0</v>
      </c>
      <c r="Q206" s="214">
        <v>0</v>
      </c>
      <c r="R206" s="214">
        <f t="shared" si="52"/>
        <v>0</v>
      </c>
      <c r="S206" s="214">
        <v>0</v>
      </c>
      <c r="T206" s="215">
        <f t="shared" si="53"/>
        <v>0</v>
      </c>
      <c r="AR206" s="25" t="s">
        <v>231</v>
      </c>
      <c r="AT206" s="25" t="s">
        <v>272</v>
      </c>
      <c r="AU206" s="25" t="s">
        <v>25</v>
      </c>
      <c r="AY206" s="25" t="s">
        <v>183</v>
      </c>
      <c r="BE206" s="216">
        <f t="shared" si="54"/>
        <v>0</v>
      </c>
      <c r="BF206" s="216">
        <f t="shared" si="55"/>
        <v>0</v>
      </c>
      <c r="BG206" s="216">
        <f t="shared" si="56"/>
        <v>0</v>
      </c>
      <c r="BH206" s="216">
        <f t="shared" si="57"/>
        <v>0</v>
      </c>
      <c r="BI206" s="216">
        <f t="shared" si="58"/>
        <v>0</v>
      </c>
      <c r="BJ206" s="25" t="s">
        <v>25</v>
      </c>
      <c r="BK206" s="216">
        <f t="shared" si="59"/>
        <v>0</v>
      </c>
      <c r="BL206" s="25" t="s">
        <v>190</v>
      </c>
      <c r="BM206" s="25" t="s">
        <v>3043</v>
      </c>
    </row>
    <row r="207" spans="2:65" s="1" customFormat="1" ht="16.5" customHeight="1">
      <c r="B207" s="43"/>
      <c r="C207" s="252" t="s">
        <v>707</v>
      </c>
      <c r="D207" s="252" t="s">
        <v>272</v>
      </c>
      <c r="E207" s="253" t="s">
        <v>3044</v>
      </c>
      <c r="F207" s="254" t="s">
        <v>3045</v>
      </c>
      <c r="G207" s="255" t="s">
        <v>490</v>
      </c>
      <c r="H207" s="256">
        <v>3</v>
      </c>
      <c r="I207" s="257"/>
      <c r="J207" s="258">
        <f t="shared" si="50"/>
        <v>0</v>
      </c>
      <c r="K207" s="254" t="s">
        <v>38</v>
      </c>
      <c r="L207" s="259"/>
      <c r="M207" s="260" t="s">
        <v>38</v>
      </c>
      <c r="N207" s="261" t="s">
        <v>53</v>
      </c>
      <c r="O207" s="44"/>
      <c r="P207" s="214">
        <f t="shared" si="51"/>
        <v>0</v>
      </c>
      <c r="Q207" s="214">
        <v>0</v>
      </c>
      <c r="R207" s="214">
        <f t="shared" si="52"/>
        <v>0</v>
      </c>
      <c r="S207" s="214">
        <v>0</v>
      </c>
      <c r="T207" s="215">
        <f t="shared" si="53"/>
        <v>0</v>
      </c>
      <c r="AR207" s="25" t="s">
        <v>231</v>
      </c>
      <c r="AT207" s="25" t="s">
        <v>272</v>
      </c>
      <c r="AU207" s="25" t="s">
        <v>25</v>
      </c>
      <c r="AY207" s="25" t="s">
        <v>183</v>
      </c>
      <c r="BE207" s="216">
        <f t="shared" si="54"/>
        <v>0</v>
      </c>
      <c r="BF207" s="216">
        <f t="shared" si="55"/>
        <v>0</v>
      </c>
      <c r="BG207" s="216">
        <f t="shared" si="56"/>
        <v>0</v>
      </c>
      <c r="BH207" s="216">
        <f t="shared" si="57"/>
        <v>0</v>
      </c>
      <c r="BI207" s="216">
        <f t="shared" si="58"/>
        <v>0</v>
      </c>
      <c r="BJ207" s="25" t="s">
        <v>25</v>
      </c>
      <c r="BK207" s="216">
        <f t="shared" si="59"/>
        <v>0</v>
      </c>
      <c r="BL207" s="25" t="s">
        <v>190</v>
      </c>
      <c r="BM207" s="25" t="s">
        <v>3046</v>
      </c>
    </row>
    <row r="208" spans="2:65" s="1" customFormat="1" ht="16.5" customHeight="1">
      <c r="B208" s="43"/>
      <c r="C208" s="252" t="s">
        <v>712</v>
      </c>
      <c r="D208" s="252" t="s">
        <v>272</v>
      </c>
      <c r="E208" s="253" t="s">
        <v>3047</v>
      </c>
      <c r="F208" s="254" t="s">
        <v>3048</v>
      </c>
      <c r="G208" s="255" t="s">
        <v>490</v>
      </c>
      <c r="H208" s="256">
        <v>18</v>
      </c>
      <c r="I208" s="257"/>
      <c r="J208" s="258">
        <f t="shared" si="50"/>
        <v>0</v>
      </c>
      <c r="K208" s="254" t="s">
        <v>38</v>
      </c>
      <c r="L208" s="259"/>
      <c r="M208" s="260" t="s">
        <v>38</v>
      </c>
      <c r="N208" s="261" t="s">
        <v>53</v>
      </c>
      <c r="O208" s="44"/>
      <c r="P208" s="214">
        <f t="shared" si="51"/>
        <v>0</v>
      </c>
      <c r="Q208" s="214">
        <v>0</v>
      </c>
      <c r="R208" s="214">
        <f t="shared" si="52"/>
        <v>0</v>
      </c>
      <c r="S208" s="214">
        <v>0</v>
      </c>
      <c r="T208" s="215">
        <f t="shared" si="53"/>
        <v>0</v>
      </c>
      <c r="AR208" s="25" t="s">
        <v>231</v>
      </c>
      <c r="AT208" s="25" t="s">
        <v>272</v>
      </c>
      <c r="AU208" s="25" t="s">
        <v>25</v>
      </c>
      <c r="AY208" s="25" t="s">
        <v>183</v>
      </c>
      <c r="BE208" s="216">
        <f t="shared" si="54"/>
        <v>0</v>
      </c>
      <c r="BF208" s="216">
        <f t="shared" si="55"/>
        <v>0</v>
      </c>
      <c r="BG208" s="216">
        <f t="shared" si="56"/>
        <v>0</v>
      </c>
      <c r="BH208" s="216">
        <f t="shared" si="57"/>
        <v>0</v>
      </c>
      <c r="BI208" s="216">
        <f t="shared" si="58"/>
        <v>0</v>
      </c>
      <c r="BJ208" s="25" t="s">
        <v>25</v>
      </c>
      <c r="BK208" s="216">
        <f t="shared" si="59"/>
        <v>0</v>
      </c>
      <c r="BL208" s="25" t="s">
        <v>190</v>
      </c>
      <c r="BM208" s="25" t="s">
        <v>3049</v>
      </c>
    </row>
    <row r="209" spans="2:63" s="11" customFormat="1" ht="37.35" customHeight="1">
      <c r="B209" s="189"/>
      <c r="C209" s="190"/>
      <c r="D209" s="191" t="s">
        <v>81</v>
      </c>
      <c r="E209" s="192" t="s">
        <v>2093</v>
      </c>
      <c r="F209" s="192" t="s">
        <v>2815</v>
      </c>
      <c r="G209" s="190"/>
      <c r="H209" s="190"/>
      <c r="I209" s="193"/>
      <c r="J209" s="194">
        <f>BK209</f>
        <v>0</v>
      </c>
      <c r="K209" s="190"/>
      <c r="L209" s="195"/>
      <c r="M209" s="196"/>
      <c r="N209" s="197"/>
      <c r="O209" s="197"/>
      <c r="P209" s="198">
        <f>SUM(P210:P214)</f>
        <v>0</v>
      </c>
      <c r="Q209" s="197"/>
      <c r="R209" s="198">
        <f>SUM(R210:R214)</f>
        <v>0</v>
      </c>
      <c r="S209" s="197"/>
      <c r="T209" s="199">
        <f>SUM(T210:T214)</f>
        <v>0</v>
      </c>
      <c r="AR209" s="200" t="s">
        <v>25</v>
      </c>
      <c r="AT209" s="201" t="s">
        <v>81</v>
      </c>
      <c r="AU209" s="201" t="s">
        <v>82</v>
      </c>
      <c r="AY209" s="200" t="s">
        <v>183</v>
      </c>
      <c r="BK209" s="202">
        <f>SUM(BK210:BK214)</f>
        <v>0</v>
      </c>
    </row>
    <row r="210" spans="2:65" s="1" customFormat="1" ht="16.5" customHeight="1">
      <c r="B210" s="43"/>
      <c r="C210" s="205" t="s">
        <v>718</v>
      </c>
      <c r="D210" s="205" t="s">
        <v>185</v>
      </c>
      <c r="E210" s="206" t="s">
        <v>3050</v>
      </c>
      <c r="F210" s="207" t="s">
        <v>3051</v>
      </c>
      <c r="G210" s="208" t="s">
        <v>490</v>
      </c>
      <c r="H210" s="209">
        <v>1</v>
      </c>
      <c r="I210" s="210"/>
      <c r="J210" s="211">
        <f>ROUND(I210*H210,2)</f>
        <v>0</v>
      </c>
      <c r="K210" s="207" t="s">
        <v>38</v>
      </c>
      <c r="L210" s="63"/>
      <c r="M210" s="212" t="s">
        <v>38</v>
      </c>
      <c r="N210" s="213" t="s">
        <v>53</v>
      </c>
      <c r="O210" s="44"/>
      <c r="P210" s="214">
        <f>O210*H210</f>
        <v>0</v>
      </c>
      <c r="Q210" s="214">
        <v>0</v>
      </c>
      <c r="R210" s="214">
        <f>Q210*H210</f>
        <v>0</v>
      </c>
      <c r="S210" s="214">
        <v>0</v>
      </c>
      <c r="T210" s="215">
        <f>S210*H210</f>
        <v>0</v>
      </c>
      <c r="AR210" s="25" t="s">
        <v>190</v>
      </c>
      <c r="AT210" s="25" t="s">
        <v>185</v>
      </c>
      <c r="AU210" s="25" t="s">
        <v>25</v>
      </c>
      <c r="AY210" s="25" t="s">
        <v>183</v>
      </c>
      <c r="BE210" s="216">
        <f>IF(N210="základní",J210,0)</f>
        <v>0</v>
      </c>
      <c r="BF210" s="216">
        <f>IF(N210="snížená",J210,0)</f>
        <v>0</v>
      </c>
      <c r="BG210" s="216">
        <f>IF(N210="zákl. přenesená",J210,0)</f>
        <v>0</v>
      </c>
      <c r="BH210" s="216">
        <f>IF(N210="sníž. přenesená",J210,0)</f>
        <v>0</v>
      </c>
      <c r="BI210" s="216">
        <f>IF(N210="nulová",J210,0)</f>
        <v>0</v>
      </c>
      <c r="BJ210" s="25" t="s">
        <v>25</v>
      </c>
      <c r="BK210" s="216">
        <f>ROUND(I210*H210,2)</f>
        <v>0</v>
      </c>
      <c r="BL210" s="25" t="s">
        <v>190</v>
      </c>
      <c r="BM210" s="25" t="s">
        <v>3052</v>
      </c>
    </row>
    <row r="211" spans="2:65" s="1" customFormat="1" ht="16.5" customHeight="1">
      <c r="B211" s="43"/>
      <c r="C211" s="205" t="s">
        <v>724</v>
      </c>
      <c r="D211" s="205" t="s">
        <v>185</v>
      </c>
      <c r="E211" s="206" t="s">
        <v>3053</v>
      </c>
      <c r="F211" s="207" t="s">
        <v>3054</v>
      </c>
      <c r="G211" s="208" t="s">
        <v>490</v>
      </c>
      <c r="H211" s="209">
        <v>1</v>
      </c>
      <c r="I211" s="210"/>
      <c r="J211" s="211">
        <f>ROUND(I211*H211,2)</f>
        <v>0</v>
      </c>
      <c r="K211" s="207" t="s">
        <v>38</v>
      </c>
      <c r="L211" s="63"/>
      <c r="M211" s="212" t="s">
        <v>38</v>
      </c>
      <c r="N211" s="213" t="s">
        <v>53</v>
      </c>
      <c r="O211" s="44"/>
      <c r="P211" s="214">
        <f>O211*H211</f>
        <v>0</v>
      </c>
      <c r="Q211" s="214">
        <v>0</v>
      </c>
      <c r="R211" s="214">
        <f>Q211*H211</f>
        <v>0</v>
      </c>
      <c r="S211" s="214">
        <v>0</v>
      </c>
      <c r="T211" s="215">
        <f>S211*H211</f>
        <v>0</v>
      </c>
      <c r="AR211" s="25" t="s">
        <v>190</v>
      </c>
      <c r="AT211" s="25" t="s">
        <v>185</v>
      </c>
      <c r="AU211" s="25" t="s">
        <v>25</v>
      </c>
      <c r="AY211" s="25" t="s">
        <v>183</v>
      </c>
      <c r="BE211" s="216">
        <f>IF(N211="základní",J211,0)</f>
        <v>0</v>
      </c>
      <c r="BF211" s="216">
        <f>IF(N211="snížená",J211,0)</f>
        <v>0</v>
      </c>
      <c r="BG211" s="216">
        <f>IF(N211="zákl. přenesená",J211,0)</f>
        <v>0</v>
      </c>
      <c r="BH211" s="216">
        <f>IF(N211="sníž. přenesená",J211,0)</f>
        <v>0</v>
      </c>
      <c r="BI211" s="216">
        <f>IF(N211="nulová",J211,0)</f>
        <v>0</v>
      </c>
      <c r="BJ211" s="25" t="s">
        <v>25</v>
      </c>
      <c r="BK211" s="216">
        <f>ROUND(I211*H211,2)</f>
        <v>0</v>
      </c>
      <c r="BL211" s="25" t="s">
        <v>190</v>
      </c>
      <c r="BM211" s="25" t="s">
        <v>3055</v>
      </c>
    </row>
    <row r="212" spans="2:65" s="1" customFormat="1" ht="16.5" customHeight="1">
      <c r="B212" s="43"/>
      <c r="C212" s="205" t="s">
        <v>729</v>
      </c>
      <c r="D212" s="205" t="s">
        <v>185</v>
      </c>
      <c r="E212" s="206" t="s">
        <v>3056</v>
      </c>
      <c r="F212" s="207" t="s">
        <v>3057</v>
      </c>
      <c r="G212" s="208" t="s">
        <v>490</v>
      </c>
      <c r="H212" s="209">
        <v>1</v>
      </c>
      <c r="I212" s="210"/>
      <c r="J212" s="211">
        <f>ROUND(I212*H212,2)</f>
        <v>0</v>
      </c>
      <c r="K212" s="207" t="s">
        <v>38</v>
      </c>
      <c r="L212" s="63"/>
      <c r="M212" s="212" t="s">
        <v>38</v>
      </c>
      <c r="N212" s="213" t="s">
        <v>53</v>
      </c>
      <c r="O212" s="44"/>
      <c r="P212" s="214">
        <f>O212*H212</f>
        <v>0</v>
      </c>
      <c r="Q212" s="214">
        <v>0</v>
      </c>
      <c r="R212" s="214">
        <f>Q212*H212</f>
        <v>0</v>
      </c>
      <c r="S212" s="214">
        <v>0</v>
      </c>
      <c r="T212" s="215">
        <f>S212*H212</f>
        <v>0</v>
      </c>
      <c r="AR212" s="25" t="s">
        <v>190</v>
      </c>
      <c r="AT212" s="25" t="s">
        <v>185</v>
      </c>
      <c r="AU212" s="25" t="s">
        <v>25</v>
      </c>
      <c r="AY212" s="25" t="s">
        <v>183</v>
      </c>
      <c r="BE212" s="216">
        <f>IF(N212="základní",J212,0)</f>
        <v>0</v>
      </c>
      <c r="BF212" s="216">
        <f>IF(N212="snížená",J212,0)</f>
        <v>0</v>
      </c>
      <c r="BG212" s="216">
        <f>IF(N212="zákl. přenesená",J212,0)</f>
        <v>0</v>
      </c>
      <c r="BH212" s="216">
        <f>IF(N212="sníž. přenesená",J212,0)</f>
        <v>0</v>
      </c>
      <c r="BI212" s="216">
        <f>IF(N212="nulová",J212,0)</f>
        <v>0</v>
      </c>
      <c r="BJ212" s="25" t="s">
        <v>25</v>
      </c>
      <c r="BK212" s="216">
        <f>ROUND(I212*H212,2)</f>
        <v>0</v>
      </c>
      <c r="BL212" s="25" t="s">
        <v>190</v>
      </c>
      <c r="BM212" s="25" t="s">
        <v>3058</v>
      </c>
    </row>
    <row r="213" spans="2:65" s="1" customFormat="1" ht="16.5" customHeight="1">
      <c r="B213" s="43"/>
      <c r="C213" s="205" t="s">
        <v>735</v>
      </c>
      <c r="D213" s="205" t="s">
        <v>185</v>
      </c>
      <c r="E213" s="206" t="s">
        <v>3059</v>
      </c>
      <c r="F213" s="207" t="s">
        <v>3060</v>
      </c>
      <c r="G213" s="208" t="s">
        <v>490</v>
      </c>
      <c r="H213" s="209">
        <v>1</v>
      </c>
      <c r="I213" s="210"/>
      <c r="J213" s="211">
        <f>ROUND(I213*H213,2)</f>
        <v>0</v>
      </c>
      <c r="K213" s="207" t="s">
        <v>38</v>
      </c>
      <c r="L213" s="63"/>
      <c r="M213" s="212" t="s">
        <v>38</v>
      </c>
      <c r="N213" s="213" t="s">
        <v>53</v>
      </c>
      <c r="O213" s="44"/>
      <c r="P213" s="214">
        <f>O213*H213</f>
        <v>0</v>
      </c>
      <c r="Q213" s="214">
        <v>0</v>
      </c>
      <c r="R213" s="214">
        <f>Q213*H213</f>
        <v>0</v>
      </c>
      <c r="S213" s="214">
        <v>0</v>
      </c>
      <c r="T213" s="215">
        <f>S213*H213</f>
        <v>0</v>
      </c>
      <c r="AR213" s="25" t="s">
        <v>190</v>
      </c>
      <c r="AT213" s="25" t="s">
        <v>185</v>
      </c>
      <c r="AU213" s="25" t="s">
        <v>25</v>
      </c>
      <c r="AY213" s="25" t="s">
        <v>183</v>
      </c>
      <c r="BE213" s="216">
        <f>IF(N213="základní",J213,0)</f>
        <v>0</v>
      </c>
      <c r="BF213" s="216">
        <f>IF(N213="snížená",J213,0)</f>
        <v>0</v>
      </c>
      <c r="BG213" s="216">
        <f>IF(N213="zákl. přenesená",J213,0)</f>
        <v>0</v>
      </c>
      <c r="BH213" s="216">
        <f>IF(N213="sníž. přenesená",J213,0)</f>
        <v>0</v>
      </c>
      <c r="BI213" s="216">
        <f>IF(N213="nulová",J213,0)</f>
        <v>0</v>
      </c>
      <c r="BJ213" s="25" t="s">
        <v>25</v>
      </c>
      <c r="BK213" s="216">
        <f>ROUND(I213*H213,2)</f>
        <v>0</v>
      </c>
      <c r="BL213" s="25" t="s">
        <v>190</v>
      </c>
      <c r="BM213" s="25" t="s">
        <v>3061</v>
      </c>
    </row>
    <row r="214" spans="2:65" s="1" customFormat="1" ht="16.5" customHeight="1">
      <c r="B214" s="43"/>
      <c r="C214" s="205" t="s">
        <v>741</v>
      </c>
      <c r="D214" s="205" t="s">
        <v>185</v>
      </c>
      <c r="E214" s="206" t="s">
        <v>3062</v>
      </c>
      <c r="F214" s="207" t="s">
        <v>3063</v>
      </c>
      <c r="G214" s="208" t="s">
        <v>490</v>
      </c>
      <c r="H214" s="209">
        <v>1</v>
      </c>
      <c r="I214" s="210"/>
      <c r="J214" s="211">
        <f>ROUND(I214*H214,2)</f>
        <v>0</v>
      </c>
      <c r="K214" s="207" t="s">
        <v>38</v>
      </c>
      <c r="L214" s="63"/>
      <c r="M214" s="212" t="s">
        <v>38</v>
      </c>
      <c r="N214" s="213" t="s">
        <v>53</v>
      </c>
      <c r="O214" s="44"/>
      <c r="P214" s="214">
        <f>O214*H214</f>
        <v>0</v>
      </c>
      <c r="Q214" s="214">
        <v>0</v>
      </c>
      <c r="R214" s="214">
        <f>Q214*H214</f>
        <v>0</v>
      </c>
      <c r="S214" s="214">
        <v>0</v>
      </c>
      <c r="T214" s="215">
        <f>S214*H214</f>
        <v>0</v>
      </c>
      <c r="AR214" s="25" t="s">
        <v>190</v>
      </c>
      <c r="AT214" s="25" t="s">
        <v>185</v>
      </c>
      <c r="AU214" s="25" t="s">
        <v>25</v>
      </c>
      <c r="AY214" s="25" t="s">
        <v>183</v>
      </c>
      <c r="BE214" s="216">
        <f>IF(N214="základní",J214,0)</f>
        <v>0</v>
      </c>
      <c r="BF214" s="216">
        <f>IF(N214="snížená",J214,0)</f>
        <v>0</v>
      </c>
      <c r="BG214" s="216">
        <f>IF(N214="zákl. přenesená",J214,0)</f>
        <v>0</v>
      </c>
      <c r="BH214" s="216">
        <f>IF(N214="sníž. přenesená",J214,0)</f>
        <v>0</v>
      </c>
      <c r="BI214" s="216">
        <f>IF(N214="nulová",J214,0)</f>
        <v>0</v>
      </c>
      <c r="BJ214" s="25" t="s">
        <v>25</v>
      </c>
      <c r="BK214" s="216">
        <f>ROUND(I214*H214,2)</f>
        <v>0</v>
      </c>
      <c r="BL214" s="25" t="s">
        <v>190</v>
      </c>
      <c r="BM214" s="25" t="s">
        <v>3064</v>
      </c>
    </row>
    <row r="215" spans="2:63" s="11" customFormat="1" ht="37.35" customHeight="1">
      <c r="B215" s="189"/>
      <c r="C215" s="190"/>
      <c r="D215" s="191" t="s">
        <v>81</v>
      </c>
      <c r="E215" s="192" t="s">
        <v>2103</v>
      </c>
      <c r="F215" s="192" t="s">
        <v>2944</v>
      </c>
      <c r="G215" s="190"/>
      <c r="H215" s="190"/>
      <c r="I215" s="193"/>
      <c r="J215" s="194">
        <f>BK215</f>
        <v>0</v>
      </c>
      <c r="K215" s="190"/>
      <c r="L215" s="195"/>
      <c r="M215" s="196"/>
      <c r="N215" s="197"/>
      <c r="O215" s="197"/>
      <c r="P215" s="198">
        <f>SUM(P216:P219)</f>
        <v>0</v>
      </c>
      <c r="Q215" s="197"/>
      <c r="R215" s="198">
        <f>SUM(R216:R219)</f>
        <v>0</v>
      </c>
      <c r="S215" s="197"/>
      <c r="T215" s="199">
        <f>SUM(T216:T219)</f>
        <v>0</v>
      </c>
      <c r="AR215" s="200" t="s">
        <v>25</v>
      </c>
      <c r="AT215" s="201" t="s">
        <v>81</v>
      </c>
      <c r="AU215" s="201" t="s">
        <v>82</v>
      </c>
      <c r="AY215" s="200" t="s">
        <v>183</v>
      </c>
      <c r="BK215" s="202">
        <f>SUM(BK216:BK219)</f>
        <v>0</v>
      </c>
    </row>
    <row r="216" spans="2:65" s="1" customFormat="1" ht="16.5" customHeight="1">
      <c r="B216" s="43"/>
      <c r="C216" s="252" t="s">
        <v>746</v>
      </c>
      <c r="D216" s="252" t="s">
        <v>272</v>
      </c>
      <c r="E216" s="253" t="s">
        <v>3065</v>
      </c>
      <c r="F216" s="254" t="s">
        <v>3066</v>
      </c>
      <c r="G216" s="255" t="s">
        <v>215</v>
      </c>
      <c r="H216" s="256">
        <v>1</v>
      </c>
      <c r="I216" s="257"/>
      <c r="J216" s="258">
        <f>ROUND(I216*H216,2)</f>
        <v>0</v>
      </c>
      <c r="K216" s="254" t="s">
        <v>38</v>
      </c>
      <c r="L216" s="259"/>
      <c r="M216" s="260" t="s">
        <v>38</v>
      </c>
      <c r="N216" s="261" t="s">
        <v>53</v>
      </c>
      <c r="O216" s="44"/>
      <c r="P216" s="214">
        <f>O216*H216</f>
        <v>0</v>
      </c>
      <c r="Q216" s="214">
        <v>0</v>
      </c>
      <c r="R216" s="214">
        <f>Q216*H216</f>
        <v>0</v>
      </c>
      <c r="S216" s="214">
        <v>0</v>
      </c>
      <c r="T216" s="215">
        <f>S216*H216</f>
        <v>0</v>
      </c>
      <c r="AR216" s="25" t="s">
        <v>231</v>
      </c>
      <c r="AT216" s="25" t="s">
        <v>272</v>
      </c>
      <c r="AU216" s="25" t="s">
        <v>25</v>
      </c>
      <c r="AY216" s="25" t="s">
        <v>183</v>
      </c>
      <c r="BE216" s="216">
        <f>IF(N216="základní",J216,0)</f>
        <v>0</v>
      </c>
      <c r="BF216" s="216">
        <f>IF(N216="snížená",J216,0)</f>
        <v>0</v>
      </c>
      <c r="BG216" s="216">
        <f>IF(N216="zákl. přenesená",J216,0)</f>
        <v>0</v>
      </c>
      <c r="BH216" s="216">
        <f>IF(N216="sníž. přenesená",J216,0)</f>
        <v>0</v>
      </c>
      <c r="BI216" s="216">
        <f>IF(N216="nulová",J216,0)</f>
        <v>0</v>
      </c>
      <c r="BJ216" s="25" t="s">
        <v>25</v>
      </c>
      <c r="BK216" s="216">
        <f>ROUND(I216*H216,2)</f>
        <v>0</v>
      </c>
      <c r="BL216" s="25" t="s">
        <v>190</v>
      </c>
      <c r="BM216" s="25" t="s">
        <v>3067</v>
      </c>
    </row>
    <row r="217" spans="2:65" s="1" customFormat="1" ht="16.5" customHeight="1">
      <c r="B217" s="43"/>
      <c r="C217" s="252" t="s">
        <v>752</v>
      </c>
      <c r="D217" s="252" t="s">
        <v>272</v>
      </c>
      <c r="E217" s="253" t="s">
        <v>3068</v>
      </c>
      <c r="F217" s="254" t="s">
        <v>3069</v>
      </c>
      <c r="G217" s="255" t="s">
        <v>215</v>
      </c>
      <c r="H217" s="256">
        <v>2</v>
      </c>
      <c r="I217" s="257"/>
      <c r="J217" s="258">
        <f>ROUND(I217*H217,2)</f>
        <v>0</v>
      </c>
      <c r="K217" s="254" t="s">
        <v>38</v>
      </c>
      <c r="L217" s="259"/>
      <c r="M217" s="260" t="s">
        <v>38</v>
      </c>
      <c r="N217" s="261" t="s">
        <v>53</v>
      </c>
      <c r="O217" s="44"/>
      <c r="P217" s="214">
        <f>O217*H217</f>
        <v>0</v>
      </c>
      <c r="Q217" s="214">
        <v>0</v>
      </c>
      <c r="R217" s="214">
        <f>Q217*H217</f>
        <v>0</v>
      </c>
      <c r="S217" s="214">
        <v>0</v>
      </c>
      <c r="T217" s="215">
        <f>S217*H217</f>
        <v>0</v>
      </c>
      <c r="AR217" s="25" t="s">
        <v>231</v>
      </c>
      <c r="AT217" s="25" t="s">
        <v>272</v>
      </c>
      <c r="AU217" s="25" t="s">
        <v>25</v>
      </c>
      <c r="AY217" s="25" t="s">
        <v>183</v>
      </c>
      <c r="BE217" s="216">
        <f>IF(N217="základní",J217,0)</f>
        <v>0</v>
      </c>
      <c r="BF217" s="216">
        <f>IF(N217="snížená",J217,0)</f>
        <v>0</v>
      </c>
      <c r="BG217" s="216">
        <f>IF(N217="zákl. přenesená",J217,0)</f>
        <v>0</v>
      </c>
      <c r="BH217" s="216">
        <f>IF(N217="sníž. přenesená",J217,0)</f>
        <v>0</v>
      </c>
      <c r="BI217" s="216">
        <f>IF(N217="nulová",J217,0)</f>
        <v>0</v>
      </c>
      <c r="BJ217" s="25" t="s">
        <v>25</v>
      </c>
      <c r="BK217" s="216">
        <f>ROUND(I217*H217,2)</f>
        <v>0</v>
      </c>
      <c r="BL217" s="25" t="s">
        <v>190</v>
      </c>
      <c r="BM217" s="25" t="s">
        <v>3070</v>
      </c>
    </row>
    <row r="218" spans="2:65" s="1" customFormat="1" ht="16.5" customHeight="1">
      <c r="B218" s="43"/>
      <c r="C218" s="252" t="s">
        <v>758</v>
      </c>
      <c r="D218" s="252" t="s">
        <v>272</v>
      </c>
      <c r="E218" s="253" t="s">
        <v>3071</v>
      </c>
      <c r="F218" s="254" t="s">
        <v>3072</v>
      </c>
      <c r="G218" s="255" t="s">
        <v>215</v>
      </c>
      <c r="H218" s="256">
        <v>0.5</v>
      </c>
      <c r="I218" s="257"/>
      <c r="J218" s="258">
        <f>ROUND(I218*H218,2)</f>
        <v>0</v>
      </c>
      <c r="K218" s="254" t="s">
        <v>38</v>
      </c>
      <c r="L218" s="259"/>
      <c r="M218" s="260" t="s">
        <v>38</v>
      </c>
      <c r="N218" s="261" t="s">
        <v>53</v>
      </c>
      <c r="O218" s="44"/>
      <c r="P218" s="214">
        <f>O218*H218</f>
        <v>0</v>
      </c>
      <c r="Q218" s="214">
        <v>0</v>
      </c>
      <c r="R218" s="214">
        <f>Q218*H218</f>
        <v>0</v>
      </c>
      <c r="S218" s="214">
        <v>0</v>
      </c>
      <c r="T218" s="215">
        <f>S218*H218</f>
        <v>0</v>
      </c>
      <c r="AR218" s="25" t="s">
        <v>231</v>
      </c>
      <c r="AT218" s="25" t="s">
        <v>272</v>
      </c>
      <c r="AU218" s="25" t="s">
        <v>25</v>
      </c>
      <c r="AY218" s="25" t="s">
        <v>183</v>
      </c>
      <c r="BE218" s="216">
        <f>IF(N218="základní",J218,0)</f>
        <v>0</v>
      </c>
      <c r="BF218" s="216">
        <f>IF(N218="snížená",J218,0)</f>
        <v>0</v>
      </c>
      <c r="BG218" s="216">
        <f>IF(N218="zákl. přenesená",J218,0)</f>
        <v>0</v>
      </c>
      <c r="BH218" s="216">
        <f>IF(N218="sníž. přenesená",J218,0)</f>
        <v>0</v>
      </c>
      <c r="BI218" s="216">
        <f>IF(N218="nulová",J218,0)</f>
        <v>0</v>
      </c>
      <c r="BJ218" s="25" t="s">
        <v>25</v>
      </c>
      <c r="BK218" s="216">
        <f>ROUND(I218*H218,2)</f>
        <v>0</v>
      </c>
      <c r="BL218" s="25" t="s">
        <v>190</v>
      </c>
      <c r="BM218" s="25" t="s">
        <v>3073</v>
      </c>
    </row>
    <row r="219" spans="2:65" s="1" customFormat="1" ht="16.5" customHeight="1">
      <c r="B219" s="43"/>
      <c r="C219" s="205" t="s">
        <v>763</v>
      </c>
      <c r="D219" s="205" t="s">
        <v>185</v>
      </c>
      <c r="E219" s="206" t="s">
        <v>3074</v>
      </c>
      <c r="F219" s="207" t="s">
        <v>3075</v>
      </c>
      <c r="G219" s="208" t="s">
        <v>2348</v>
      </c>
      <c r="H219" s="209">
        <v>40</v>
      </c>
      <c r="I219" s="210"/>
      <c r="J219" s="211">
        <f>ROUND(I219*H219,2)</f>
        <v>0</v>
      </c>
      <c r="K219" s="207" t="s">
        <v>38</v>
      </c>
      <c r="L219" s="63"/>
      <c r="M219" s="212" t="s">
        <v>38</v>
      </c>
      <c r="N219" s="213" t="s">
        <v>53</v>
      </c>
      <c r="O219" s="44"/>
      <c r="P219" s="214">
        <f>O219*H219</f>
        <v>0</v>
      </c>
      <c r="Q219" s="214">
        <v>0</v>
      </c>
      <c r="R219" s="214">
        <f>Q219*H219</f>
        <v>0</v>
      </c>
      <c r="S219" s="214">
        <v>0</v>
      </c>
      <c r="T219" s="215">
        <f>S219*H219</f>
        <v>0</v>
      </c>
      <c r="AR219" s="25" t="s">
        <v>190</v>
      </c>
      <c r="AT219" s="25" t="s">
        <v>185</v>
      </c>
      <c r="AU219" s="25" t="s">
        <v>25</v>
      </c>
      <c r="AY219" s="25" t="s">
        <v>183</v>
      </c>
      <c r="BE219" s="216">
        <f>IF(N219="základní",J219,0)</f>
        <v>0</v>
      </c>
      <c r="BF219" s="216">
        <f>IF(N219="snížená",J219,0)</f>
        <v>0</v>
      </c>
      <c r="BG219" s="216">
        <f>IF(N219="zákl. přenesená",J219,0)</f>
        <v>0</v>
      </c>
      <c r="BH219" s="216">
        <f>IF(N219="sníž. přenesená",J219,0)</f>
        <v>0</v>
      </c>
      <c r="BI219" s="216">
        <f>IF(N219="nulová",J219,0)</f>
        <v>0</v>
      </c>
      <c r="BJ219" s="25" t="s">
        <v>25</v>
      </c>
      <c r="BK219" s="216">
        <f>ROUND(I219*H219,2)</f>
        <v>0</v>
      </c>
      <c r="BL219" s="25" t="s">
        <v>190</v>
      </c>
      <c r="BM219" s="25" t="s">
        <v>3076</v>
      </c>
    </row>
    <row r="220" spans="2:63" s="11" customFormat="1" ht="37.35" customHeight="1">
      <c r="B220" s="189"/>
      <c r="C220" s="190"/>
      <c r="D220" s="191" t="s">
        <v>81</v>
      </c>
      <c r="E220" s="192" t="s">
        <v>2103</v>
      </c>
      <c r="F220" s="192" t="s">
        <v>2944</v>
      </c>
      <c r="G220" s="190"/>
      <c r="H220" s="190"/>
      <c r="I220" s="193"/>
      <c r="J220" s="194">
        <f>BK220</f>
        <v>0</v>
      </c>
      <c r="K220" s="190"/>
      <c r="L220" s="195"/>
      <c r="M220" s="196"/>
      <c r="N220" s="197"/>
      <c r="O220" s="197"/>
      <c r="P220" s="198">
        <f>P221</f>
        <v>0</v>
      </c>
      <c r="Q220" s="197"/>
      <c r="R220" s="198">
        <f>R221</f>
        <v>0</v>
      </c>
      <c r="S220" s="197"/>
      <c r="T220" s="199">
        <f>T221</f>
        <v>0</v>
      </c>
      <c r="AR220" s="200" t="s">
        <v>25</v>
      </c>
      <c r="AT220" s="201" t="s">
        <v>81</v>
      </c>
      <c r="AU220" s="201" t="s">
        <v>82</v>
      </c>
      <c r="AY220" s="200" t="s">
        <v>183</v>
      </c>
      <c r="BK220" s="202">
        <f>BK221</f>
        <v>0</v>
      </c>
    </row>
    <row r="221" spans="2:65" s="1" customFormat="1" ht="16.5" customHeight="1">
      <c r="B221" s="43"/>
      <c r="C221" s="205" t="s">
        <v>768</v>
      </c>
      <c r="D221" s="205" t="s">
        <v>185</v>
      </c>
      <c r="E221" s="206" t="s">
        <v>3077</v>
      </c>
      <c r="F221" s="207" t="s">
        <v>3078</v>
      </c>
      <c r="G221" s="208" t="s">
        <v>2348</v>
      </c>
      <c r="H221" s="209">
        <v>60</v>
      </c>
      <c r="I221" s="210"/>
      <c r="J221" s="211">
        <f>ROUND(I221*H221,2)</f>
        <v>0</v>
      </c>
      <c r="K221" s="207" t="s">
        <v>38</v>
      </c>
      <c r="L221" s="63"/>
      <c r="M221" s="212" t="s">
        <v>38</v>
      </c>
      <c r="N221" s="213" t="s">
        <v>53</v>
      </c>
      <c r="O221" s="44"/>
      <c r="P221" s="214">
        <f>O221*H221</f>
        <v>0</v>
      </c>
      <c r="Q221" s="214">
        <v>0</v>
      </c>
      <c r="R221" s="214">
        <f>Q221*H221</f>
        <v>0</v>
      </c>
      <c r="S221" s="214">
        <v>0</v>
      </c>
      <c r="T221" s="215">
        <f>S221*H221</f>
        <v>0</v>
      </c>
      <c r="AR221" s="25" t="s">
        <v>190</v>
      </c>
      <c r="AT221" s="25" t="s">
        <v>185</v>
      </c>
      <c r="AU221" s="25" t="s">
        <v>25</v>
      </c>
      <c r="AY221" s="25" t="s">
        <v>183</v>
      </c>
      <c r="BE221" s="216">
        <f>IF(N221="základní",J221,0)</f>
        <v>0</v>
      </c>
      <c r="BF221" s="216">
        <f>IF(N221="snížená",J221,0)</f>
        <v>0</v>
      </c>
      <c r="BG221" s="216">
        <f>IF(N221="zákl. přenesená",J221,0)</f>
        <v>0</v>
      </c>
      <c r="BH221" s="216">
        <f>IF(N221="sníž. přenesená",J221,0)</f>
        <v>0</v>
      </c>
      <c r="BI221" s="216">
        <f>IF(N221="nulová",J221,0)</f>
        <v>0</v>
      </c>
      <c r="BJ221" s="25" t="s">
        <v>25</v>
      </c>
      <c r="BK221" s="216">
        <f>ROUND(I221*H221,2)</f>
        <v>0</v>
      </c>
      <c r="BL221" s="25" t="s">
        <v>190</v>
      </c>
      <c r="BM221" s="25" t="s">
        <v>3079</v>
      </c>
    </row>
    <row r="222" spans="2:63" s="11" customFormat="1" ht="37.35" customHeight="1">
      <c r="B222" s="189"/>
      <c r="C222" s="190"/>
      <c r="D222" s="191" t="s">
        <v>81</v>
      </c>
      <c r="E222" s="192" t="s">
        <v>2091</v>
      </c>
      <c r="F222" s="192" t="s">
        <v>2778</v>
      </c>
      <c r="G222" s="190"/>
      <c r="H222" s="190"/>
      <c r="I222" s="193"/>
      <c r="J222" s="194">
        <f>BK222</f>
        <v>0</v>
      </c>
      <c r="K222" s="190"/>
      <c r="L222" s="195"/>
      <c r="M222" s="196"/>
      <c r="N222" s="197"/>
      <c r="O222" s="197"/>
      <c r="P222" s="198">
        <f>SUM(P223:P224)</f>
        <v>0</v>
      </c>
      <c r="Q222" s="197"/>
      <c r="R222" s="198">
        <f>SUM(R223:R224)</f>
        <v>0</v>
      </c>
      <c r="S222" s="197"/>
      <c r="T222" s="199">
        <f>SUM(T223:T224)</f>
        <v>0</v>
      </c>
      <c r="AR222" s="200" t="s">
        <v>25</v>
      </c>
      <c r="AT222" s="201" t="s">
        <v>81</v>
      </c>
      <c r="AU222" s="201" t="s">
        <v>82</v>
      </c>
      <c r="AY222" s="200" t="s">
        <v>183</v>
      </c>
      <c r="BK222" s="202">
        <f>SUM(BK223:BK224)</f>
        <v>0</v>
      </c>
    </row>
    <row r="223" spans="2:65" s="1" customFormat="1" ht="16.5" customHeight="1">
      <c r="B223" s="43"/>
      <c r="C223" s="205" t="s">
        <v>35</v>
      </c>
      <c r="D223" s="205" t="s">
        <v>185</v>
      </c>
      <c r="E223" s="206" t="s">
        <v>3080</v>
      </c>
      <c r="F223" s="207" t="s">
        <v>3081</v>
      </c>
      <c r="G223" s="208" t="s">
        <v>490</v>
      </c>
      <c r="H223" s="209">
        <v>79</v>
      </c>
      <c r="I223" s="210"/>
      <c r="J223" s="211">
        <f>ROUND(I223*H223,2)</f>
        <v>0</v>
      </c>
      <c r="K223" s="207" t="s">
        <v>38</v>
      </c>
      <c r="L223" s="63"/>
      <c r="M223" s="212" t="s">
        <v>38</v>
      </c>
      <c r="N223" s="213" t="s">
        <v>53</v>
      </c>
      <c r="O223" s="44"/>
      <c r="P223" s="214">
        <f>O223*H223</f>
        <v>0</v>
      </c>
      <c r="Q223" s="214">
        <v>0</v>
      </c>
      <c r="R223" s="214">
        <f>Q223*H223</f>
        <v>0</v>
      </c>
      <c r="S223" s="214">
        <v>0</v>
      </c>
      <c r="T223" s="215">
        <f>S223*H223</f>
        <v>0</v>
      </c>
      <c r="AR223" s="25" t="s">
        <v>190</v>
      </c>
      <c r="AT223" s="25" t="s">
        <v>185</v>
      </c>
      <c r="AU223" s="25" t="s">
        <v>25</v>
      </c>
      <c r="AY223" s="25" t="s">
        <v>183</v>
      </c>
      <c r="BE223" s="216">
        <f>IF(N223="základní",J223,0)</f>
        <v>0</v>
      </c>
      <c r="BF223" s="216">
        <f>IF(N223="snížená",J223,0)</f>
        <v>0</v>
      </c>
      <c r="BG223" s="216">
        <f>IF(N223="zákl. přenesená",J223,0)</f>
        <v>0</v>
      </c>
      <c r="BH223" s="216">
        <f>IF(N223="sníž. přenesená",J223,0)</f>
        <v>0</v>
      </c>
      <c r="BI223" s="216">
        <f>IF(N223="nulová",J223,0)</f>
        <v>0</v>
      </c>
      <c r="BJ223" s="25" t="s">
        <v>25</v>
      </c>
      <c r="BK223" s="216">
        <f>ROUND(I223*H223,2)</f>
        <v>0</v>
      </c>
      <c r="BL223" s="25" t="s">
        <v>190</v>
      </c>
      <c r="BM223" s="25" t="s">
        <v>3082</v>
      </c>
    </row>
    <row r="224" spans="2:65" s="1" customFormat="1" ht="16.5" customHeight="1">
      <c r="B224" s="43"/>
      <c r="C224" s="205" t="s">
        <v>777</v>
      </c>
      <c r="D224" s="205" t="s">
        <v>185</v>
      </c>
      <c r="E224" s="206" t="s">
        <v>3083</v>
      </c>
      <c r="F224" s="207" t="s">
        <v>3084</v>
      </c>
      <c r="G224" s="208" t="s">
        <v>490</v>
      </c>
      <c r="H224" s="209">
        <v>18</v>
      </c>
      <c r="I224" s="210"/>
      <c r="J224" s="211">
        <f>ROUND(I224*H224,2)</f>
        <v>0</v>
      </c>
      <c r="K224" s="207" t="s">
        <v>38</v>
      </c>
      <c r="L224" s="63"/>
      <c r="M224" s="212" t="s">
        <v>38</v>
      </c>
      <c r="N224" s="213" t="s">
        <v>53</v>
      </c>
      <c r="O224" s="44"/>
      <c r="P224" s="214">
        <f>O224*H224</f>
        <v>0</v>
      </c>
      <c r="Q224" s="214">
        <v>0</v>
      </c>
      <c r="R224" s="214">
        <f>Q224*H224</f>
        <v>0</v>
      </c>
      <c r="S224" s="214">
        <v>0</v>
      </c>
      <c r="T224" s="215">
        <f>S224*H224</f>
        <v>0</v>
      </c>
      <c r="AR224" s="25" t="s">
        <v>190</v>
      </c>
      <c r="AT224" s="25" t="s">
        <v>185</v>
      </c>
      <c r="AU224" s="25" t="s">
        <v>25</v>
      </c>
      <c r="AY224" s="25" t="s">
        <v>183</v>
      </c>
      <c r="BE224" s="216">
        <f>IF(N224="základní",J224,0)</f>
        <v>0</v>
      </c>
      <c r="BF224" s="216">
        <f>IF(N224="snížená",J224,0)</f>
        <v>0</v>
      </c>
      <c r="BG224" s="216">
        <f>IF(N224="zákl. přenesená",J224,0)</f>
        <v>0</v>
      </c>
      <c r="BH224" s="216">
        <f>IF(N224="sníž. přenesená",J224,0)</f>
        <v>0</v>
      </c>
      <c r="BI224" s="216">
        <f>IF(N224="nulová",J224,0)</f>
        <v>0</v>
      </c>
      <c r="BJ224" s="25" t="s">
        <v>25</v>
      </c>
      <c r="BK224" s="216">
        <f>ROUND(I224*H224,2)</f>
        <v>0</v>
      </c>
      <c r="BL224" s="25" t="s">
        <v>190</v>
      </c>
      <c r="BM224" s="25" t="s">
        <v>3085</v>
      </c>
    </row>
    <row r="225" spans="2:63" s="11" customFormat="1" ht="37.35" customHeight="1">
      <c r="B225" s="189"/>
      <c r="C225" s="190"/>
      <c r="D225" s="191" t="s">
        <v>81</v>
      </c>
      <c r="E225" s="192" t="s">
        <v>2093</v>
      </c>
      <c r="F225" s="192" t="s">
        <v>2815</v>
      </c>
      <c r="G225" s="190"/>
      <c r="H225" s="190"/>
      <c r="I225" s="193"/>
      <c r="J225" s="194">
        <f>BK225</f>
        <v>0</v>
      </c>
      <c r="K225" s="190"/>
      <c r="L225" s="195"/>
      <c r="M225" s="196"/>
      <c r="N225" s="197"/>
      <c r="O225" s="197"/>
      <c r="P225" s="198">
        <f>P226</f>
        <v>0</v>
      </c>
      <c r="Q225" s="197"/>
      <c r="R225" s="198">
        <f>R226</f>
        <v>0</v>
      </c>
      <c r="S225" s="197"/>
      <c r="T225" s="199">
        <f>T226</f>
        <v>0</v>
      </c>
      <c r="AR225" s="200" t="s">
        <v>25</v>
      </c>
      <c r="AT225" s="201" t="s">
        <v>81</v>
      </c>
      <c r="AU225" s="201" t="s">
        <v>82</v>
      </c>
      <c r="AY225" s="200" t="s">
        <v>183</v>
      </c>
      <c r="BK225" s="202">
        <f>BK226</f>
        <v>0</v>
      </c>
    </row>
    <row r="226" spans="2:65" s="1" customFormat="1" ht="16.5" customHeight="1">
      <c r="B226" s="43"/>
      <c r="C226" s="205" t="s">
        <v>783</v>
      </c>
      <c r="D226" s="205" t="s">
        <v>185</v>
      </c>
      <c r="E226" s="206" t="s">
        <v>3086</v>
      </c>
      <c r="F226" s="207" t="s">
        <v>3087</v>
      </c>
      <c r="G226" s="208" t="s">
        <v>2348</v>
      </c>
      <c r="H226" s="209">
        <v>80</v>
      </c>
      <c r="I226" s="210"/>
      <c r="J226" s="211">
        <f>ROUND(I226*H226,2)</f>
        <v>0</v>
      </c>
      <c r="K226" s="207" t="s">
        <v>38</v>
      </c>
      <c r="L226" s="63"/>
      <c r="M226" s="212" t="s">
        <v>38</v>
      </c>
      <c r="N226" s="213" t="s">
        <v>53</v>
      </c>
      <c r="O226" s="44"/>
      <c r="P226" s="214">
        <f>O226*H226</f>
        <v>0</v>
      </c>
      <c r="Q226" s="214">
        <v>0</v>
      </c>
      <c r="R226" s="214">
        <f>Q226*H226</f>
        <v>0</v>
      </c>
      <c r="S226" s="214">
        <v>0</v>
      </c>
      <c r="T226" s="215">
        <f>S226*H226</f>
        <v>0</v>
      </c>
      <c r="AR226" s="25" t="s">
        <v>190</v>
      </c>
      <c r="AT226" s="25" t="s">
        <v>185</v>
      </c>
      <c r="AU226" s="25" t="s">
        <v>25</v>
      </c>
      <c r="AY226" s="25" t="s">
        <v>183</v>
      </c>
      <c r="BE226" s="216">
        <f>IF(N226="základní",J226,0)</f>
        <v>0</v>
      </c>
      <c r="BF226" s="216">
        <f>IF(N226="snížená",J226,0)</f>
        <v>0</v>
      </c>
      <c r="BG226" s="216">
        <f>IF(N226="zákl. přenesená",J226,0)</f>
        <v>0</v>
      </c>
      <c r="BH226" s="216">
        <f>IF(N226="sníž. přenesená",J226,0)</f>
        <v>0</v>
      </c>
      <c r="BI226" s="216">
        <f>IF(N226="nulová",J226,0)</f>
        <v>0</v>
      </c>
      <c r="BJ226" s="25" t="s">
        <v>25</v>
      </c>
      <c r="BK226" s="216">
        <f>ROUND(I226*H226,2)</f>
        <v>0</v>
      </c>
      <c r="BL226" s="25" t="s">
        <v>190</v>
      </c>
      <c r="BM226" s="25" t="s">
        <v>3088</v>
      </c>
    </row>
    <row r="227" spans="2:63" s="11" customFormat="1" ht="37.35" customHeight="1">
      <c r="B227" s="189"/>
      <c r="C227" s="190"/>
      <c r="D227" s="191" t="s">
        <v>81</v>
      </c>
      <c r="E227" s="192" t="s">
        <v>2103</v>
      </c>
      <c r="F227" s="192" t="s">
        <v>2944</v>
      </c>
      <c r="G227" s="190"/>
      <c r="H227" s="190"/>
      <c r="I227" s="193"/>
      <c r="J227" s="194">
        <f>BK227</f>
        <v>0</v>
      </c>
      <c r="K227" s="190"/>
      <c r="L227" s="195"/>
      <c r="M227" s="196"/>
      <c r="N227" s="197"/>
      <c r="O227" s="197"/>
      <c r="P227" s="198">
        <f>SUM(P228:P240)</f>
        <v>0</v>
      </c>
      <c r="Q227" s="197"/>
      <c r="R227" s="198">
        <f>SUM(R228:R240)</f>
        <v>0</v>
      </c>
      <c r="S227" s="197"/>
      <c r="T227" s="199">
        <f>SUM(T228:T240)</f>
        <v>0</v>
      </c>
      <c r="AR227" s="200" t="s">
        <v>25</v>
      </c>
      <c r="AT227" s="201" t="s">
        <v>81</v>
      </c>
      <c r="AU227" s="201" t="s">
        <v>82</v>
      </c>
      <c r="AY227" s="200" t="s">
        <v>183</v>
      </c>
      <c r="BK227" s="202">
        <f>SUM(BK228:BK240)</f>
        <v>0</v>
      </c>
    </row>
    <row r="228" spans="2:65" s="1" customFormat="1" ht="16.5" customHeight="1">
      <c r="B228" s="43"/>
      <c r="C228" s="205" t="s">
        <v>788</v>
      </c>
      <c r="D228" s="205" t="s">
        <v>185</v>
      </c>
      <c r="E228" s="206" t="s">
        <v>3089</v>
      </c>
      <c r="F228" s="207" t="s">
        <v>3090</v>
      </c>
      <c r="G228" s="208" t="s">
        <v>490</v>
      </c>
      <c r="H228" s="209">
        <v>130</v>
      </c>
      <c r="I228" s="210"/>
      <c r="J228" s="211">
        <f aca="true" t="shared" si="60" ref="J228:J240">ROUND(I228*H228,2)</f>
        <v>0</v>
      </c>
      <c r="K228" s="207" t="s">
        <v>38</v>
      </c>
      <c r="L228" s="63"/>
      <c r="M228" s="212" t="s">
        <v>38</v>
      </c>
      <c r="N228" s="213" t="s">
        <v>53</v>
      </c>
      <c r="O228" s="44"/>
      <c r="P228" s="214">
        <f aca="true" t="shared" si="61" ref="P228:P240">O228*H228</f>
        <v>0</v>
      </c>
      <c r="Q228" s="214">
        <v>0</v>
      </c>
      <c r="R228" s="214">
        <f aca="true" t="shared" si="62" ref="R228:R240">Q228*H228</f>
        <v>0</v>
      </c>
      <c r="S228" s="214">
        <v>0</v>
      </c>
      <c r="T228" s="215">
        <f aca="true" t="shared" si="63" ref="T228:T240">S228*H228</f>
        <v>0</v>
      </c>
      <c r="AR228" s="25" t="s">
        <v>190</v>
      </c>
      <c r="AT228" s="25" t="s">
        <v>185</v>
      </c>
      <c r="AU228" s="25" t="s">
        <v>25</v>
      </c>
      <c r="AY228" s="25" t="s">
        <v>183</v>
      </c>
      <c r="BE228" s="216">
        <f aca="true" t="shared" si="64" ref="BE228:BE240">IF(N228="základní",J228,0)</f>
        <v>0</v>
      </c>
      <c r="BF228" s="216">
        <f aca="true" t="shared" si="65" ref="BF228:BF240">IF(N228="snížená",J228,0)</f>
        <v>0</v>
      </c>
      <c r="BG228" s="216">
        <f aca="true" t="shared" si="66" ref="BG228:BG240">IF(N228="zákl. přenesená",J228,0)</f>
        <v>0</v>
      </c>
      <c r="BH228" s="216">
        <f aca="true" t="shared" si="67" ref="BH228:BH240">IF(N228="sníž. přenesená",J228,0)</f>
        <v>0</v>
      </c>
      <c r="BI228" s="216">
        <f aca="true" t="shared" si="68" ref="BI228:BI240">IF(N228="nulová",J228,0)</f>
        <v>0</v>
      </c>
      <c r="BJ228" s="25" t="s">
        <v>25</v>
      </c>
      <c r="BK228" s="216">
        <f aca="true" t="shared" si="69" ref="BK228:BK240">ROUND(I228*H228,2)</f>
        <v>0</v>
      </c>
      <c r="BL228" s="25" t="s">
        <v>190</v>
      </c>
      <c r="BM228" s="25" t="s">
        <v>3091</v>
      </c>
    </row>
    <row r="229" spans="2:65" s="1" customFormat="1" ht="16.5" customHeight="1">
      <c r="B229" s="43"/>
      <c r="C229" s="205" t="s">
        <v>792</v>
      </c>
      <c r="D229" s="205" t="s">
        <v>185</v>
      </c>
      <c r="E229" s="206" t="s">
        <v>3092</v>
      </c>
      <c r="F229" s="207" t="s">
        <v>3093</v>
      </c>
      <c r="G229" s="208" t="s">
        <v>490</v>
      </c>
      <c r="H229" s="209">
        <v>20</v>
      </c>
      <c r="I229" s="210"/>
      <c r="J229" s="211">
        <f t="shared" si="60"/>
        <v>0</v>
      </c>
      <c r="K229" s="207" t="s">
        <v>38</v>
      </c>
      <c r="L229" s="63"/>
      <c r="M229" s="212" t="s">
        <v>38</v>
      </c>
      <c r="N229" s="213" t="s">
        <v>53</v>
      </c>
      <c r="O229" s="44"/>
      <c r="P229" s="214">
        <f t="shared" si="61"/>
        <v>0</v>
      </c>
      <c r="Q229" s="214">
        <v>0</v>
      </c>
      <c r="R229" s="214">
        <f t="shared" si="62"/>
        <v>0</v>
      </c>
      <c r="S229" s="214">
        <v>0</v>
      </c>
      <c r="T229" s="215">
        <f t="shared" si="63"/>
        <v>0</v>
      </c>
      <c r="AR229" s="25" t="s">
        <v>190</v>
      </c>
      <c r="AT229" s="25" t="s">
        <v>185</v>
      </c>
      <c r="AU229" s="25" t="s">
        <v>25</v>
      </c>
      <c r="AY229" s="25" t="s">
        <v>183</v>
      </c>
      <c r="BE229" s="216">
        <f t="shared" si="64"/>
        <v>0</v>
      </c>
      <c r="BF229" s="216">
        <f t="shared" si="65"/>
        <v>0</v>
      </c>
      <c r="BG229" s="216">
        <f t="shared" si="66"/>
        <v>0</v>
      </c>
      <c r="BH229" s="216">
        <f t="shared" si="67"/>
        <v>0</v>
      </c>
      <c r="BI229" s="216">
        <f t="shared" si="68"/>
        <v>0</v>
      </c>
      <c r="BJ229" s="25" t="s">
        <v>25</v>
      </c>
      <c r="BK229" s="216">
        <f t="shared" si="69"/>
        <v>0</v>
      </c>
      <c r="BL229" s="25" t="s">
        <v>190</v>
      </c>
      <c r="BM229" s="25" t="s">
        <v>3094</v>
      </c>
    </row>
    <row r="230" spans="2:65" s="1" customFormat="1" ht="16.5" customHeight="1">
      <c r="B230" s="43"/>
      <c r="C230" s="205" t="s">
        <v>797</v>
      </c>
      <c r="D230" s="205" t="s">
        <v>185</v>
      </c>
      <c r="E230" s="206" t="s">
        <v>3095</v>
      </c>
      <c r="F230" s="207" t="s">
        <v>3096</v>
      </c>
      <c r="G230" s="208" t="s">
        <v>490</v>
      </c>
      <c r="H230" s="209">
        <v>4</v>
      </c>
      <c r="I230" s="210"/>
      <c r="J230" s="211">
        <f t="shared" si="60"/>
        <v>0</v>
      </c>
      <c r="K230" s="207" t="s">
        <v>38</v>
      </c>
      <c r="L230" s="63"/>
      <c r="M230" s="212" t="s">
        <v>38</v>
      </c>
      <c r="N230" s="213" t="s">
        <v>53</v>
      </c>
      <c r="O230" s="44"/>
      <c r="P230" s="214">
        <f t="shared" si="61"/>
        <v>0</v>
      </c>
      <c r="Q230" s="214">
        <v>0</v>
      </c>
      <c r="R230" s="214">
        <f t="shared" si="62"/>
        <v>0</v>
      </c>
      <c r="S230" s="214">
        <v>0</v>
      </c>
      <c r="T230" s="215">
        <f t="shared" si="63"/>
        <v>0</v>
      </c>
      <c r="AR230" s="25" t="s">
        <v>190</v>
      </c>
      <c r="AT230" s="25" t="s">
        <v>185</v>
      </c>
      <c r="AU230" s="25" t="s">
        <v>25</v>
      </c>
      <c r="AY230" s="25" t="s">
        <v>183</v>
      </c>
      <c r="BE230" s="216">
        <f t="shared" si="64"/>
        <v>0</v>
      </c>
      <c r="BF230" s="216">
        <f t="shared" si="65"/>
        <v>0</v>
      </c>
      <c r="BG230" s="216">
        <f t="shared" si="66"/>
        <v>0</v>
      </c>
      <c r="BH230" s="216">
        <f t="shared" si="67"/>
        <v>0</v>
      </c>
      <c r="BI230" s="216">
        <f t="shared" si="68"/>
        <v>0</v>
      </c>
      <c r="BJ230" s="25" t="s">
        <v>25</v>
      </c>
      <c r="BK230" s="216">
        <f t="shared" si="69"/>
        <v>0</v>
      </c>
      <c r="BL230" s="25" t="s">
        <v>190</v>
      </c>
      <c r="BM230" s="25" t="s">
        <v>3097</v>
      </c>
    </row>
    <row r="231" spans="2:65" s="1" customFormat="1" ht="16.5" customHeight="1">
      <c r="B231" s="43"/>
      <c r="C231" s="205" t="s">
        <v>811</v>
      </c>
      <c r="D231" s="205" t="s">
        <v>185</v>
      </c>
      <c r="E231" s="206" t="s">
        <v>3098</v>
      </c>
      <c r="F231" s="207" t="s">
        <v>3099</v>
      </c>
      <c r="G231" s="208" t="s">
        <v>490</v>
      </c>
      <c r="H231" s="209">
        <v>12</v>
      </c>
      <c r="I231" s="210"/>
      <c r="J231" s="211">
        <f t="shared" si="60"/>
        <v>0</v>
      </c>
      <c r="K231" s="207" t="s">
        <v>38</v>
      </c>
      <c r="L231" s="63"/>
      <c r="M231" s="212" t="s">
        <v>38</v>
      </c>
      <c r="N231" s="213" t="s">
        <v>53</v>
      </c>
      <c r="O231" s="44"/>
      <c r="P231" s="214">
        <f t="shared" si="61"/>
        <v>0</v>
      </c>
      <c r="Q231" s="214">
        <v>0</v>
      </c>
      <c r="R231" s="214">
        <f t="shared" si="62"/>
        <v>0</v>
      </c>
      <c r="S231" s="214">
        <v>0</v>
      </c>
      <c r="T231" s="215">
        <f t="shared" si="63"/>
        <v>0</v>
      </c>
      <c r="AR231" s="25" t="s">
        <v>190</v>
      </c>
      <c r="AT231" s="25" t="s">
        <v>185</v>
      </c>
      <c r="AU231" s="25" t="s">
        <v>25</v>
      </c>
      <c r="AY231" s="25" t="s">
        <v>183</v>
      </c>
      <c r="BE231" s="216">
        <f t="shared" si="64"/>
        <v>0</v>
      </c>
      <c r="BF231" s="216">
        <f t="shared" si="65"/>
        <v>0</v>
      </c>
      <c r="BG231" s="216">
        <f t="shared" si="66"/>
        <v>0</v>
      </c>
      <c r="BH231" s="216">
        <f t="shared" si="67"/>
        <v>0</v>
      </c>
      <c r="BI231" s="216">
        <f t="shared" si="68"/>
        <v>0</v>
      </c>
      <c r="BJ231" s="25" t="s">
        <v>25</v>
      </c>
      <c r="BK231" s="216">
        <f t="shared" si="69"/>
        <v>0</v>
      </c>
      <c r="BL231" s="25" t="s">
        <v>190</v>
      </c>
      <c r="BM231" s="25" t="s">
        <v>3100</v>
      </c>
    </row>
    <row r="232" spans="2:65" s="1" customFormat="1" ht="16.5" customHeight="1">
      <c r="B232" s="43"/>
      <c r="C232" s="205" t="s">
        <v>817</v>
      </c>
      <c r="D232" s="205" t="s">
        <v>185</v>
      </c>
      <c r="E232" s="206" t="s">
        <v>3101</v>
      </c>
      <c r="F232" s="207" t="s">
        <v>3102</v>
      </c>
      <c r="G232" s="208" t="s">
        <v>313</v>
      </c>
      <c r="H232" s="209">
        <v>600</v>
      </c>
      <c r="I232" s="210"/>
      <c r="J232" s="211">
        <f t="shared" si="60"/>
        <v>0</v>
      </c>
      <c r="K232" s="207" t="s">
        <v>38</v>
      </c>
      <c r="L232" s="63"/>
      <c r="M232" s="212" t="s">
        <v>38</v>
      </c>
      <c r="N232" s="213" t="s">
        <v>53</v>
      </c>
      <c r="O232" s="44"/>
      <c r="P232" s="214">
        <f t="shared" si="61"/>
        <v>0</v>
      </c>
      <c r="Q232" s="214">
        <v>0</v>
      </c>
      <c r="R232" s="214">
        <f t="shared" si="62"/>
        <v>0</v>
      </c>
      <c r="S232" s="214">
        <v>0</v>
      </c>
      <c r="T232" s="215">
        <f t="shared" si="63"/>
        <v>0</v>
      </c>
      <c r="AR232" s="25" t="s">
        <v>190</v>
      </c>
      <c r="AT232" s="25" t="s">
        <v>185</v>
      </c>
      <c r="AU232" s="25" t="s">
        <v>25</v>
      </c>
      <c r="AY232" s="25" t="s">
        <v>183</v>
      </c>
      <c r="BE232" s="216">
        <f t="shared" si="64"/>
        <v>0</v>
      </c>
      <c r="BF232" s="216">
        <f t="shared" si="65"/>
        <v>0</v>
      </c>
      <c r="BG232" s="216">
        <f t="shared" si="66"/>
        <v>0</v>
      </c>
      <c r="BH232" s="216">
        <f t="shared" si="67"/>
        <v>0</v>
      </c>
      <c r="BI232" s="216">
        <f t="shared" si="68"/>
        <v>0</v>
      </c>
      <c r="BJ232" s="25" t="s">
        <v>25</v>
      </c>
      <c r="BK232" s="216">
        <f t="shared" si="69"/>
        <v>0</v>
      </c>
      <c r="BL232" s="25" t="s">
        <v>190</v>
      </c>
      <c r="BM232" s="25" t="s">
        <v>3103</v>
      </c>
    </row>
    <row r="233" spans="2:65" s="1" customFormat="1" ht="16.5" customHeight="1">
      <c r="B233" s="43"/>
      <c r="C233" s="205" t="s">
        <v>822</v>
      </c>
      <c r="D233" s="205" t="s">
        <v>185</v>
      </c>
      <c r="E233" s="206" t="s">
        <v>3104</v>
      </c>
      <c r="F233" s="207" t="s">
        <v>3105</v>
      </c>
      <c r="G233" s="208" t="s">
        <v>313</v>
      </c>
      <c r="H233" s="209">
        <v>300</v>
      </c>
      <c r="I233" s="210"/>
      <c r="J233" s="211">
        <f t="shared" si="60"/>
        <v>0</v>
      </c>
      <c r="K233" s="207" t="s">
        <v>38</v>
      </c>
      <c r="L233" s="63"/>
      <c r="M233" s="212" t="s">
        <v>38</v>
      </c>
      <c r="N233" s="213" t="s">
        <v>53</v>
      </c>
      <c r="O233" s="44"/>
      <c r="P233" s="214">
        <f t="shared" si="61"/>
        <v>0</v>
      </c>
      <c r="Q233" s="214">
        <v>0</v>
      </c>
      <c r="R233" s="214">
        <f t="shared" si="62"/>
        <v>0</v>
      </c>
      <c r="S233" s="214">
        <v>0</v>
      </c>
      <c r="T233" s="215">
        <f t="shared" si="63"/>
        <v>0</v>
      </c>
      <c r="AR233" s="25" t="s">
        <v>190</v>
      </c>
      <c r="AT233" s="25" t="s">
        <v>185</v>
      </c>
      <c r="AU233" s="25" t="s">
        <v>25</v>
      </c>
      <c r="AY233" s="25" t="s">
        <v>183</v>
      </c>
      <c r="BE233" s="216">
        <f t="shared" si="64"/>
        <v>0</v>
      </c>
      <c r="BF233" s="216">
        <f t="shared" si="65"/>
        <v>0</v>
      </c>
      <c r="BG233" s="216">
        <f t="shared" si="66"/>
        <v>0</v>
      </c>
      <c r="BH233" s="216">
        <f t="shared" si="67"/>
        <v>0</v>
      </c>
      <c r="BI233" s="216">
        <f t="shared" si="68"/>
        <v>0</v>
      </c>
      <c r="BJ233" s="25" t="s">
        <v>25</v>
      </c>
      <c r="BK233" s="216">
        <f t="shared" si="69"/>
        <v>0</v>
      </c>
      <c r="BL233" s="25" t="s">
        <v>190</v>
      </c>
      <c r="BM233" s="25" t="s">
        <v>3106</v>
      </c>
    </row>
    <row r="234" spans="2:65" s="1" customFormat="1" ht="16.5" customHeight="1">
      <c r="B234" s="43"/>
      <c r="C234" s="205" t="s">
        <v>829</v>
      </c>
      <c r="D234" s="205" t="s">
        <v>185</v>
      </c>
      <c r="E234" s="206" t="s">
        <v>3107</v>
      </c>
      <c r="F234" s="207" t="s">
        <v>3108</v>
      </c>
      <c r="G234" s="208" t="s">
        <v>313</v>
      </c>
      <c r="H234" s="209">
        <v>200</v>
      </c>
      <c r="I234" s="210"/>
      <c r="J234" s="211">
        <f t="shared" si="60"/>
        <v>0</v>
      </c>
      <c r="K234" s="207" t="s">
        <v>38</v>
      </c>
      <c r="L234" s="63"/>
      <c r="M234" s="212" t="s">
        <v>38</v>
      </c>
      <c r="N234" s="213" t="s">
        <v>53</v>
      </c>
      <c r="O234" s="44"/>
      <c r="P234" s="214">
        <f t="shared" si="61"/>
        <v>0</v>
      </c>
      <c r="Q234" s="214">
        <v>0</v>
      </c>
      <c r="R234" s="214">
        <f t="shared" si="62"/>
        <v>0</v>
      </c>
      <c r="S234" s="214">
        <v>0</v>
      </c>
      <c r="T234" s="215">
        <f t="shared" si="63"/>
        <v>0</v>
      </c>
      <c r="AR234" s="25" t="s">
        <v>190</v>
      </c>
      <c r="AT234" s="25" t="s">
        <v>185</v>
      </c>
      <c r="AU234" s="25" t="s">
        <v>25</v>
      </c>
      <c r="AY234" s="25" t="s">
        <v>183</v>
      </c>
      <c r="BE234" s="216">
        <f t="shared" si="64"/>
        <v>0</v>
      </c>
      <c r="BF234" s="216">
        <f t="shared" si="65"/>
        <v>0</v>
      </c>
      <c r="BG234" s="216">
        <f t="shared" si="66"/>
        <v>0</v>
      </c>
      <c r="BH234" s="216">
        <f t="shared" si="67"/>
        <v>0</v>
      </c>
      <c r="BI234" s="216">
        <f t="shared" si="68"/>
        <v>0</v>
      </c>
      <c r="BJ234" s="25" t="s">
        <v>25</v>
      </c>
      <c r="BK234" s="216">
        <f t="shared" si="69"/>
        <v>0</v>
      </c>
      <c r="BL234" s="25" t="s">
        <v>190</v>
      </c>
      <c r="BM234" s="25" t="s">
        <v>3109</v>
      </c>
    </row>
    <row r="235" spans="2:65" s="1" customFormat="1" ht="16.5" customHeight="1">
      <c r="B235" s="43"/>
      <c r="C235" s="205" t="s">
        <v>834</v>
      </c>
      <c r="D235" s="205" t="s">
        <v>185</v>
      </c>
      <c r="E235" s="206" t="s">
        <v>3110</v>
      </c>
      <c r="F235" s="207" t="s">
        <v>3111</v>
      </c>
      <c r="G235" s="208" t="s">
        <v>313</v>
      </c>
      <c r="H235" s="209">
        <v>230</v>
      </c>
      <c r="I235" s="210"/>
      <c r="J235" s="211">
        <f t="shared" si="60"/>
        <v>0</v>
      </c>
      <c r="K235" s="207" t="s">
        <v>38</v>
      </c>
      <c r="L235" s="63"/>
      <c r="M235" s="212" t="s">
        <v>38</v>
      </c>
      <c r="N235" s="213" t="s">
        <v>53</v>
      </c>
      <c r="O235" s="44"/>
      <c r="P235" s="214">
        <f t="shared" si="61"/>
        <v>0</v>
      </c>
      <c r="Q235" s="214">
        <v>0</v>
      </c>
      <c r="R235" s="214">
        <f t="shared" si="62"/>
        <v>0</v>
      </c>
      <c r="S235" s="214">
        <v>0</v>
      </c>
      <c r="T235" s="215">
        <f t="shared" si="63"/>
        <v>0</v>
      </c>
      <c r="AR235" s="25" t="s">
        <v>190</v>
      </c>
      <c r="AT235" s="25" t="s">
        <v>185</v>
      </c>
      <c r="AU235" s="25" t="s">
        <v>25</v>
      </c>
      <c r="AY235" s="25" t="s">
        <v>183</v>
      </c>
      <c r="BE235" s="216">
        <f t="shared" si="64"/>
        <v>0</v>
      </c>
      <c r="BF235" s="216">
        <f t="shared" si="65"/>
        <v>0</v>
      </c>
      <c r="BG235" s="216">
        <f t="shared" si="66"/>
        <v>0</v>
      </c>
      <c r="BH235" s="216">
        <f t="shared" si="67"/>
        <v>0</v>
      </c>
      <c r="BI235" s="216">
        <f t="shared" si="68"/>
        <v>0</v>
      </c>
      <c r="BJ235" s="25" t="s">
        <v>25</v>
      </c>
      <c r="BK235" s="216">
        <f t="shared" si="69"/>
        <v>0</v>
      </c>
      <c r="BL235" s="25" t="s">
        <v>190</v>
      </c>
      <c r="BM235" s="25" t="s">
        <v>3112</v>
      </c>
    </row>
    <row r="236" spans="2:65" s="1" customFormat="1" ht="16.5" customHeight="1">
      <c r="B236" s="43"/>
      <c r="C236" s="205" t="s">
        <v>839</v>
      </c>
      <c r="D236" s="205" t="s">
        <v>185</v>
      </c>
      <c r="E236" s="206" t="s">
        <v>3113</v>
      </c>
      <c r="F236" s="207" t="s">
        <v>3114</v>
      </c>
      <c r="G236" s="208" t="s">
        <v>313</v>
      </c>
      <c r="H236" s="209">
        <v>600</v>
      </c>
      <c r="I236" s="210"/>
      <c r="J236" s="211">
        <f t="shared" si="60"/>
        <v>0</v>
      </c>
      <c r="K236" s="207" t="s">
        <v>38</v>
      </c>
      <c r="L236" s="63"/>
      <c r="M236" s="212" t="s">
        <v>38</v>
      </c>
      <c r="N236" s="213" t="s">
        <v>53</v>
      </c>
      <c r="O236" s="44"/>
      <c r="P236" s="214">
        <f t="shared" si="61"/>
        <v>0</v>
      </c>
      <c r="Q236" s="214">
        <v>0</v>
      </c>
      <c r="R236" s="214">
        <f t="shared" si="62"/>
        <v>0</v>
      </c>
      <c r="S236" s="214">
        <v>0</v>
      </c>
      <c r="T236" s="215">
        <f t="shared" si="63"/>
        <v>0</v>
      </c>
      <c r="AR236" s="25" t="s">
        <v>190</v>
      </c>
      <c r="AT236" s="25" t="s">
        <v>185</v>
      </c>
      <c r="AU236" s="25" t="s">
        <v>25</v>
      </c>
      <c r="AY236" s="25" t="s">
        <v>183</v>
      </c>
      <c r="BE236" s="216">
        <f t="shared" si="64"/>
        <v>0</v>
      </c>
      <c r="BF236" s="216">
        <f t="shared" si="65"/>
        <v>0</v>
      </c>
      <c r="BG236" s="216">
        <f t="shared" si="66"/>
        <v>0</v>
      </c>
      <c r="BH236" s="216">
        <f t="shared" si="67"/>
        <v>0</v>
      </c>
      <c r="BI236" s="216">
        <f t="shared" si="68"/>
        <v>0</v>
      </c>
      <c r="BJ236" s="25" t="s">
        <v>25</v>
      </c>
      <c r="BK236" s="216">
        <f t="shared" si="69"/>
        <v>0</v>
      </c>
      <c r="BL236" s="25" t="s">
        <v>190</v>
      </c>
      <c r="BM236" s="25" t="s">
        <v>3115</v>
      </c>
    </row>
    <row r="237" spans="2:65" s="1" customFormat="1" ht="16.5" customHeight="1">
      <c r="B237" s="43"/>
      <c r="C237" s="205" t="s">
        <v>844</v>
      </c>
      <c r="D237" s="205" t="s">
        <v>185</v>
      </c>
      <c r="E237" s="206" t="s">
        <v>3116</v>
      </c>
      <c r="F237" s="207" t="s">
        <v>3117</v>
      </c>
      <c r="G237" s="208" t="s">
        <v>313</v>
      </c>
      <c r="H237" s="209">
        <v>300</v>
      </c>
      <c r="I237" s="210"/>
      <c r="J237" s="211">
        <f t="shared" si="60"/>
        <v>0</v>
      </c>
      <c r="K237" s="207" t="s">
        <v>38</v>
      </c>
      <c r="L237" s="63"/>
      <c r="M237" s="212" t="s">
        <v>38</v>
      </c>
      <c r="N237" s="213" t="s">
        <v>53</v>
      </c>
      <c r="O237" s="44"/>
      <c r="P237" s="214">
        <f t="shared" si="61"/>
        <v>0</v>
      </c>
      <c r="Q237" s="214">
        <v>0</v>
      </c>
      <c r="R237" s="214">
        <f t="shared" si="62"/>
        <v>0</v>
      </c>
      <c r="S237" s="214">
        <v>0</v>
      </c>
      <c r="T237" s="215">
        <f t="shared" si="63"/>
        <v>0</v>
      </c>
      <c r="AR237" s="25" t="s">
        <v>190</v>
      </c>
      <c r="AT237" s="25" t="s">
        <v>185</v>
      </c>
      <c r="AU237" s="25" t="s">
        <v>25</v>
      </c>
      <c r="AY237" s="25" t="s">
        <v>183</v>
      </c>
      <c r="BE237" s="216">
        <f t="shared" si="64"/>
        <v>0</v>
      </c>
      <c r="BF237" s="216">
        <f t="shared" si="65"/>
        <v>0</v>
      </c>
      <c r="BG237" s="216">
        <f t="shared" si="66"/>
        <v>0</v>
      </c>
      <c r="BH237" s="216">
        <f t="shared" si="67"/>
        <v>0</v>
      </c>
      <c r="BI237" s="216">
        <f t="shared" si="68"/>
        <v>0</v>
      </c>
      <c r="BJ237" s="25" t="s">
        <v>25</v>
      </c>
      <c r="BK237" s="216">
        <f t="shared" si="69"/>
        <v>0</v>
      </c>
      <c r="BL237" s="25" t="s">
        <v>190</v>
      </c>
      <c r="BM237" s="25" t="s">
        <v>3118</v>
      </c>
    </row>
    <row r="238" spans="2:65" s="1" customFormat="1" ht="16.5" customHeight="1">
      <c r="B238" s="43"/>
      <c r="C238" s="205" t="s">
        <v>850</v>
      </c>
      <c r="D238" s="205" t="s">
        <v>185</v>
      </c>
      <c r="E238" s="206" t="s">
        <v>3119</v>
      </c>
      <c r="F238" s="207" t="s">
        <v>3120</v>
      </c>
      <c r="G238" s="208" t="s">
        <v>313</v>
      </c>
      <c r="H238" s="209">
        <v>200</v>
      </c>
      <c r="I238" s="210"/>
      <c r="J238" s="211">
        <f t="shared" si="60"/>
        <v>0</v>
      </c>
      <c r="K238" s="207" t="s">
        <v>38</v>
      </c>
      <c r="L238" s="63"/>
      <c r="M238" s="212" t="s">
        <v>38</v>
      </c>
      <c r="N238" s="213" t="s">
        <v>53</v>
      </c>
      <c r="O238" s="44"/>
      <c r="P238" s="214">
        <f t="shared" si="61"/>
        <v>0</v>
      </c>
      <c r="Q238" s="214">
        <v>0</v>
      </c>
      <c r="R238" s="214">
        <f t="shared" si="62"/>
        <v>0</v>
      </c>
      <c r="S238" s="214">
        <v>0</v>
      </c>
      <c r="T238" s="215">
        <f t="shared" si="63"/>
        <v>0</v>
      </c>
      <c r="AR238" s="25" t="s">
        <v>190</v>
      </c>
      <c r="AT238" s="25" t="s">
        <v>185</v>
      </c>
      <c r="AU238" s="25" t="s">
        <v>25</v>
      </c>
      <c r="AY238" s="25" t="s">
        <v>183</v>
      </c>
      <c r="BE238" s="216">
        <f t="shared" si="64"/>
        <v>0</v>
      </c>
      <c r="BF238" s="216">
        <f t="shared" si="65"/>
        <v>0</v>
      </c>
      <c r="BG238" s="216">
        <f t="shared" si="66"/>
        <v>0</v>
      </c>
      <c r="BH238" s="216">
        <f t="shared" si="67"/>
        <v>0</v>
      </c>
      <c r="BI238" s="216">
        <f t="shared" si="68"/>
        <v>0</v>
      </c>
      <c r="BJ238" s="25" t="s">
        <v>25</v>
      </c>
      <c r="BK238" s="216">
        <f t="shared" si="69"/>
        <v>0</v>
      </c>
      <c r="BL238" s="25" t="s">
        <v>190</v>
      </c>
      <c r="BM238" s="25" t="s">
        <v>3121</v>
      </c>
    </row>
    <row r="239" spans="2:65" s="1" customFormat="1" ht="16.5" customHeight="1">
      <c r="B239" s="43"/>
      <c r="C239" s="205" t="s">
        <v>855</v>
      </c>
      <c r="D239" s="205" t="s">
        <v>185</v>
      </c>
      <c r="E239" s="206" t="s">
        <v>3122</v>
      </c>
      <c r="F239" s="207" t="s">
        <v>3123</v>
      </c>
      <c r="G239" s="208" t="s">
        <v>313</v>
      </c>
      <c r="H239" s="209">
        <v>230</v>
      </c>
      <c r="I239" s="210"/>
      <c r="J239" s="211">
        <f t="shared" si="60"/>
        <v>0</v>
      </c>
      <c r="K239" s="207" t="s">
        <v>38</v>
      </c>
      <c r="L239" s="63"/>
      <c r="M239" s="212" t="s">
        <v>38</v>
      </c>
      <c r="N239" s="213" t="s">
        <v>53</v>
      </c>
      <c r="O239" s="44"/>
      <c r="P239" s="214">
        <f t="shared" si="61"/>
        <v>0</v>
      </c>
      <c r="Q239" s="214">
        <v>0</v>
      </c>
      <c r="R239" s="214">
        <f t="shared" si="62"/>
        <v>0</v>
      </c>
      <c r="S239" s="214">
        <v>0</v>
      </c>
      <c r="T239" s="215">
        <f t="shared" si="63"/>
        <v>0</v>
      </c>
      <c r="AR239" s="25" t="s">
        <v>190</v>
      </c>
      <c r="AT239" s="25" t="s">
        <v>185</v>
      </c>
      <c r="AU239" s="25" t="s">
        <v>25</v>
      </c>
      <c r="AY239" s="25" t="s">
        <v>183</v>
      </c>
      <c r="BE239" s="216">
        <f t="shared" si="64"/>
        <v>0</v>
      </c>
      <c r="BF239" s="216">
        <f t="shared" si="65"/>
        <v>0</v>
      </c>
      <c r="BG239" s="216">
        <f t="shared" si="66"/>
        <v>0</v>
      </c>
      <c r="BH239" s="216">
        <f t="shared" si="67"/>
        <v>0</v>
      </c>
      <c r="BI239" s="216">
        <f t="shared" si="68"/>
        <v>0</v>
      </c>
      <c r="BJ239" s="25" t="s">
        <v>25</v>
      </c>
      <c r="BK239" s="216">
        <f t="shared" si="69"/>
        <v>0</v>
      </c>
      <c r="BL239" s="25" t="s">
        <v>190</v>
      </c>
      <c r="BM239" s="25" t="s">
        <v>3124</v>
      </c>
    </row>
    <row r="240" spans="2:65" s="1" customFormat="1" ht="16.5" customHeight="1">
      <c r="B240" s="43"/>
      <c r="C240" s="205" t="s">
        <v>861</v>
      </c>
      <c r="D240" s="205" t="s">
        <v>185</v>
      </c>
      <c r="E240" s="206" t="s">
        <v>3125</v>
      </c>
      <c r="F240" s="207" t="s">
        <v>3126</v>
      </c>
      <c r="G240" s="208" t="s">
        <v>2348</v>
      </c>
      <c r="H240" s="209">
        <v>50</v>
      </c>
      <c r="I240" s="210"/>
      <c r="J240" s="211">
        <f t="shared" si="60"/>
        <v>0</v>
      </c>
      <c r="K240" s="207" t="s">
        <v>38</v>
      </c>
      <c r="L240" s="63"/>
      <c r="M240" s="212" t="s">
        <v>38</v>
      </c>
      <c r="N240" s="213" t="s">
        <v>53</v>
      </c>
      <c r="O240" s="44"/>
      <c r="P240" s="214">
        <f t="shared" si="61"/>
        <v>0</v>
      </c>
      <c r="Q240" s="214">
        <v>0</v>
      </c>
      <c r="R240" s="214">
        <f t="shared" si="62"/>
        <v>0</v>
      </c>
      <c r="S240" s="214">
        <v>0</v>
      </c>
      <c r="T240" s="215">
        <f t="shared" si="63"/>
        <v>0</v>
      </c>
      <c r="AR240" s="25" t="s">
        <v>190</v>
      </c>
      <c r="AT240" s="25" t="s">
        <v>185</v>
      </c>
      <c r="AU240" s="25" t="s">
        <v>25</v>
      </c>
      <c r="AY240" s="25" t="s">
        <v>183</v>
      </c>
      <c r="BE240" s="216">
        <f t="shared" si="64"/>
        <v>0</v>
      </c>
      <c r="BF240" s="216">
        <f t="shared" si="65"/>
        <v>0</v>
      </c>
      <c r="BG240" s="216">
        <f t="shared" si="66"/>
        <v>0</v>
      </c>
      <c r="BH240" s="216">
        <f t="shared" si="67"/>
        <v>0</v>
      </c>
      <c r="BI240" s="216">
        <f t="shared" si="68"/>
        <v>0</v>
      </c>
      <c r="BJ240" s="25" t="s">
        <v>25</v>
      </c>
      <c r="BK240" s="216">
        <f t="shared" si="69"/>
        <v>0</v>
      </c>
      <c r="BL240" s="25" t="s">
        <v>190</v>
      </c>
      <c r="BM240" s="25" t="s">
        <v>3127</v>
      </c>
    </row>
    <row r="241" spans="2:63" s="11" customFormat="1" ht="37.35" customHeight="1">
      <c r="B241" s="189"/>
      <c r="C241" s="190"/>
      <c r="D241" s="191" t="s">
        <v>81</v>
      </c>
      <c r="E241" s="192" t="s">
        <v>2103</v>
      </c>
      <c r="F241" s="192" t="s">
        <v>2944</v>
      </c>
      <c r="G241" s="190"/>
      <c r="H241" s="190"/>
      <c r="I241" s="193"/>
      <c r="J241" s="194">
        <f>BK241</f>
        <v>0</v>
      </c>
      <c r="K241" s="190"/>
      <c r="L241" s="195"/>
      <c r="M241" s="196"/>
      <c r="N241" s="197"/>
      <c r="O241" s="197"/>
      <c r="P241" s="198">
        <f>P242</f>
        <v>0</v>
      </c>
      <c r="Q241" s="197"/>
      <c r="R241" s="198">
        <f>R242</f>
        <v>0</v>
      </c>
      <c r="S241" s="197"/>
      <c r="T241" s="199">
        <f>T242</f>
        <v>0</v>
      </c>
      <c r="AR241" s="200" t="s">
        <v>25</v>
      </c>
      <c r="AT241" s="201" t="s">
        <v>81</v>
      </c>
      <c r="AU241" s="201" t="s">
        <v>82</v>
      </c>
      <c r="AY241" s="200" t="s">
        <v>183</v>
      </c>
      <c r="BK241" s="202">
        <f>BK242</f>
        <v>0</v>
      </c>
    </row>
    <row r="242" spans="2:65" s="1" customFormat="1" ht="16.5" customHeight="1">
      <c r="B242" s="43"/>
      <c r="C242" s="205" t="s">
        <v>866</v>
      </c>
      <c r="D242" s="205" t="s">
        <v>185</v>
      </c>
      <c r="E242" s="206" t="s">
        <v>3128</v>
      </c>
      <c r="F242" s="207" t="s">
        <v>3129</v>
      </c>
      <c r="G242" s="208" t="s">
        <v>490</v>
      </c>
      <c r="H242" s="209">
        <v>1</v>
      </c>
      <c r="I242" s="210"/>
      <c r="J242" s="211">
        <f>ROUND(I242*H242,2)</f>
        <v>0</v>
      </c>
      <c r="K242" s="207" t="s">
        <v>38</v>
      </c>
      <c r="L242" s="63"/>
      <c r="M242" s="212" t="s">
        <v>38</v>
      </c>
      <c r="N242" s="283" t="s">
        <v>53</v>
      </c>
      <c r="O242" s="278"/>
      <c r="P242" s="279">
        <f>O242*H242</f>
        <v>0</v>
      </c>
      <c r="Q242" s="279">
        <v>0</v>
      </c>
      <c r="R242" s="279">
        <f>Q242*H242</f>
        <v>0</v>
      </c>
      <c r="S242" s="279">
        <v>0</v>
      </c>
      <c r="T242" s="280">
        <f>S242*H242</f>
        <v>0</v>
      </c>
      <c r="AR242" s="25" t="s">
        <v>190</v>
      </c>
      <c r="AT242" s="25" t="s">
        <v>185</v>
      </c>
      <c r="AU242" s="25" t="s">
        <v>25</v>
      </c>
      <c r="AY242" s="25" t="s">
        <v>183</v>
      </c>
      <c r="BE242" s="216">
        <f>IF(N242="základní",J242,0)</f>
        <v>0</v>
      </c>
      <c r="BF242" s="216">
        <f>IF(N242="snížená",J242,0)</f>
        <v>0</v>
      </c>
      <c r="BG242" s="216">
        <f>IF(N242="zákl. přenesená",J242,0)</f>
        <v>0</v>
      </c>
      <c r="BH242" s="216">
        <f>IF(N242="sníž. přenesená",J242,0)</f>
        <v>0</v>
      </c>
      <c r="BI242" s="216">
        <f>IF(N242="nulová",J242,0)</f>
        <v>0</v>
      </c>
      <c r="BJ242" s="25" t="s">
        <v>25</v>
      </c>
      <c r="BK242" s="216">
        <f>ROUND(I242*H242,2)</f>
        <v>0</v>
      </c>
      <c r="BL242" s="25" t="s">
        <v>190</v>
      </c>
      <c r="BM242" s="25" t="s">
        <v>3130</v>
      </c>
    </row>
    <row r="243" spans="2:12" s="1" customFormat="1" ht="6.95" customHeight="1">
      <c r="B243" s="58"/>
      <c r="C243" s="59"/>
      <c r="D243" s="59"/>
      <c r="E243" s="59"/>
      <c r="F243" s="59"/>
      <c r="G243" s="59"/>
      <c r="H243" s="59"/>
      <c r="I243" s="150"/>
      <c r="J243" s="59"/>
      <c r="K243" s="59"/>
      <c r="L243" s="63"/>
    </row>
  </sheetData>
  <sheetProtection algorithmName="SHA-512" hashValue="Fw7MRnmFWg/uapQFydVxHJgglDFhNxuj2cQdt2C6alLxrt8+mlW4xuDhpAcYV7Is1z0Y4zVN9RWHO0nmXTX0/g==" saltValue="EmmYWnk1hauzjNwR5onX+PPj8NULe7O2ozvLu2DvT6rcIZ2PMT6JmdbJgzuORsX0Ylo/yN1DP4XSqi8+ykboGA==" spinCount="100000" sheet="1" objects="1" scenarios="1" formatColumns="0" formatRows="0" autoFilter="0"/>
  <autoFilter ref="C106:K242"/>
  <mergeCells count="16">
    <mergeCell ref="L2:V2"/>
    <mergeCell ref="E93:H93"/>
    <mergeCell ref="E97:H97"/>
    <mergeCell ref="E95:H95"/>
    <mergeCell ref="E99:H99"/>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Kukla Petr, Ing.</dc:creator>
  <cp:keywords/>
  <dc:description/>
  <cp:lastModifiedBy>Ing. Petr Kukla</cp:lastModifiedBy>
  <dcterms:created xsi:type="dcterms:W3CDTF">2018-03-16T11:47:59Z</dcterms:created>
  <dcterms:modified xsi:type="dcterms:W3CDTF">2018-03-16T11:49:11Z</dcterms:modified>
  <cp:category/>
  <cp:version/>
  <cp:contentType/>
  <cp:contentStatus/>
</cp:coreProperties>
</file>