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25" windowWidth="27495" windowHeight="14760"/>
  </bookViews>
  <sheets>
    <sheet name="Rekapitulace stavby" sheetId="1" r:id="rId1"/>
    <sheet name="10 - Kanalizace" sheetId="2" r:id="rId2"/>
    <sheet name="20 - Opěrná stěna" sheetId="3" r:id="rId3"/>
  </sheets>
  <definedNames>
    <definedName name="_xlnm.Print_Titles" localSheetId="1">'10 - Kanalizace'!$118:$118</definedName>
    <definedName name="_xlnm.Print_Titles" localSheetId="2">'20 - Opěrná stěna'!$122:$122</definedName>
    <definedName name="_xlnm.Print_Titles" localSheetId="0">'Rekapitulace stavby'!$85:$85</definedName>
    <definedName name="_xlnm.Print_Area" localSheetId="1">'10 - Kanalizace'!$C$4:$Q$70,'10 - Kanalizace'!$C$76:$Q$102,'10 - Kanalizace'!$C$108:$Q$405</definedName>
    <definedName name="_xlnm.Print_Area" localSheetId="2">'20 - Opěrná stěna'!$C$4:$Q$70,'20 - Opěrná stěna'!$C$76:$Q$106,'20 - Opěrná stěna'!$C$112:$Q$208</definedName>
    <definedName name="_xlnm.Print_Area" localSheetId="0">'Rekapitulace stavby'!$C$4:$AP$70,'Rekapitulace stavby'!$C$76:$AP$93</definedName>
  </definedNames>
  <calcPr calcId="101716" fullCalcOnLoad="1"/>
</workbook>
</file>

<file path=xl/calcChain.xml><?xml version="1.0" encoding="utf-8"?>
<calcChain xmlns="http://schemas.openxmlformats.org/spreadsheetml/2006/main">
  <c r="E89" i="2"/>
  <c r="AY89" i="1"/>
  <c r="AX89"/>
  <c r="BI208" i="3"/>
  <c r="BH208"/>
  <c r="BG208"/>
  <c r="BF208"/>
  <c r="AA208"/>
  <c r="AA207"/>
  <c r="AA206"/>
  <c r="Y208"/>
  <c r="Y207"/>
  <c r="Y206"/>
  <c r="W208"/>
  <c r="W207"/>
  <c r="W206"/>
  <c r="BK208"/>
  <c r="BK207"/>
  <c r="N208"/>
  <c r="BE208"/>
  <c r="BI205"/>
  <c r="BH205"/>
  <c r="BG205"/>
  <c r="BF205"/>
  <c r="BE205"/>
  <c r="AA205"/>
  <c r="Y205"/>
  <c r="W205"/>
  <c r="BK205"/>
  <c r="N205"/>
  <c r="BI204"/>
  <c r="BH204"/>
  <c r="BG204"/>
  <c r="BF204"/>
  <c r="AA204"/>
  <c r="Y204"/>
  <c r="W204"/>
  <c r="BK204"/>
  <c r="N204"/>
  <c r="BE204"/>
  <c r="BI203"/>
  <c r="BH203"/>
  <c r="BG203"/>
  <c r="BF203"/>
  <c r="BE203"/>
  <c r="AA203"/>
  <c r="AA202"/>
  <c r="Y203"/>
  <c r="W203"/>
  <c r="W202"/>
  <c r="BK203"/>
  <c r="BK202"/>
  <c r="N202"/>
  <c r="N100"/>
  <c r="N203"/>
  <c r="BI201"/>
  <c r="BH201"/>
  <c r="BG201"/>
  <c r="BF201"/>
  <c r="AA201"/>
  <c r="Y201"/>
  <c r="W201"/>
  <c r="BK201"/>
  <c r="N201"/>
  <c r="BE201"/>
  <c r="BI200"/>
  <c r="BH200"/>
  <c r="BG200"/>
  <c r="BF200"/>
  <c r="AA200"/>
  <c r="Y200"/>
  <c r="W200"/>
  <c r="BK200"/>
  <c r="N200"/>
  <c r="BE200"/>
  <c r="BI197"/>
  <c r="BH197"/>
  <c r="BG197"/>
  <c r="BF197"/>
  <c r="AA197"/>
  <c r="AA196"/>
  <c r="AA195"/>
  <c r="Y197"/>
  <c r="Y196"/>
  <c r="W197"/>
  <c r="W196"/>
  <c r="W195"/>
  <c r="BK197"/>
  <c r="BK196"/>
  <c r="N197"/>
  <c r="BE197"/>
  <c r="BI194"/>
  <c r="BH194"/>
  <c r="BG194"/>
  <c r="BF194"/>
  <c r="AA194"/>
  <c r="AA193"/>
  <c r="Y194"/>
  <c r="Y193"/>
  <c r="W194"/>
  <c r="W193"/>
  <c r="BK194"/>
  <c r="BK193"/>
  <c r="N193"/>
  <c r="N97"/>
  <c r="N194"/>
  <c r="BE194"/>
  <c r="BI192"/>
  <c r="BH192"/>
  <c r="BG192"/>
  <c r="BF192"/>
  <c r="AA192"/>
  <c r="Y192"/>
  <c r="W192"/>
  <c r="BK192"/>
  <c r="N192"/>
  <c r="BE192"/>
  <c r="BI191"/>
  <c r="BH191"/>
  <c r="BG191"/>
  <c r="BF191"/>
  <c r="BE191"/>
  <c r="AA191"/>
  <c r="Y191"/>
  <c r="W191"/>
  <c r="BK191"/>
  <c r="N191"/>
  <c r="BI190"/>
  <c r="BH190"/>
  <c r="BG190"/>
  <c r="BF190"/>
  <c r="AA190"/>
  <c r="AA189"/>
  <c r="Y190"/>
  <c r="Y189"/>
  <c r="W190"/>
  <c r="W189"/>
  <c r="BK190"/>
  <c r="N190"/>
  <c r="BE190"/>
  <c r="BI186"/>
  <c r="BH186"/>
  <c r="BG186"/>
  <c r="BF186"/>
  <c r="BE186"/>
  <c r="AA186"/>
  <c r="Y186"/>
  <c r="W186"/>
  <c r="BK186"/>
  <c r="N186"/>
  <c r="BI185"/>
  <c r="BH185"/>
  <c r="BG185"/>
  <c r="BF185"/>
  <c r="AA185"/>
  <c r="Y185"/>
  <c r="W185"/>
  <c r="BK185"/>
  <c r="N185"/>
  <c r="BE185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BE178"/>
  <c r="AA178"/>
  <c r="Y178"/>
  <c r="W178"/>
  <c r="BK178"/>
  <c r="N178"/>
  <c r="BI177"/>
  <c r="BH177"/>
  <c r="BG177"/>
  <c r="BF177"/>
  <c r="AA177"/>
  <c r="AA176"/>
  <c r="Y177"/>
  <c r="Y176"/>
  <c r="W177"/>
  <c r="BK177"/>
  <c r="N177"/>
  <c r="BE177"/>
  <c r="BI175"/>
  <c r="BH175"/>
  <c r="BG175"/>
  <c r="BF175"/>
  <c r="BE175"/>
  <c r="AA175"/>
  <c r="AA174"/>
  <c r="Y175"/>
  <c r="Y174"/>
  <c r="W175"/>
  <c r="W174"/>
  <c r="BK175"/>
  <c r="BK174"/>
  <c r="N174"/>
  <c r="N94"/>
  <c r="N175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Y167"/>
  <c r="W168"/>
  <c r="W167"/>
  <c r="BK168"/>
  <c r="N168"/>
  <c r="BE168"/>
  <c r="BI166"/>
  <c r="BH166"/>
  <c r="BG166"/>
  <c r="BF166"/>
  <c r="BE166"/>
  <c r="AA166"/>
  <c r="Y166"/>
  <c r="W166"/>
  <c r="BK166"/>
  <c r="N166"/>
  <c r="BI163"/>
  <c r="BH163"/>
  <c r="BG163"/>
  <c r="BF163"/>
  <c r="AA163"/>
  <c r="Y163"/>
  <c r="W163"/>
  <c r="BK163"/>
  <c r="N163"/>
  <c r="BE163"/>
  <c r="BI162"/>
  <c r="BH162"/>
  <c r="BG162"/>
  <c r="BF162"/>
  <c r="BE162"/>
  <c r="AA162"/>
  <c r="Y162"/>
  <c r="W162"/>
  <c r="BK162"/>
  <c r="N162"/>
  <c r="BI161"/>
  <c r="BH161"/>
  <c r="BG161"/>
  <c r="BF161"/>
  <c r="AA161"/>
  <c r="Y161"/>
  <c r="W161"/>
  <c r="BK161"/>
  <c r="N161"/>
  <c r="BE161"/>
  <c r="BI158"/>
  <c r="BH158"/>
  <c r="BG158"/>
  <c r="BF158"/>
  <c r="BE158"/>
  <c r="AA158"/>
  <c r="AA157"/>
  <c r="Y158"/>
  <c r="Y157"/>
  <c r="W158"/>
  <c r="W157"/>
  <c r="BK158"/>
  <c r="N158"/>
  <c r="BI156"/>
  <c r="BH156"/>
  <c r="BG156"/>
  <c r="BF156"/>
  <c r="AA156"/>
  <c r="Y156"/>
  <c r="W156"/>
  <c r="BK156"/>
  <c r="N156"/>
  <c r="BE156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BE146"/>
  <c r="AA146"/>
  <c r="Y146"/>
  <c r="W146"/>
  <c r="BK146"/>
  <c r="N146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Y141"/>
  <c r="W142"/>
  <c r="W141"/>
  <c r="BK142"/>
  <c r="N142"/>
  <c r="BE142"/>
  <c r="BI140"/>
  <c r="BH140"/>
  <c r="BG140"/>
  <c r="BF140"/>
  <c r="AA140"/>
  <c r="Y140"/>
  <c r="W140"/>
  <c r="BK140"/>
  <c r="N140"/>
  <c r="BE140"/>
  <c r="BI137"/>
  <c r="BH137"/>
  <c r="BG137"/>
  <c r="BF137"/>
  <c r="AA137"/>
  <c r="Y137"/>
  <c r="W137"/>
  <c r="BK137"/>
  <c r="N137"/>
  <c r="BE137"/>
  <c r="BI136"/>
  <c r="BH136"/>
  <c r="BG136"/>
  <c r="BF136"/>
  <c r="BE136"/>
  <c r="AA136"/>
  <c r="Y136"/>
  <c r="W136"/>
  <c r="BK136"/>
  <c r="N136"/>
  <c r="BI133"/>
  <c r="BH133"/>
  <c r="BG133"/>
  <c r="BF133"/>
  <c r="AA133"/>
  <c r="Y133"/>
  <c r="W133"/>
  <c r="BK133"/>
  <c r="N133"/>
  <c r="BE133"/>
  <c r="BI132"/>
  <c r="BH132"/>
  <c r="BG132"/>
  <c r="BF132"/>
  <c r="BE132"/>
  <c r="AA132"/>
  <c r="Y132"/>
  <c r="W132"/>
  <c r="BK132"/>
  <c r="N132"/>
  <c r="BI131"/>
  <c r="BH131"/>
  <c r="BG131"/>
  <c r="BF131"/>
  <c r="AA131"/>
  <c r="Y131"/>
  <c r="W131"/>
  <c r="BK131"/>
  <c r="N131"/>
  <c r="BE131"/>
  <c r="BI130"/>
  <c r="BH130"/>
  <c r="BG130"/>
  <c r="BF130"/>
  <c r="BE130"/>
  <c r="AA130"/>
  <c r="Y130"/>
  <c r="W130"/>
  <c r="BK130"/>
  <c r="N130"/>
  <c r="BI129"/>
  <c r="BH129"/>
  <c r="BG129"/>
  <c r="BF129"/>
  <c r="AA129"/>
  <c r="Y129"/>
  <c r="W129"/>
  <c r="BK129"/>
  <c r="N129"/>
  <c r="BE129"/>
  <c r="BI126"/>
  <c r="BH126"/>
  <c r="BG126"/>
  <c r="BF126"/>
  <c r="BE126"/>
  <c r="AA126"/>
  <c r="AA125"/>
  <c r="Y126"/>
  <c r="W126"/>
  <c r="W125"/>
  <c r="BK126"/>
  <c r="N126"/>
  <c r="E21"/>
  <c r="M120"/>
  <c r="O9"/>
  <c r="M117"/>
  <c r="F117"/>
  <c r="F115"/>
  <c r="M28"/>
  <c r="AS89" i="1"/>
  <c r="E12" i="3"/>
  <c r="F83"/>
  <c r="F81"/>
  <c r="F79"/>
  <c r="O21"/>
  <c r="M84"/>
  <c r="O20"/>
  <c r="O18"/>
  <c r="E18"/>
  <c r="M83"/>
  <c r="O17"/>
  <c r="O15"/>
  <c r="E15"/>
  <c r="F120"/>
  <c r="O14"/>
  <c r="O12"/>
  <c r="F119"/>
  <c r="O11"/>
  <c r="M81"/>
  <c r="F6"/>
  <c r="F78"/>
  <c r="AY88" i="1"/>
  <c r="AX88"/>
  <c r="BI404" i="2"/>
  <c r="BH404"/>
  <c r="BG404"/>
  <c r="BF404"/>
  <c r="AA404"/>
  <c r="Y404"/>
  <c r="W404"/>
  <c r="BK404"/>
  <c r="N404"/>
  <c r="BE404"/>
  <c r="BI402"/>
  <c r="BH402"/>
  <c r="BG402"/>
  <c r="BF402"/>
  <c r="AA402"/>
  <c r="Y402"/>
  <c r="W402"/>
  <c r="BK402"/>
  <c r="N402"/>
  <c r="BE402"/>
  <c r="BI400"/>
  <c r="BH400"/>
  <c r="BG400"/>
  <c r="BF400"/>
  <c r="AA400"/>
  <c r="Y400"/>
  <c r="W400"/>
  <c r="BK400"/>
  <c r="N400"/>
  <c r="BE400"/>
  <c r="BI398"/>
  <c r="BH398"/>
  <c r="BG398"/>
  <c r="BF398"/>
  <c r="AA398"/>
  <c r="Y398"/>
  <c r="W398"/>
  <c r="BK398"/>
  <c r="N398"/>
  <c r="BE398"/>
  <c r="BI396"/>
  <c r="BH396"/>
  <c r="BG396"/>
  <c r="BF396"/>
  <c r="AA396"/>
  <c r="Y396"/>
  <c r="W396"/>
  <c r="BK396"/>
  <c r="N396"/>
  <c r="BI394"/>
  <c r="BH394"/>
  <c r="BG394"/>
  <c r="BF394"/>
  <c r="AA394"/>
  <c r="Y394"/>
  <c r="W394"/>
  <c r="BK394"/>
  <c r="N394"/>
  <c r="BE394"/>
  <c r="BI392"/>
  <c r="BH392"/>
  <c r="BG392"/>
  <c r="BF392"/>
  <c r="AA392"/>
  <c r="Y392"/>
  <c r="W392"/>
  <c r="BK392"/>
  <c r="N392"/>
  <c r="BE392"/>
  <c r="BI390"/>
  <c r="BH390"/>
  <c r="BG390"/>
  <c r="BF390"/>
  <c r="AA390"/>
  <c r="Y390"/>
  <c r="W390"/>
  <c r="BK390"/>
  <c r="N390"/>
  <c r="BI389"/>
  <c r="BH389"/>
  <c r="BG389"/>
  <c r="BF389"/>
  <c r="AA389"/>
  <c r="Y389"/>
  <c r="W389"/>
  <c r="BK389"/>
  <c r="N389"/>
  <c r="BE389"/>
  <c r="BI387"/>
  <c r="BH387"/>
  <c r="BG387"/>
  <c r="BF387"/>
  <c r="AA387"/>
  <c r="Y387"/>
  <c r="W387"/>
  <c r="BK387"/>
  <c r="N387"/>
  <c r="BE387"/>
  <c r="BI385"/>
  <c r="BH385"/>
  <c r="BG385"/>
  <c r="BF385"/>
  <c r="AA385"/>
  <c r="Y385"/>
  <c r="W385"/>
  <c r="BK385"/>
  <c r="N385"/>
  <c r="BI383"/>
  <c r="BH383"/>
  <c r="BG383"/>
  <c r="BF383"/>
  <c r="AA383"/>
  <c r="Y383"/>
  <c r="W383"/>
  <c r="BK383"/>
  <c r="N383"/>
  <c r="BE383"/>
  <c r="BI382"/>
  <c r="BH382"/>
  <c r="BG382"/>
  <c r="BF382"/>
  <c r="AA382"/>
  <c r="Y382"/>
  <c r="W382"/>
  <c r="BK382"/>
  <c r="N382"/>
  <c r="BE382"/>
  <c r="BI379"/>
  <c r="BH379"/>
  <c r="BG379"/>
  <c r="BF379"/>
  <c r="AA379"/>
  <c r="Y379"/>
  <c r="W379"/>
  <c r="BK379"/>
  <c r="N379"/>
  <c r="BE379"/>
  <c r="BI373"/>
  <c r="BH373"/>
  <c r="BG373"/>
  <c r="BF373"/>
  <c r="AA373"/>
  <c r="Y373"/>
  <c r="W373"/>
  <c r="BK373"/>
  <c r="N373"/>
  <c r="BI371"/>
  <c r="BH371"/>
  <c r="BG371"/>
  <c r="BF371"/>
  <c r="AA371"/>
  <c r="Y371"/>
  <c r="W371"/>
  <c r="BK371"/>
  <c r="N371"/>
  <c r="BE371"/>
  <c r="BI370"/>
  <c r="BH370"/>
  <c r="BG370"/>
  <c r="BF370"/>
  <c r="AA370"/>
  <c r="Y370"/>
  <c r="W370"/>
  <c r="BK370"/>
  <c r="N370"/>
  <c r="BE370"/>
  <c r="BI369"/>
  <c r="BH369"/>
  <c r="BG369"/>
  <c r="BF369"/>
  <c r="AA369"/>
  <c r="Y369"/>
  <c r="W369"/>
  <c r="BK369"/>
  <c r="N369"/>
  <c r="BE369"/>
  <c r="BI368"/>
  <c r="BH368"/>
  <c r="BG368"/>
  <c r="BF368"/>
  <c r="AA368"/>
  <c r="Y368"/>
  <c r="W368"/>
  <c r="BK368"/>
  <c r="N368"/>
  <c r="BE368"/>
  <c r="BI367"/>
  <c r="BH367"/>
  <c r="BG367"/>
  <c r="BF367"/>
  <c r="AA367"/>
  <c r="Y367"/>
  <c r="W367"/>
  <c r="BK367"/>
  <c r="N367"/>
  <c r="BE367"/>
  <c r="BI365"/>
  <c r="BH365"/>
  <c r="BG365"/>
  <c r="BF365"/>
  <c r="AA365"/>
  <c r="Y365"/>
  <c r="W365"/>
  <c r="BK365"/>
  <c r="N365"/>
  <c r="BE365"/>
  <c r="BI364"/>
  <c r="BH364"/>
  <c r="BG364"/>
  <c r="BF364"/>
  <c r="AA364"/>
  <c r="Y364"/>
  <c r="W364"/>
  <c r="BK364"/>
  <c r="N364"/>
  <c r="BE364"/>
  <c r="BI363"/>
  <c r="BH363"/>
  <c r="BG363"/>
  <c r="BF363"/>
  <c r="AA363"/>
  <c r="Y363"/>
  <c r="W363"/>
  <c r="BK363"/>
  <c r="N363"/>
  <c r="BE363"/>
  <c r="BI362"/>
  <c r="BH362"/>
  <c r="BG362"/>
  <c r="BF362"/>
  <c r="AA362"/>
  <c r="Y362"/>
  <c r="W362"/>
  <c r="BK362"/>
  <c r="N362"/>
  <c r="BE362"/>
  <c r="BI361"/>
  <c r="BH361"/>
  <c r="BG361"/>
  <c r="BF361"/>
  <c r="AA361"/>
  <c r="Y361"/>
  <c r="W361"/>
  <c r="BK361"/>
  <c r="N361"/>
  <c r="BE361"/>
  <c r="BI360"/>
  <c r="BH360"/>
  <c r="BG360"/>
  <c r="BF360"/>
  <c r="AA360"/>
  <c r="Y360"/>
  <c r="W360"/>
  <c r="BK360"/>
  <c r="N360"/>
  <c r="BE360"/>
  <c r="BI359"/>
  <c r="BH359"/>
  <c r="BG359"/>
  <c r="BF359"/>
  <c r="AA359"/>
  <c r="Y359"/>
  <c r="W359"/>
  <c r="BK359"/>
  <c r="N359"/>
  <c r="BE359"/>
  <c r="BI358"/>
  <c r="BH358"/>
  <c r="BG358"/>
  <c r="BF358"/>
  <c r="AA358"/>
  <c r="Y358"/>
  <c r="W358"/>
  <c r="BK358"/>
  <c r="N358"/>
  <c r="BE358"/>
  <c r="BI357"/>
  <c r="BH357"/>
  <c r="BG357"/>
  <c r="BF357"/>
  <c r="AA357"/>
  <c r="Y357"/>
  <c r="W357"/>
  <c r="BK357"/>
  <c r="N357"/>
  <c r="BE357"/>
  <c r="BI354"/>
  <c r="BH354"/>
  <c r="BG354"/>
  <c r="BF354"/>
  <c r="AA354"/>
  <c r="Y354"/>
  <c r="W354"/>
  <c r="BK354"/>
  <c r="N354"/>
  <c r="BE354"/>
  <c r="BI353"/>
  <c r="BH353"/>
  <c r="BG353"/>
  <c r="BF353"/>
  <c r="AA353"/>
  <c r="Y353"/>
  <c r="W353"/>
  <c r="BK353"/>
  <c r="N353"/>
  <c r="BE353"/>
  <c r="BI352"/>
  <c r="BH352"/>
  <c r="BG352"/>
  <c r="BF352"/>
  <c r="AA352"/>
  <c r="Y352"/>
  <c r="W352"/>
  <c r="BK352"/>
  <c r="N352"/>
  <c r="BE352"/>
  <c r="BI344"/>
  <c r="BH344"/>
  <c r="BG344"/>
  <c r="BF344"/>
  <c r="AA344"/>
  <c r="Y344"/>
  <c r="W344"/>
  <c r="BK344"/>
  <c r="N344"/>
  <c r="BE344"/>
  <c r="BI342"/>
  <c r="BH342"/>
  <c r="BG342"/>
  <c r="BF342"/>
  <c r="AA342"/>
  <c r="Y342"/>
  <c r="W342"/>
  <c r="BK342"/>
  <c r="N342"/>
  <c r="BE342"/>
  <c r="BI339"/>
  <c r="BH339"/>
  <c r="BG339"/>
  <c r="BF339"/>
  <c r="AA339"/>
  <c r="Y339"/>
  <c r="W339"/>
  <c r="BK339"/>
  <c r="N339"/>
  <c r="BE339"/>
  <c r="BI337"/>
  <c r="BH337"/>
  <c r="BG337"/>
  <c r="BF337"/>
  <c r="AA337"/>
  <c r="Y337"/>
  <c r="W337"/>
  <c r="BK337"/>
  <c r="N337"/>
  <c r="BE337"/>
  <c r="BI331"/>
  <c r="BH331"/>
  <c r="BG331"/>
  <c r="BF331"/>
  <c r="AA331"/>
  <c r="Y331"/>
  <c r="W331"/>
  <c r="BK331"/>
  <c r="N331"/>
  <c r="BE331"/>
  <c r="BI330"/>
  <c r="BH330"/>
  <c r="BG330"/>
  <c r="BF330"/>
  <c r="AA330"/>
  <c r="Y330"/>
  <c r="W330"/>
  <c r="BK330"/>
  <c r="N330"/>
  <c r="BE330"/>
  <c r="BI329"/>
  <c r="BH329"/>
  <c r="BG329"/>
  <c r="BF329"/>
  <c r="AA329"/>
  <c r="Y329"/>
  <c r="W329"/>
  <c r="BK329"/>
  <c r="N329"/>
  <c r="BE329"/>
  <c r="BI328"/>
  <c r="BH328"/>
  <c r="BG328"/>
  <c r="BF328"/>
  <c r="AA328"/>
  <c r="Y328"/>
  <c r="W328"/>
  <c r="BK328"/>
  <c r="N328"/>
  <c r="BE328"/>
  <c r="BI325"/>
  <c r="BH325"/>
  <c r="BG325"/>
  <c r="BF325"/>
  <c r="AA325"/>
  <c r="Y325"/>
  <c r="W325"/>
  <c r="BK325"/>
  <c r="N325"/>
  <c r="BE325"/>
  <c r="BI324"/>
  <c r="BH324"/>
  <c r="BG324"/>
  <c r="BF324"/>
  <c r="AA324"/>
  <c r="Y324"/>
  <c r="W324"/>
  <c r="BK324"/>
  <c r="N324"/>
  <c r="BE324"/>
  <c r="BI322"/>
  <c r="BH322"/>
  <c r="BG322"/>
  <c r="BF322"/>
  <c r="AA322"/>
  <c r="Y322"/>
  <c r="W322"/>
  <c r="BK322"/>
  <c r="N322"/>
  <c r="BE322"/>
  <c r="BI321"/>
  <c r="BH321"/>
  <c r="BG321"/>
  <c r="BF321"/>
  <c r="AA321"/>
  <c r="Y321"/>
  <c r="W321"/>
  <c r="BK321"/>
  <c r="N321"/>
  <c r="BE321"/>
  <c r="BI320"/>
  <c r="BH320"/>
  <c r="BG320"/>
  <c r="BF320"/>
  <c r="AA320"/>
  <c r="Y320"/>
  <c r="W320"/>
  <c r="BK320"/>
  <c r="N320"/>
  <c r="BE320"/>
  <c r="BI319"/>
  <c r="BH319"/>
  <c r="BG319"/>
  <c r="BF319"/>
  <c r="AA319"/>
  <c r="Y319"/>
  <c r="W319"/>
  <c r="BK319"/>
  <c r="N319"/>
  <c r="BE319"/>
  <c r="BI307"/>
  <c r="BH307"/>
  <c r="BG307"/>
  <c r="BF307"/>
  <c r="AA307"/>
  <c r="Y307"/>
  <c r="W307"/>
  <c r="BK307"/>
  <c r="N307"/>
  <c r="BE307"/>
  <c r="BI295"/>
  <c r="BH295"/>
  <c r="BG295"/>
  <c r="BF295"/>
  <c r="AA295"/>
  <c r="Y295"/>
  <c r="W295"/>
  <c r="BK295"/>
  <c r="N295"/>
  <c r="BE295"/>
  <c r="BI271"/>
  <c r="BH271"/>
  <c r="BG271"/>
  <c r="BF271"/>
  <c r="AA271"/>
  <c r="Y271"/>
  <c r="W271"/>
  <c r="BK271"/>
  <c r="N271"/>
  <c r="BE271"/>
  <c r="BI270"/>
  <c r="BH270"/>
  <c r="BG270"/>
  <c r="BF270"/>
  <c r="AA270"/>
  <c r="Y270"/>
  <c r="W270"/>
  <c r="BK270"/>
  <c r="N270"/>
  <c r="BE270"/>
  <c r="BI269"/>
  <c r="BH269"/>
  <c r="BG269"/>
  <c r="BF269"/>
  <c r="AA269"/>
  <c r="Y269"/>
  <c r="W269"/>
  <c r="BK269"/>
  <c r="N269"/>
  <c r="BI267"/>
  <c r="BH267"/>
  <c r="BG267"/>
  <c r="BF267"/>
  <c r="AA267"/>
  <c r="Y267"/>
  <c r="W267"/>
  <c r="BK267"/>
  <c r="N267"/>
  <c r="BE267"/>
  <c r="BI265"/>
  <c r="BH265"/>
  <c r="BG265"/>
  <c r="BF265"/>
  <c r="AA265"/>
  <c r="Y265"/>
  <c r="W265"/>
  <c r="BK265"/>
  <c r="N265"/>
  <c r="BE265"/>
  <c r="BI263"/>
  <c r="BH263"/>
  <c r="BG263"/>
  <c r="BF263"/>
  <c r="AA263"/>
  <c r="Y263"/>
  <c r="W263"/>
  <c r="BK263"/>
  <c r="N263"/>
  <c r="BE263"/>
  <c r="BI261"/>
  <c r="BH261"/>
  <c r="BG261"/>
  <c r="BF261"/>
  <c r="AA261"/>
  <c r="Y261"/>
  <c r="W261"/>
  <c r="BK261"/>
  <c r="N261"/>
  <c r="BE261"/>
  <c r="BI260"/>
  <c r="BH260"/>
  <c r="BG260"/>
  <c r="BF260"/>
  <c r="AA260"/>
  <c r="Y260"/>
  <c r="W260"/>
  <c r="BK260"/>
  <c r="N260"/>
  <c r="BE260"/>
  <c r="BI259"/>
  <c r="BH259"/>
  <c r="BG259"/>
  <c r="BF259"/>
  <c r="AA259"/>
  <c r="Y259"/>
  <c r="W259"/>
  <c r="BK259"/>
  <c r="N259"/>
  <c r="BE259"/>
  <c r="BI258"/>
  <c r="BH258"/>
  <c r="BG258"/>
  <c r="BF258"/>
  <c r="AA258"/>
  <c r="Y258"/>
  <c r="W258"/>
  <c r="BK258"/>
  <c r="N258"/>
  <c r="BE258"/>
  <c r="BI256"/>
  <c r="BH256"/>
  <c r="BG256"/>
  <c r="BF256"/>
  <c r="AA256"/>
  <c r="Y256"/>
  <c r="W256"/>
  <c r="BK256"/>
  <c r="N256"/>
  <c r="BE256"/>
  <c r="BI250"/>
  <c r="BH250"/>
  <c r="BG250"/>
  <c r="BF250"/>
  <c r="AA250"/>
  <c r="Y250"/>
  <c r="W250"/>
  <c r="BK250"/>
  <c r="N250"/>
  <c r="BE250"/>
  <c r="BI240"/>
  <c r="BH240"/>
  <c r="BG240"/>
  <c r="BF240"/>
  <c r="AA240"/>
  <c r="Y240"/>
  <c r="W240"/>
  <c r="BK240"/>
  <c r="N240"/>
  <c r="BE240"/>
  <c r="BI232"/>
  <c r="BH232"/>
  <c r="BG232"/>
  <c r="BF232"/>
  <c r="AA232"/>
  <c r="Y232"/>
  <c r="W232"/>
  <c r="BK232"/>
  <c r="N232"/>
  <c r="BE232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19"/>
  <c r="BH219"/>
  <c r="BG219"/>
  <c r="BF219"/>
  <c r="AA219"/>
  <c r="Y219"/>
  <c r="W219"/>
  <c r="BK219"/>
  <c r="N219"/>
  <c r="BE219"/>
  <c r="BI217"/>
  <c r="BH217"/>
  <c r="BG217"/>
  <c r="BF217"/>
  <c r="AA217"/>
  <c r="Y217"/>
  <c r="W217"/>
  <c r="BK217"/>
  <c r="N217"/>
  <c r="BI215"/>
  <c r="BH215"/>
  <c r="BG215"/>
  <c r="BF215"/>
  <c r="AA215"/>
  <c r="Y215"/>
  <c r="W215"/>
  <c r="BK215"/>
  <c r="N215"/>
  <c r="BE215"/>
  <c r="BI213"/>
  <c r="BH213"/>
  <c r="BG213"/>
  <c r="BF213"/>
  <c r="AA213"/>
  <c r="Y213"/>
  <c r="W213"/>
  <c r="BK213"/>
  <c r="N213"/>
  <c r="BE213"/>
  <c r="BI211"/>
  <c r="BH211"/>
  <c r="BG211"/>
  <c r="BF211"/>
  <c r="AA211"/>
  <c r="Y211"/>
  <c r="W211"/>
  <c r="BK211"/>
  <c r="N211"/>
  <c r="BE211"/>
  <c r="BI210"/>
  <c r="BH210"/>
  <c r="BG210"/>
  <c r="BF210"/>
  <c r="AA210"/>
  <c r="Y210"/>
  <c r="W210"/>
  <c r="BK210"/>
  <c r="N210"/>
  <c r="BE210"/>
  <c r="BI208"/>
  <c r="BH208"/>
  <c r="BG208"/>
  <c r="BF208"/>
  <c r="AA208"/>
  <c r="Y208"/>
  <c r="W208"/>
  <c r="BK208"/>
  <c r="N208"/>
  <c r="BE208"/>
  <c r="BI206"/>
  <c r="BH206"/>
  <c r="BG206"/>
  <c r="BF206"/>
  <c r="AA206"/>
  <c r="Y206"/>
  <c r="W206"/>
  <c r="BK206"/>
  <c r="N206"/>
  <c r="BE206"/>
  <c r="BI204"/>
  <c r="BH204"/>
  <c r="BG204"/>
  <c r="BF204"/>
  <c r="AA204"/>
  <c r="Y204"/>
  <c r="W204"/>
  <c r="BK204"/>
  <c r="N204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0"/>
  <c r="BH190"/>
  <c r="BG190"/>
  <c r="BF190"/>
  <c r="AA190"/>
  <c r="Y190"/>
  <c r="W190"/>
  <c r="BK190"/>
  <c r="N190"/>
  <c r="BE190"/>
  <c r="BI176"/>
  <c r="BH176"/>
  <c r="BG176"/>
  <c r="BF176"/>
  <c r="AA176"/>
  <c r="Y176"/>
  <c r="W176"/>
  <c r="BK176"/>
  <c r="N176"/>
  <c r="BE176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34"/>
  <c r="BH134"/>
  <c r="BG134"/>
  <c r="BF134"/>
  <c r="AA134"/>
  <c r="Y134"/>
  <c r="W134"/>
  <c r="BK134"/>
  <c r="N134"/>
  <c r="BE134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Y121"/>
  <c r="W121"/>
  <c r="BK121"/>
  <c r="N121"/>
  <c r="F113"/>
  <c r="F111"/>
  <c r="N98"/>
  <c r="M28"/>
  <c r="AS88" i="1"/>
  <c r="AS87"/>
  <c r="BI100" i="2"/>
  <c r="BH100"/>
  <c r="BG100"/>
  <c r="BF100"/>
  <c r="BE100"/>
  <c r="BI99"/>
  <c r="BH99"/>
  <c r="BG99"/>
  <c r="BF99"/>
  <c r="BE99"/>
  <c r="F81"/>
  <c r="F79"/>
  <c r="O21"/>
  <c r="E21"/>
  <c r="M116"/>
  <c r="O20"/>
  <c r="O18"/>
  <c r="E18"/>
  <c r="M83"/>
  <c r="O17"/>
  <c r="O15"/>
  <c r="E15"/>
  <c r="F116"/>
  <c r="O14"/>
  <c r="O12"/>
  <c r="E12"/>
  <c r="F83"/>
  <c r="O11"/>
  <c r="O9"/>
  <c r="M113"/>
  <c r="F6"/>
  <c r="F78"/>
  <c r="AK27" i="1"/>
  <c r="AM83"/>
  <c r="L83"/>
  <c r="AM82"/>
  <c r="L82"/>
  <c r="AM80"/>
  <c r="L80"/>
  <c r="L78"/>
  <c r="L77"/>
  <c r="BK167" i="3"/>
  <c r="N167"/>
  <c r="N93"/>
  <c r="BK176"/>
  <c r="N176"/>
  <c r="N95"/>
  <c r="BK141"/>
  <c r="N141"/>
  <c r="N91"/>
  <c r="H35"/>
  <c r="BC89" i="1"/>
  <c r="BK125" i="3"/>
  <c r="N216" i="2"/>
  <c r="N268"/>
  <c r="N384"/>
  <c r="BE373"/>
  <c r="N372"/>
  <c r="BE204"/>
  <c r="N203"/>
  <c r="BE396"/>
  <c r="N395"/>
  <c r="N120"/>
  <c r="N200"/>
  <c r="Y268"/>
  <c r="BK200"/>
  <c r="Y384"/>
  <c r="Y200"/>
  <c r="W216"/>
  <c r="Y372"/>
  <c r="M84"/>
  <c r="F110"/>
  <c r="Y203"/>
  <c r="W395"/>
  <c r="AA268"/>
  <c r="W372"/>
  <c r="M81"/>
  <c r="F115"/>
  <c r="Y216"/>
  <c r="BE269"/>
  <c r="AA372"/>
  <c r="BE385"/>
  <c r="AA384"/>
  <c r="BE390"/>
  <c r="Y395"/>
  <c r="M115"/>
  <c r="BK384"/>
  <c r="AA395"/>
  <c r="H36"/>
  <c r="BD88" i="1"/>
  <c r="H35" i="2"/>
  <c r="BC88" i="1"/>
  <c r="BE121" i="2"/>
  <c r="BE201"/>
  <c r="AA200"/>
  <c r="W203"/>
  <c r="BE217"/>
  <c r="BK268"/>
  <c r="W384"/>
  <c r="M33"/>
  <c r="AW88" i="1"/>
  <c r="H33" i="2"/>
  <c r="BA88" i="1"/>
  <c r="AA203" i="2"/>
  <c r="F84" i="3"/>
  <c r="N125"/>
  <c r="N90"/>
  <c r="M32"/>
  <c r="AV89" i="1"/>
  <c r="H32" i="3"/>
  <c r="AZ89" i="1"/>
  <c r="H36" i="3"/>
  <c r="BD89" i="1"/>
  <c r="BK206" i="3"/>
  <c r="N206"/>
  <c r="N101"/>
  <c r="N207"/>
  <c r="N102"/>
  <c r="F84" i="2"/>
  <c r="BK195" i="3"/>
  <c r="N195"/>
  <c r="N98"/>
  <c r="N196"/>
  <c r="N99"/>
  <c r="H34" i="2"/>
  <c r="BB88" i="1"/>
  <c r="W200" i="2"/>
  <c r="BK203"/>
  <c r="N91"/>
  <c r="AA216"/>
  <c r="BK395"/>
  <c r="H33" i="3"/>
  <c r="BA89" i="1"/>
  <c r="AA141" i="3"/>
  <c r="AA124"/>
  <c r="AA123"/>
  <c r="BK157"/>
  <c r="N157"/>
  <c r="N92"/>
  <c r="W176"/>
  <c r="W124"/>
  <c r="W123"/>
  <c r="AU89" i="1"/>
  <c r="BK189" i="3"/>
  <c r="N189"/>
  <c r="N96"/>
  <c r="Y195"/>
  <c r="Y202"/>
  <c r="BK216" i="2"/>
  <c r="W268"/>
  <c r="BK372"/>
  <c r="Y125" i="3"/>
  <c r="Y124"/>
  <c r="H34"/>
  <c r="BB89" i="1"/>
  <c r="AA167" i="3"/>
  <c r="M33"/>
  <c r="AW89" i="1"/>
  <c r="F114" i="3"/>
  <c r="M119"/>
  <c r="BA87" i="1"/>
  <c r="W32"/>
  <c r="BC87"/>
  <c r="AY87"/>
  <c r="N93" i="2"/>
  <c r="N119"/>
  <c r="Y120"/>
  <c r="M32"/>
  <c r="AV88" i="1"/>
  <c r="AT88"/>
  <c r="H32" i="2"/>
  <c r="AZ88" i="1"/>
  <c r="AZ87"/>
  <c r="W31"/>
  <c r="W120" i="2"/>
  <c r="W119"/>
  <c r="AU88" i="1"/>
  <c r="AU87"/>
  <c r="N90" i="2"/>
  <c r="N92"/>
  <c r="BD87" i="1"/>
  <c r="W35"/>
  <c r="AA120" i="2"/>
  <c r="AA119"/>
  <c r="N95"/>
  <c r="N94"/>
  <c r="Y119"/>
  <c r="BK124" i="3"/>
  <c r="AW87" i="1"/>
  <c r="AK32"/>
  <c r="Y123" i="3"/>
  <c r="N96" i="2"/>
  <c r="BB87" i="1"/>
  <c r="AT89"/>
  <c r="BK120" i="2"/>
  <c r="W34" i="1"/>
  <c r="AV87"/>
  <c r="AK31"/>
  <c r="BK119" i="2"/>
  <c r="N89"/>
  <c r="N124" i="3"/>
  <c r="N89"/>
  <c r="BK123"/>
  <c r="N123"/>
  <c r="N88"/>
  <c r="W33" i="1"/>
  <c r="AX87"/>
  <c r="AT87"/>
  <c r="N88" i="2"/>
  <c r="L102"/>
  <c r="M27" i="3"/>
  <c r="M30"/>
  <c r="L106"/>
  <c r="M27" i="2"/>
  <c r="M30"/>
  <c r="AG88" i="1"/>
  <c r="AG89"/>
  <c r="AN89"/>
  <c r="L38" i="3"/>
  <c r="L38" i="2"/>
  <c r="AG87" i="1"/>
  <c r="AN88"/>
  <c r="AG93"/>
  <c r="AN87"/>
  <c r="AN93"/>
  <c r="AK26"/>
  <c r="AK29"/>
  <c r="AK37"/>
</calcChain>
</file>

<file path=xl/sharedStrings.xml><?xml version="1.0" encoding="utf-8"?>
<sst xmlns="http://schemas.openxmlformats.org/spreadsheetml/2006/main" count="4260" uniqueCount="778">
  <si>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</si>
  <si>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</si>
  <si>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</si>
  <si>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</si>
  <si>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</si>
  <si>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</si>
  <si>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</si>
  <si>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</si>
  <si>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</si>
  <si>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</si>
  <si>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</si>
  <si>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</si>
  <si>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</si>
  <si>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</si>
  <si>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</si>
  <si>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</si>
  <si>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CV010517</t>
  </si>
  <si>
    <t>Stavba:</t>
  </si>
  <si>
    <t>Odvodnění komunikace  Na Červeném vrchu v Chebu</t>
  </si>
  <si>
    <t>JKSO:</t>
  </si>
  <si>
    <t>CC-CZ:</t>
  </si>
  <si>
    <t>Místo:</t>
  </si>
  <si>
    <t>Cheb</t>
  </si>
  <si>
    <t>Datum:</t>
  </si>
  <si>
    <t>20. 5. 2017</t>
  </si>
  <si>
    <t>Objednatel:</t>
  </si>
  <si>
    <t>IČ:</t>
  </si>
  <si>
    <t>Město Cheb</t>
  </si>
  <si>
    <t>DIČ:</t>
  </si>
  <si>
    <t>Zhotovitel:</t>
  </si>
  <si>
    <t xml:space="preserve"> </t>
  </si>
  <si>
    <t>Projektant:</t>
  </si>
  <si>
    <t>Ing. Petr Moos</t>
  </si>
  <si>
    <t>True</t>
  </si>
  <si>
    <t>Zpracovatel:</t>
  </si>
  <si>
    <t>Rakyta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</si>
  <si>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</si>
  <si>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</si>
  <si>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</si>
  <si>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</si>
  <si>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</si>
  <si>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</si>
  <si>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</si>
  <si>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</si>
  <si>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</si>
  <si>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</si>
  <si>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</si>
  <si>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</si>
  <si>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</si>
  <si>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</si>
  <si>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</si>
  <si>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</si>
  <si>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</si>
  <si>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</si>
  <si>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</si>
  <si>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</si>
  <si>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</si>
  <si>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</si>
  <si>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</si>
  <si>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</si>
  <si>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</si>
  <si>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</si>
  <si>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</si>
  <si>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</si>
  <si>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</si>
  <si>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</si>
  <si>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</si>
  <si>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</si>
  <si>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</si>
  <si>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</si>
  <si>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</si>
  <si>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</si>
  <si>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</si>
  <si>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</si>
  <si>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</si>
  <si>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</si>
  <si>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</si>
  <si>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</si>
  <si>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</si>
  <si>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{9882149d-b878-4970-a2e7-f0b2e533f9bc}</t>
  </si>
  <si>
    <t>{00000000-0000-0000-0000-000000000000}</t>
  </si>
  <si>
    <t>/</t>
  </si>
  <si>
    <t>10</t>
  </si>
  <si>
    <t>Kanalizace</t>
  </si>
  <si>
    <t>1</t>
  </si>
  <si>
    <t>{7b4d45b6-43ca-49da-9db3-b2fa10cae87f}</t>
  </si>
  <si>
    <t>20</t>
  </si>
  <si>
    <t>Opěrná stěna</t>
  </si>
  <si>
    <t>{f5f15d12-d5b5-47ec-8d76-a87b45477d0b}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</si>
  <si>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</si>
  <si>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</si>
  <si>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</si>
  <si>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</si>
  <si>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</si>
  <si>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</si>
  <si>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</si>
  <si>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</si>
  <si>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</si>
  <si>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</si>
  <si>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</si>
  <si>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</si>
  <si>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10 - Kanalizace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</si>
  <si>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</si>
  <si>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</si>
  <si>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</si>
  <si>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</si>
  <si>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</si>
  <si>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</si>
  <si>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</si>
  <si>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</si>
  <si>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</si>
  <si>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</si>
  <si>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</si>
  <si>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</si>
  <si>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</si>
  <si>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</si>
  <si>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771 - Podlahy z dlaždic</t>
  </si>
  <si>
    <t>2) Ostatní náklady</t>
  </si>
  <si>
    <t>Zařízení staveniště</t>
  </si>
  <si>
    <t>VRN</t>
  </si>
  <si>
    <t>Územní vlivy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</si>
  <si>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</si>
  <si>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</si>
  <si>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</si>
  <si>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</si>
  <si>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</si>
  <si>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</si>
  <si>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</si>
  <si>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</si>
  <si>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</si>
  <si>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</si>
  <si>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</si>
  <si>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</si>
  <si>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</si>
  <si>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</si>
  <si>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</si>
  <si>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131</t>
  </si>
  <si>
    <t>K</t>
  </si>
  <si>
    <t>112101101</t>
  </si>
  <si>
    <t>Kácení stromů listnatých D kmene do 300 mm</t>
  </si>
  <si>
    <t>kus</t>
  </si>
  <si>
    <t>4</t>
  </si>
  <si>
    <t>2133341414</t>
  </si>
  <si>
    <t>132</t>
  </si>
  <si>
    <t>112201101</t>
  </si>
  <si>
    <t>Odstranění pařezů D do 300 mm</t>
  </si>
  <si>
    <t>831053159</t>
  </si>
  <si>
    <t>134</t>
  </si>
  <si>
    <t>162301401</t>
  </si>
  <si>
    <t>Vodorovné přemístění větví stromů listnatých do 5 km D kmene do 300 mm</t>
  </si>
  <si>
    <t>1016420163</t>
  </si>
  <si>
    <t>127</t>
  </si>
  <si>
    <t>151101101</t>
  </si>
  <si>
    <t>Zřízení příložného pažení a rozepření stěn rýh hl do 2 m</t>
  </si>
  <si>
    <t>m2</t>
  </si>
  <si>
    <t>-1667617532</t>
  </si>
  <si>
    <t>op. zeď-RŠ1</t>
  </si>
  <si>
    <t>VV</t>
  </si>
  <si>
    <t>7,5*2*(1,9+0,9)/2</t>
  </si>
  <si>
    <t>štěrb.roura-RŠ1</t>
  </si>
  <si>
    <t>14,5*2*(1,5+1,8)/2</t>
  </si>
  <si>
    <t>RŠ1-RŠ2</t>
  </si>
  <si>
    <t>11,5*2*(1,85+2,15)/2</t>
  </si>
  <si>
    <t>RŠ2-RŠ5</t>
  </si>
  <si>
    <t>(14,6+13,7)*2*(0,8+2,2)/2</t>
  </si>
  <si>
    <t>Součet</t>
  </si>
  <si>
    <t>129</t>
  </si>
  <si>
    <t>151101301</t>
  </si>
  <si>
    <t>Zřízení rozepření stěn při pažení příložném hl do 4 m</t>
  </si>
  <si>
    <t>m3</t>
  </si>
  <si>
    <t>-1206167747</t>
  </si>
  <si>
    <t>7,5*1*(1,9+0,9)/2</t>
  </si>
  <si>
    <t>14,5*1*(1,5+1,8)/2</t>
  </si>
  <si>
    <t>11,5*1*(1,85+2,15)/2</t>
  </si>
  <si>
    <t>(14,6+13,7)*0,6*(0,8+2,2)/2</t>
  </si>
  <si>
    <t>128</t>
  </si>
  <si>
    <t>151101111</t>
  </si>
  <si>
    <t>Odstranění příložného pažení a rozepření stěn rýh hl do 2 m</t>
  </si>
  <si>
    <t>1696633345</t>
  </si>
  <si>
    <t>130</t>
  </si>
  <si>
    <t>151101311</t>
  </si>
  <si>
    <t>Odstranění rozepření stěn při pažení příložném hl do 4 m</t>
  </si>
  <si>
    <t>822966716</t>
  </si>
  <si>
    <t>137</t>
  </si>
  <si>
    <t>181411133</t>
  </si>
  <si>
    <t>Založení parkového trávníku výsevem plochy do 1000 m2 ve svahu do 1:1</t>
  </si>
  <si>
    <t>38807295</t>
  </si>
  <si>
    <t>138</t>
  </si>
  <si>
    <t>M</t>
  </si>
  <si>
    <t>005724100</t>
  </si>
  <si>
    <t>osivo směs travní parková</t>
  </si>
  <si>
    <t>kg</t>
  </si>
  <si>
    <t>8</t>
  </si>
  <si>
    <t>352063708</t>
  </si>
  <si>
    <t>135</t>
  </si>
  <si>
    <t>181951102</t>
  </si>
  <si>
    <t>Úprava pláně v hornině tř. 1 až 4 se zhutněním</t>
  </si>
  <si>
    <t>-957167600</t>
  </si>
  <si>
    <t>(23,7+29)*0,6</t>
  </si>
  <si>
    <t>136</t>
  </si>
  <si>
    <t>182301121</t>
  </si>
  <si>
    <t>Rozprostření ornice pl do 500 m2 ve svahu přes 1:5 tl vrstvy do 100 mm</t>
  </si>
  <si>
    <t>-1305300140</t>
  </si>
  <si>
    <t>44</t>
  </si>
  <si>
    <t>119001401R00</t>
  </si>
  <si>
    <t>Dočasné zajištění ocelového potrubí do DN 200 mm</t>
  </si>
  <si>
    <t>m</t>
  </si>
  <si>
    <t>750047943</t>
  </si>
  <si>
    <t>45</t>
  </si>
  <si>
    <t>119001421R00</t>
  </si>
  <si>
    <t>Dočasné zajištění kabelů - do počtu 3 kabelů</t>
  </si>
  <si>
    <t>-1693316777</t>
  </si>
  <si>
    <t>50</t>
  </si>
  <si>
    <t>174101101R00</t>
  </si>
  <si>
    <t>Zásyp jam, rýh, šachet se zhutněním</t>
  </si>
  <si>
    <t>-267618275</t>
  </si>
  <si>
    <t>7,5*0,6*(1,9+0,9)/2</t>
  </si>
  <si>
    <t>14,5*0,6*(1,5+1,8)/2</t>
  </si>
  <si>
    <t>11,5*0,6*(1,85+2,15)/2</t>
  </si>
  <si>
    <t>ACO-RŠ3</t>
  </si>
  <si>
    <t>4,8*0,6*1,2/2</t>
  </si>
  <si>
    <t>RŠ3-RŠ2</t>
  </si>
  <si>
    <t>9,5*0,6*1,4/2</t>
  </si>
  <si>
    <t>(14,6+13,7)*0,6*(0,8+2,2)/2/2</t>
  </si>
  <si>
    <t>46</t>
  </si>
  <si>
    <t>132201219R00</t>
  </si>
  <si>
    <t>Příplatek za lepivost - hloubení rýh 200cm v hor.3</t>
  </si>
  <si>
    <t>749449121</t>
  </si>
  <si>
    <t>111201101</t>
  </si>
  <si>
    <t>Odstranění křovin a stromů průměru kmene do 100 mm i s kořeny z celkové plochy do 1000 m2</t>
  </si>
  <si>
    <t>31193638</t>
  </si>
  <si>
    <t>113107112</t>
  </si>
  <si>
    <t>Odstranění podkladu pl do 50 m2 z kameniva těženého tl 200 mm</t>
  </si>
  <si>
    <t>1073247658</t>
  </si>
  <si>
    <t>23</t>
  </si>
  <si>
    <t>121112011</t>
  </si>
  <si>
    <t>Sejmutí ornice tl vrstvy do 150 mm ručně s odhozením do 3 m bez vodorovného přemístění</t>
  </si>
  <si>
    <t>-540483214</t>
  </si>
  <si>
    <t>20*0,15</t>
  </si>
  <si>
    <t>31</t>
  </si>
  <si>
    <t>130001101</t>
  </si>
  <si>
    <t>Příplatek za ztížení vykopávky v blízkosti podzemního vedení</t>
  </si>
  <si>
    <t>103272129</t>
  </si>
  <si>
    <t>32</t>
  </si>
  <si>
    <t>131203101</t>
  </si>
  <si>
    <t>Hloubení jam ručním nebo pneum nářadím v soudržných horninách tř. 3</t>
  </si>
  <si>
    <t>379217296</t>
  </si>
  <si>
    <t>RŠ1</t>
  </si>
  <si>
    <t>1,2*1,2*1,9*5</t>
  </si>
  <si>
    <t>24</t>
  </si>
  <si>
    <t>132212101</t>
  </si>
  <si>
    <t>Hloubení rýh š do 600 mm ručním nebo pneum nářadím v soudržných horninách tř. 3</t>
  </si>
  <si>
    <t>353626255</t>
  </si>
  <si>
    <t>4,8*1*1,2</t>
  </si>
  <si>
    <t>9,5*1*1,4</t>
  </si>
  <si>
    <t>25</t>
  </si>
  <si>
    <t>161101101</t>
  </si>
  <si>
    <t>Svislé přemístění výkopku z horniny tř. 1 až 4 hl výkopu do 2,5 m</t>
  </si>
  <si>
    <t>79402155</t>
  </si>
  <si>
    <t>101,955+10,944</t>
  </si>
  <si>
    <t>26</t>
  </si>
  <si>
    <t>162201101</t>
  </si>
  <si>
    <t>Vodorovné přemístění do 20 m výkopku/sypaniny z horniny tř. 1 až 4</t>
  </si>
  <si>
    <t>1627577391</t>
  </si>
  <si>
    <t>28</t>
  </si>
  <si>
    <t>162601102</t>
  </si>
  <si>
    <t>Vodorovné přemístění do 5000 m výkopku/sypaniny z horniny tř. 1 až 4</t>
  </si>
  <si>
    <t>-1945183335</t>
  </si>
  <si>
    <t>112,899/2</t>
  </si>
  <si>
    <t>27</t>
  </si>
  <si>
    <t>167101101</t>
  </si>
  <si>
    <t>Nakládání výkopku z hornin tř. 1 až 4 do 100 m3</t>
  </si>
  <si>
    <t>-1794975384</t>
  </si>
  <si>
    <t>29</t>
  </si>
  <si>
    <t>171201201</t>
  </si>
  <si>
    <t>Uložení sypaniny na skládky</t>
  </si>
  <si>
    <t>449542974</t>
  </si>
  <si>
    <t>30</t>
  </si>
  <si>
    <t>171201211</t>
  </si>
  <si>
    <t>Poplatek za uložení odpadu ze sypaniny na skládce (skládkovné)</t>
  </si>
  <si>
    <t>t</t>
  </si>
  <si>
    <t>1950818373</t>
  </si>
  <si>
    <t>56,45*1,6</t>
  </si>
  <si>
    <t>9</t>
  </si>
  <si>
    <t>339921112</t>
  </si>
  <si>
    <t>Osazování betonových palisád do betonového základu jednotlivě výšky prvku přes 0,5 do 1 m</t>
  </si>
  <si>
    <t>-1258576523</t>
  </si>
  <si>
    <t>592284090</t>
  </si>
  <si>
    <t>PALISÁDA  betonová přírodní 16X16X60 cm</t>
  </si>
  <si>
    <t>-1587671492</t>
  </si>
  <si>
    <t>12</t>
  </si>
  <si>
    <t>430321414</t>
  </si>
  <si>
    <t>Schodišťová konstrukce a rampa ze ŽB tř. C 25/30</t>
  </si>
  <si>
    <t>-995735522</t>
  </si>
  <si>
    <t>0,3*0,5*1,8*2+4*1,8*0,2</t>
  </si>
  <si>
    <t>13</t>
  </si>
  <si>
    <t>430362021</t>
  </si>
  <si>
    <t>Výztuž schodišťové konstrukce a rampy svařovanými sítěmi Kari</t>
  </si>
  <si>
    <t>-363677653</t>
  </si>
  <si>
    <t>1,8*4*0,06*1,1</t>
  </si>
  <si>
    <t>14</t>
  </si>
  <si>
    <t>431351121</t>
  </si>
  <si>
    <t>Zřízení bednění podest schodišť a ramp přímočarých v do 4 m</t>
  </si>
  <si>
    <t>-301918794</t>
  </si>
  <si>
    <t>1,8*0,2*7</t>
  </si>
  <si>
    <t>431351126</t>
  </si>
  <si>
    <t>Odstranění bednění podest schodišť a ramp křivočarých v do 4 m</t>
  </si>
  <si>
    <t>1129675916</t>
  </si>
  <si>
    <t>11</t>
  </si>
  <si>
    <t>451577877</t>
  </si>
  <si>
    <t>Podklad nebo lože pod dlažbu vodorovný nebo do sklonu 1:5 ze štěrkopísku tl do 100 mm</t>
  </si>
  <si>
    <t>1203527221</t>
  </si>
  <si>
    <t>1,8*4</t>
  </si>
  <si>
    <t>120</t>
  </si>
  <si>
    <t>452311151</t>
  </si>
  <si>
    <t>Podkladní desky z betonu prostého tř. C 20/25 otevřený výkop</t>
  </si>
  <si>
    <t>368742004</t>
  </si>
  <si>
    <t>4*0,3*0,3*1</t>
  </si>
  <si>
    <t>124</t>
  </si>
  <si>
    <t>465512327</t>
  </si>
  <si>
    <t>Dlažba z lomového kamene na sucho se zalitím spár cementovou maltou tl 300 mm</t>
  </si>
  <si>
    <t>-1897973706</t>
  </si>
  <si>
    <t>125</t>
  </si>
  <si>
    <t>113107124</t>
  </si>
  <si>
    <t>Odstranění podkladu pl do 50 m2 z kameniva drceného tl 400 mm</t>
  </si>
  <si>
    <t>665676047</t>
  </si>
  <si>
    <t>35,2+25</t>
  </si>
  <si>
    <t>101</t>
  </si>
  <si>
    <t>113107143</t>
  </si>
  <si>
    <t>Odstranění krytu pl do 50 m2 živičných tl 150 mm</t>
  </si>
  <si>
    <t>-324834601</t>
  </si>
  <si>
    <t>11,5*1</t>
  </si>
  <si>
    <t>UV1-RŠ1</t>
  </si>
  <si>
    <t>14,2*1</t>
  </si>
  <si>
    <t>RŠ2-RŠ3 - část</t>
  </si>
  <si>
    <t>5*1</t>
  </si>
  <si>
    <t>Št. trouba</t>
  </si>
  <si>
    <t>4,5*1</t>
  </si>
  <si>
    <t>49</t>
  </si>
  <si>
    <t>171151101R00</t>
  </si>
  <si>
    <t>Hutnící zkoušky</t>
  </si>
  <si>
    <t>1032243428</t>
  </si>
  <si>
    <t>41</t>
  </si>
  <si>
    <t>113106231R00</t>
  </si>
  <si>
    <t>Rozebrání dlažeb ze zámkové dlažby v kamenivu</t>
  </si>
  <si>
    <t>393005522</t>
  </si>
  <si>
    <t>16</t>
  </si>
  <si>
    <t>7</t>
  </si>
  <si>
    <t>113107131</t>
  </si>
  <si>
    <t>Odstranění krytu pl do 50 m2 z betonu prostého tl 150 mm</t>
  </si>
  <si>
    <t>136295350</t>
  </si>
  <si>
    <t>schodiště</t>
  </si>
  <si>
    <t>1,8*2,6+1,2*2</t>
  </si>
  <si>
    <t>4,8*5,2</t>
  </si>
  <si>
    <t>9,5*0,6</t>
  </si>
  <si>
    <t>6</t>
  </si>
  <si>
    <t>113202111</t>
  </si>
  <si>
    <t>Vytrhání obrub krajníků obrubníků stojatých</t>
  </si>
  <si>
    <t>-2091405696</t>
  </si>
  <si>
    <t>2,8*3,5+2</t>
  </si>
  <si>
    <t>chodník</t>
  </si>
  <si>
    <t>u popelnic</t>
  </si>
  <si>
    <t>3</t>
  </si>
  <si>
    <t>RŠ2</t>
  </si>
  <si>
    <t>55</t>
  </si>
  <si>
    <t>564851111R00</t>
  </si>
  <si>
    <t>Podklad ze štěrkodrti po zhutnění tloušťky 15 cm</t>
  </si>
  <si>
    <t>-278364957</t>
  </si>
  <si>
    <t>11,5*0,6</t>
  </si>
  <si>
    <t>4,8*0,6</t>
  </si>
  <si>
    <t>57</t>
  </si>
  <si>
    <t>916561111R00</t>
  </si>
  <si>
    <t>Osazení sil.obrubníků do lože z C 12/15 s opěrou</t>
  </si>
  <si>
    <t>-906314762</t>
  </si>
  <si>
    <t>58</t>
  </si>
  <si>
    <t>979054441R00</t>
  </si>
  <si>
    <t>Očištění vybour. dlaždic s výplní kamen. těženým</t>
  </si>
  <si>
    <t>318718011</t>
  </si>
  <si>
    <t>59</t>
  </si>
  <si>
    <t>998223011R00</t>
  </si>
  <si>
    <t>Přesun hmot, pozemní komunikace, kryt dlážděný</t>
  </si>
  <si>
    <t>-657044750</t>
  </si>
  <si>
    <t>126</t>
  </si>
  <si>
    <t>564871116</t>
  </si>
  <si>
    <t>Podklad ze štěrkodrtě ŠD tl. 300 mm</t>
  </si>
  <si>
    <t>-1365767962</t>
  </si>
  <si>
    <t>109</t>
  </si>
  <si>
    <t>576146311</t>
  </si>
  <si>
    <t>Asfaltový koberec otevřený AKO 16 (AKOH) tl 50 mm š do 3 m z nemodifikovaného asfaltu</t>
  </si>
  <si>
    <t>-31127876</t>
  </si>
  <si>
    <t>71,5</t>
  </si>
  <si>
    <t>110</t>
  </si>
  <si>
    <t>577143111</t>
  </si>
  <si>
    <t>Asfaltový beton vrstva obrusná ACO 8 (ABJ) tl 50 mm š do 3 m z nemodifikovaného asfaltu</t>
  </si>
  <si>
    <t>1776462928</t>
  </si>
  <si>
    <t>139</t>
  </si>
  <si>
    <t>591111111</t>
  </si>
  <si>
    <t>Kladení dlažby z kostek velkých z kamene do lože z kameniva těženého tl 50 mm</t>
  </si>
  <si>
    <t>89746382</t>
  </si>
  <si>
    <t>4,5*1,5</t>
  </si>
  <si>
    <t>123</t>
  </si>
  <si>
    <t>596211110</t>
  </si>
  <si>
    <t>Kladení zámkové dlažby komunikací pro pěší tl 60 mm skupiny A pl do 50 m2</t>
  </si>
  <si>
    <t>-11667653</t>
  </si>
  <si>
    <t>140</t>
  </si>
  <si>
    <t>919411111</t>
  </si>
  <si>
    <t>Čelo propustku z betonu prostého pro propustek z trub DN 300 až 500</t>
  </si>
  <si>
    <t>-2131882311</t>
  </si>
  <si>
    <t>61</t>
  </si>
  <si>
    <t>286000VD</t>
  </si>
  <si>
    <t>Napojení dešťové kanalizace do stávající kanalizace</t>
  </si>
  <si>
    <t>-171625540</t>
  </si>
  <si>
    <t>63</t>
  </si>
  <si>
    <t>58337310</t>
  </si>
  <si>
    <t>Štěrkopísek frakce 0-4 tř.B</t>
  </si>
  <si>
    <t>-40705413</t>
  </si>
  <si>
    <t>7,5*0,2*0,6*2,2</t>
  </si>
  <si>
    <t>14,5*0,2*0,6*2,2</t>
  </si>
  <si>
    <t>7,5*0,1*0,4*2,2</t>
  </si>
  <si>
    <t>14,5*0,1*0,4*2,2</t>
  </si>
  <si>
    <t>11,5*0,1*0,4*2,2</t>
  </si>
  <si>
    <t>11,5*0,2*0,6*2,2</t>
  </si>
  <si>
    <t>4,8*0,1*0,4*2,2</t>
  </si>
  <si>
    <t>4,8*0,2*0,6*2,2</t>
  </si>
  <si>
    <t>9,5*0,1*0,4*2,2</t>
  </si>
  <si>
    <t>9,5*0,2*0,6*2,2</t>
  </si>
  <si>
    <t>28,3*0,1*0,4*2,2+28,3*0,2*0,6*2,2</t>
  </si>
  <si>
    <t>40</t>
  </si>
  <si>
    <t>451572111</t>
  </si>
  <si>
    <t>Lože pod potrubí otevřený výkop z kameniva drobného těženého</t>
  </si>
  <si>
    <t>2058474365</t>
  </si>
  <si>
    <t>7,5*0,1*0,4</t>
  </si>
  <si>
    <t>14,5*0,1*0,4</t>
  </si>
  <si>
    <t>11,5*0,1*0,4</t>
  </si>
  <si>
    <t>4,8*0,1*0,4</t>
  </si>
  <si>
    <t>9,5*0,1*0,4</t>
  </si>
  <si>
    <t>51</t>
  </si>
  <si>
    <t>175101101R00</t>
  </si>
  <si>
    <t>Obsyp potrubí bez prohození sypaniny</t>
  </si>
  <si>
    <t>307872359</t>
  </si>
  <si>
    <t>7,5*0,2*0,6</t>
  </si>
  <si>
    <t>14,5*0,2*0,6</t>
  </si>
  <si>
    <t>11,5*0,2*0,6</t>
  </si>
  <si>
    <t>4,8*0,2*0,6</t>
  </si>
  <si>
    <t>9,5*0,2*0,6</t>
  </si>
  <si>
    <t>89</t>
  </si>
  <si>
    <t>286617560</t>
  </si>
  <si>
    <t>revizní šachty D 400 - poklop litinový teleskopický 315/3t</t>
  </si>
  <si>
    <t>-986097005</t>
  </si>
  <si>
    <t>116</t>
  </si>
  <si>
    <t>286617720</t>
  </si>
  <si>
    <t>revizní šachty D 400 - poklop PP 400/1,5T do šachtové roury</t>
  </si>
  <si>
    <t>1125803206</t>
  </si>
  <si>
    <t>117</t>
  </si>
  <si>
    <t>286617840</t>
  </si>
  <si>
    <t>revizní šachty D 400 - kalový koš pro D 315</t>
  </si>
  <si>
    <t>-349974814</t>
  </si>
  <si>
    <t>118</t>
  </si>
  <si>
    <t>286610140</t>
  </si>
  <si>
    <t>revizní šachty D 400 - dno,korugovaná roura, KG 200 přímá T1(vč.těsnění)</t>
  </si>
  <si>
    <t>-458004610</t>
  </si>
  <si>
    <t>119</t>
  </si>
  <si>
    <t>286611200</t>
  </si>
  <si>
    <t>šachtové dno plastové typ přímý, pravý, levý RVDP DN 400/150</t>
  </si>
  <si>
    <t>1609530831</t>
  </si>
  <si>
    <t>113</t>
  </si>
  <si>
    <t>286617740</t>
  </si>
  <si>
    <t>revizní šachty D 400 - mříž dešťová obdélníková litinová 315/40t</t>
  </si>
  <si>
    <t>1138149601</t>
  </si>
  <si>
    <t>RŠ3</t>
  </si>
  <si>
    <t>111</t>
  </si>
  <si>
    <t>831312193</t>
  </si>
  <si>
    <t>Příplatek k montáži potrubí za napojení dvou dříků trub pomocí převlečné manžety DN 150</t>
  </si>
  <si>
    <t>-199423273</t>
  </si>
  <si>
    <t>837352921</t>
  </si>
  <si>
    <t>Zaslepení  kameninových tvarovek jednoosých s integrovaným těsněním otevřený výkop DN 200</t>
  </si>
  <si>
    <t>-1250816527</t>
  </si>
  <si>
    <t>597118530</t>
  </si>
  <si>
    <t>ucpávka kameninová glazovaná DN200mm spojovací systém F, tř.160</t>
  </si>
  <si>
    <t>-206750319</t>
  </si>
  <si>
    <t>35</t>
  </si>
  <si>
    <t>871310310</t>
  </si>
  <si>
    <t>Montáž kanalizačního potrubí hladkého plnostěnného SN 10  z polypropylenu DN 150</t>
  </si>
  <si>
    <t>2023455966</t>
  </si>
  <si>
    <t>OZ-RŠ1</t>
  </si>
  <si>
    <t>7,1</t>
  </si>
  <si>
    <t>4,8</t>
  </si>
  <si>
    <t>37</t>
  </si>
  <si>
    <t>286171230</t>
  </si>
  <si>
    <t>trubka kanalizační PP hladká SN 10, dl.6m, DN 150</t>
  </si>
  <si>
    <t>-1060667968</t>
  </si>
  <si>
    <t>38</t>
  </si>
  <si>
    <t>286171020</t>
  </si>
  <si>
    <t>trubka kanalizační PP hladká SN 10, dl. 1m, DN 150</t>
  </si>
  <si>
    <t>2016655941</t>
  </si>
  <si>
    <t>2+2</t>
  </si>
  <si>
    <t>114</t>
  </si>
  <si>
    <t>286171120</t>
  </si>
  <si>
    <t>trubka kanalizační PP hladká SN 10, dl. 3m, DN 150</t>
  </si>
  <si>
    <t>-1034614363</t>
  </si>
  <si>
    <t>96</t>
  </si>
  <si>
    <t>871350310</t>
  </si>
  <si>
    <t>Montáž kanalizačního potrubí hladkého plnostěnného SN 10  z polypropylenu DN 200</t>
  </si>
  <si>
    <t>-1148112852</t>
  </si>
  <si>
    <t>9,5</t>
  </si>
  <si>
    <t>14,5</t>
  </si>
  <si>
    <t>97</t>
  </si>
  <si>
    <t>286171240</t>
  </si>
  <si>
    <t>trubka kanalizační PP hladká SN 10, dl.6m, DN 200</t>
  </si>
  <si>
    <t>-897781858</t>
  </si>
  <si>
    <t>98</t>
  </si>
  <si>
    <t>286171130</t>
  </si>
  <si>
    <t>trubka kanalizační PP hladká SN 10, dl. 3m, DN 200</t>
  </si>
  <si>
    <t>801347807</t>
  </si>
  <si>
    <t>99</t>
  </si>
  <si>
    <t>871350410</t>
  </si>
  <si>
    <t>Montáž kanalizačního potrubí korugovaného SN 10  z polypropylenu DN 200</t>
  </si>
  <si>
    <t>300811361</t>
  </si>
  <si>
    <t>13,7+14,6</t>
  </si>
  <si>
    <t>100</t>
  </si>
  <si>
    <t>286173110</t>
  </si>
  <si>
    <t>trubka PP korugovaná ID 10, 6 m, DN 200</t>
  </si>
  <si>
    <t>2100042732</t>
  </si>
  <si>
    <t>121</t>
  </si>
  <si>
    <t>891355111</t>
  </si>
  <si>
    <t>Montáž koncových klapek hrdlových DN 200</t>
  </si>
  <si>
    <t>-942368678</t>
  </si>
  <si>
    <t>122</t>
  </si>
  <si>
    <t>422840180</t>
  </si>
  <si>
    <t>klapka zpětná koncová  DN200</t>
  </si>
  <si>
    <t>1178226217</t>
  </si>
  <si>
    <t>112</t>
  </si>
  <si>
    <t>894811131</t>
  </si>
  <si>
    <t>Revizní šachta z PVC systém RV typ přímý, DN 400/160 tlak 12,5 t hl od 860 do 1230 mm</t>
  </si>
  <si>
    <t>1334301597</t>
  </si>
  <si>
    <t>88</t>
  </si>
  <si>
    <t>894811233</t>
  </si>
  <si>
    <t>Revizní šachta z PVC systém RV typ pravý/přímý/levý, DN 400/160 tlak 12,5 t hl od 1360 do 1730 mm</t>
  </si>
  <si>
    <t>1962326738</t>
  </si>
  <si>
    <t>105</t>
  </si>
  <si>
    <t>286142470</t>
  </si>
  <si>
    <t>šachta spadišťová DN 600 PPL vtok DN 200 KG výška 1,2-1,9 m</t>
  </si>
  <si>
    <t>-502970423</t>
  </si>
  <si>
    <t>94</t>
  </si>
  <si>
    <t>592284290</t>
  </si>
  <si>
    <t>IS03 - CSB - ŠTĚRBINOVÁ TROUBA</t>
  </si>
  <si>
    <t>678541340</t>
  </si>
  <si>
    <t>106</t>
  </si>
  <si>
    <t>894812312</t>
  </si>
  <si>
    <t>Montáž spádišťové šachty</t>
  </si>
  <si>
    <t>-1840359013</t>
  </si>
  <si>
    <t>108</t>
  </si>
  <si>
    <t>894812451</t>
  </si>
  <si>
    <t>poklop litinový s konusem a  prstencem do 1,5 t na spadišťovou šachtu</t>
  </si>
  <si>
    <t>-292058333</t>
  </si>
  <si>
    <t>107</t>
  </si>
  <si>
    <t>894812453</t>
  </si>
  <si>
    <t>mříž litinová s konusem a  prstencem do 25 t na spadišťovou šachtu</t>
  </si>
  <si>
    <t>-1015959873</t>
  </si>
  <si>
    <t>90</t>
  </si>
  <si>
    <t>895941111</t>
  </si>
  <si>
    <t>Zřízení vpusti kanalizační uliční z betonových dílců typ UV-50 normální</t>
  </si>
  <si>
    <t>-2087534113</t>
  </si>
  <si>
    <t>91</t>
  </si>
  <si>
    <t>592238200</t>
  </si>
  <si>
    <t>vpusť betonová uliční TBV-Q 500/290 K /skruž/ 29x50x5 cm</t>
  </si>
  <si>
    <t>48807033</t>
  </si>
  <si>
    <t>92</t>
  </si>
  <si>
    <t>592238500</t>
  </si>
  <si>
    <t>dno betonové pro uliční vpusť s výtokovým otvorem TBV-Q 450/330/1a 45x33x5 cm</t>
  </si>
  <si>
    <t>1914446267</t>
  </si>
  <si>
    <t>93</t>
  </si>
  <si>
    <t>592238730</t>
  </si>
  <si>
    <t>mříž M3 C250 DIN 19583-11 500/500 mm</t>
  </si>
  <si>
    <t>-1499909294</t>
  </si>
  <si>
    <t>95</t>
  </si>
  <si>
    <t>919735113</t>
  </si>
  <si>
    <t>Řezání stávajícího živičného krytu hl do 150 mm</t>
  </si>
  <si>
    <t>18089675</t>
  </si>
  <si>
    <t>14,5*2</t>
  </si>
  <si>
    <t>RŠ1-RŠ3</t>
  </si>
  <si>
    <t>17*2</t>
  </si>
  <si>
    <t>80</t>
  </si>
  <si>
    <t>935932113</t>
  </si>
  <si>
    <t>Odvodňovací plastový žlab pro zatížení A15 , DN 150 s roštem můstkovým z Pz oceli</t>
  </si>
  <si>
    <t>-941880807</t>
  </si>
  <si>
    <t>3,5+1</t>
  </si>
  <si>
    <t>5</t>
  </si>
  <si>
    <t>963023612</t>
  </si>
  <si>
    <t xml:space="preserve">Vybourání schodišťových stupňů </t>
  </si>
  <si>
    <t>733593471</t>
  </si>
  <si>
    <t>966008211</t>
  </si>
  <si>
    <t>Bourání odvodňovacího žlabu z betonových příkopových tvárnic š do 500 mm</t>
  </si>
  <si>
    <t>382167110</t>
  </si>
  <si>
    <t>102</t>
  </si>
  <si>
    <t>997221551</t>
  </si>
  <si>
    <t>Vodorovná doprava suti ze sypkých materiálů do 1 km</t>
  </si>
  <si>
    <t>358971643</t>
  </si>
  <si>
    <t>35,2*0,15*2,2</t>
  </si>
  <si>
    <t>103</t>
  </si>
  <si>
    <t>997221559</t>
  </si>
  <si>
    <t>Příplatek ZKD 1 km u vodorovné dopravy suti ze sypkých materiálů</t>
  </si>
  <si>
    <t>17173221</t>
  </si>
  <si>
    <t>11,616*4</t>
  </si>
  <si>
    <t>104</t>
  </si>
  <si>
    <t>997221845</t>
  </si>
  <si>
    <t>Poplatek za uložení odpadu z asfaltových povrchů na skládce (skládkovné)</t>
  </si>
  <si>
    <t>1191828921</t>
  </si>
  <si>
    <t>68</t>
  </si>
  <si>
    <t>979082313R00</t>
  </si>
  <si>
    <t>Vodorovná doprava suti a hmot po suchu do 1000 m</t>
  </si>
  <si>
    <t>1966323895</t>
  </si>
  <si>
    <t>37,74*0,15*2,2</t>
  </si>
  <si>
    <t>69</t>
  </si>
  <si>
    <t>979082319R00</t>
  </si>
  <si>
    <t>Příplatek k vodor.dopravě po suchu, dalších 1000 m</t>
  </si>
  <si>
    <t>-79681533</t>
  </si>
  <si>
    <t>12,454*4</t>
  </si>
  <si>
    <t>71</t>
  </si>
  <si>
    <t>979990103R00</t>
  </si>
  <si>
    <t>Poplatek za skládku suti - beton</t>
  </si>
  <si>
    <t>-676334701</t>
  </si>
  <si>
    <t>771274113</t>
  </si>
  <si>
    <t>Montáž obkladů stupnic z dlaždic keramických flexibilní lepidlo š do 300 mm</t>
  </si>
  <si>
    <t>1172351916</t>
  </si>
  <si>
    <t>1,8*7</t>
  </si>
  <si>
    <t>17</t>
  </si>
  <si>
    <t>597613370</t>
  </si>
  <si>
    <t>schodovka 29,5 x 59,5 x 1 cm I. j.</t>
  </si>
  <si>
    <t>632576443</t>
  </si>
  <si>
    <t>7*3</t>
  </si>
  <si>
    <t>18</t>
  </si>
  <si>
    <t>597612900</t>
  </si>
  <si>
    <t xml:space="preserve">dlaždice keramické 30 x 30 x 1 cm I. j. </t>
  </si>
  <si>
    <t>-1913329190</t>
  </si>
  <si>
    <t>1,8*0,2*7+1,8*2</t>
  </si>
  <si>
    <t>19</t>
  </si>
  <si>
    <t>771274242</t>
  </si>
  <si>
    <t>Montáž obkladů podstupnic z dlaždic protiskluzných keramických flexibilní lepidlo v do 200 mm</t>
  </si>
  <si>
    <t>1791676627</t>
  </si>
  <si>
    <t>7*1,8</t>
  </si>
  <si>
    <t>771571113</t>
  </si>
  <si>
    <t>Montáž podlah z keramických dlaždic režných hladkých do malty do 12 ks/m2</t>
  </si>
  <si>
    <t>755556154</t>
  </si>
  <si>
    <t>1,8*2</t>
  </si>
  <si>
    <t>20 - Opěrná stěna</t>
  </si>
  <si>
    <t>HSV - Práce a dodávky HSV</t>
  </si>
  <si>
    <t xml:space="preserve">    1 - Zemní práce</t>
  </si>
  <si>
    <t xml:space="preserve">    2 - Zakládání</t>
  </si>
  <si>
    <t xml:space="preserve">    998 - Přesun hmot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</si>
  <si>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</si>
  <si>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</si>
  <si>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</si>
  <si>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21-M - Elektromontáže</t>
  </si>
  <si>
    <t>131201101</t>
  </si>
  <si>
    <t>Hloubení jam nezapažených v hornině tř. 3 objemu do 100 m3</t>
  </si>
  <si>
    <t>2*6</t>
  </si>
  <si>
    <t>132201201</t>
  </si>
  <si>
    <t>Hloubení rýh š do 2000 mm v hornině tř. 3 objemu do 100 m3</t>
  </si>
  <si>
    <t>162701105</t>
  </si>
  <si>
    <t>Vodorovné přemístění do 10000 m výkopku/sypaniny z horniny tř. 1 až 4</t>
  </si>
  <si>
    <t>22,598*2 "Přepočtené koeficientem množství</t>
  </si>
  <si>
    <t>174101101</t>
  </si>
  <si>
    <t>Zásyp jam, šachet rýh nebo kolem objektů sypaninou se zhutněním</t>
  </si>
  <si>
    <t>583373080</t>
  </si>
  <si>
    <t>štěrkopísek frakce 0-2 třída B</t>
  </si>
  <si>
    <t>5,659*2 "Přepočtené koeficientem množství</t>
  </si>
  <si>
    <t>181102302</t>
  </si>
  <si>
    <t>Úprava pláně v zářezech se zhutněním</t>
  </si>
  <si>
    <t>211561111</t>
  </si>
  <si>
    <t>Výplň odvodňovacích žeber nebo trativodů kamenivem hrubým drceným frakce 4 až 16 mm</t>
  </si>
  <si>
    <t>211971110</t>
  </si>
  <si>
    <t>Zřízení opláštění žeber nebo trativodů geotextilií v rýze nebo zářezu sklonu do 1:2</t>
  </si>
  <si>
    <t>22</t>
  </si>
  <si>
    <t>6*0,5*4</t>
  </si>
  <si>
    <t>693111460</t>
  </si>
  <si>
    <t>textilie GEOFILTEX 63 63/30 300 g/m2 do š 8,8 m</t>
  </si>
  <si>
    <t>212752212</t>
  </si>
  <si>
    <t>Trativod z drenážních trubek plastových flexibilních D do 100 mm včetně lože otevřený výkop</t>
  </si>
  <si>
    <t>274321611</t>
  </si>
  <si>
    <t>Základové pasy ze ŽB tř. C 30/37</t>
  </si>
  <si>
    <t>(1,5+1,25+1,35+1,25+1,1*1,25+1,775*0,95)*0,6</t>
  </si>
  <si>
    <t>274351215</t>
  </si>
  <si>
    <t>Zřízení bednění stěn základových pasů</t>
  </si>
  <si>
    <t>274351216</t>
  </si>
  <si>
    <t>Odstranění bednění stěn základových pasů</t>
  </si>
  <si>
    <t>274361821</t>
  </si>
  <si>
    <t>Výztuž základových pásů betonářskou ocelí 10 505 (R)</t>
  </si>
  <si>
    <t>34</t>
  </si>
  <si>
    <t>7,4*26*1,1/1000 "d 16 - 26 kg/m2</t>
  </si>
  <si>
    <t>279113135</t>
  </si>
  <si>
    <t>Základová zeď tl do 400 mm z tvárnic ztraceného bednění včetně výplně z betonu tř. C 16/20</t>
  </si>
  <si>
    <t>36</t>
  </si>
  <si>
    <t>311113214</t>
  </si>
  <si>
    <t>Nosná zeď tl 300 mm ze štípaných tvárnic ztraceného bednění přírodních včetně výplně z betonu</t>
  </si>
  <si>
    <t>(0,39+3,415+0,39)*0,4</t>
  </si>
  <si>
    <t>311361821</t>
  </si>
  <si>
    <t>Výztuž nosných zdí betonářskou ocelí 10 505</t>
  </si>
  <si>
    <t>348272515</t>
  </si>
  <si>
    <t>Plotová stříška pro zeď tl 295 mm z tvarovek hladkých nebo štípaných přírodních</t>
  </si>
  <si>
    <t>42</t>
  </si>
  <si>
    <t>348273231</t>
  </si>
  <si>
    <t>Plotový sloupek 400x300mm z tvarovek štípaných 4stranně přírodních vč spárování a výplně betonem</t>
  </si>
  <si>
    <t>1,33*2+1,71</t>
  </si>
  <si>
    <t>348273521</t>
  </si>
  <si>
    <t>Sloupová hlavice 400x300 mm z tvarovek hladkých nebo štípaných přírodních</t>
  </si>
  <si>
    <t>564231111</t>
  </si>
  <si>
    <t>Podklad nebo podsyp ze štěrkopísku ŠP tl 100 mm</t>
  </si>
  <si>
    <t>48</t>
  </si>
  <si>
    <t>564861111</t>
  </si>
  <si>
    <t>Podklad ze štěrkodrtě ŠD tl 200 mm</t>
  </si>
  <si>
    <t>5,525*0,5</t>
  </si>
  <si>
    <t>52</t>
  </si>
  <si>
    <t>592453080</t>
  </si>
  <si>
    <t>dlažba BEST-KLASIKO 20 x 10 x 6 cm přírodní</t>
  </si>
  <si>
    <t>54</t>
  </si>
  <si>
    <t>831001001</t>
  </si>
  <si>
    <t>Zaústění do šachty</t>
  </si>
  <si>
    <t>56</t>
  </si>
  <si>
    <t>935113111</t>
  </si>
  <si>
    <t>Osazení odvodňovacího polymerbetonového žlabu s krycím roštem šířky do 200 mm</t>
  </si>
  <si>
    <t>592270000</t>
  </si>
  <si>
    <t>žlab odvodňovací ACO N100 typ 6,polymerbeton 100 x 13 x 15,5 x 16 cm</t>
  </si>
  <si>
    <t>60</t>
  </si>
  <si>
    <t>592270250</t>
  </si>
  <si>
    <t>vpust žlabová krátký tvar ACO N100, H355, těsný odtok DN100  50 x 13 x 35,5 cm</t>
  </si>
  <si>
    <t>62</t>
  </si>
  <si>
    <t>592270270</t>
  </si>
  <si>
    <t>čelo plné na začátek a konec žlabu ACO N100 typ 0-20, pro všechny stavební výšky</t>
  </si>
  <si>
    <t>64</t>
  </si>
  <si>
    <t>33</t>
  </si>
  <si>
    <t>592270210</t>
  </si>
  <si>
    <t>rošt mřížkový MW 30x20 ACO N100 - pozink.ocel 100cm x 12,7cm x 687cm2/m, tř.zatíž. B125</t>
  </si>
  <si>
    <t>66</t>
  </si>
  <si>
    <t>962032230</t>
  </si>
  <si>
    <t>Bourání zdiva z cihel pálených nebo vápenopískových na MV nebo MVC do 1 m3</t>
  </si>
  <si>
    <t>0,3*0,3*1,75*3</t>
  </si>
  <si>
    <t>962042321</t>
  </si>
  <si>
    <t>Bourání zdiva nadzákladového z betonu prostého přes 1 m3</t>
  </si>
  <si>
    <t>70</t>
  </si>
  <si>
    <t>965042241</t>
  </si>
  <si>
    <t>Bourání podkladů pod dlažby nebo mazanin betonových nebo z litého asfaltu tl přes 100 mm pl pře 4 m2</t>
  </si>
  <si>
    <t>72</t>
  </si>
  <si>
    <t>5,6*0,7*0,2</t>
  </si>
  <si>
    <t>997013501</t>
  </si>
  <si>
    <t>Odvoz suti a vybouraných hmot na skládku nebo meziskládku do 1 km se složením</t>
  </si>
  <si>
    <t>74</t>
  </si>
  <si>
    <t>997013509</t>
  </si>
  <si>
    <t>Příplatek k odvozu suti a vybouraných hmot na skládku ZKD 1 km přes 1 km</t>
  </si>
  <si>
    <t>76</t>
  </si>
  <si>
    <t>39</t>
  </si>
  <si>
    <t>997013801</t>
  </si>
  <si>
    <t>Poplatek za uložení stavebního betonového odpadu na skládce (skládkovné)</t>
  </si>
  <si>
    <t>78</t>
  </si>
  <si>
    <t>998011001</t>
  </si>
  <si>
    <t>Přesun hmot</t>
  </si>
  <si>
    <t>711161307</t>
  </si>
  <si>
    <t>Izolace proti zemní vlhkosti stěn foliemi nopovými pro běžné podmínky  tl. 0,5 mm šířky 1,5 m</t>
  </si>
  <si>
    <t>82</t>
  </si>
  <si>
    <t>(1,5+1,25+1,35+1,25+1,1*1,25+1,775*0,95)</t>
  </si>
  <si>
    <t>711161382</t>
  </si>
  <si>
    <t>Izolace proti zemní vlhkosti foliemi nopovými ukončené horní provětrávací lištou</t>
  </si>
  <si>
    <t>84</t>
  </si>
  <si>
    <t>43</t>
  </si>
  <si>
    <t>998711201</t>
  </si>
  <si>
    <t>Přesun hmot procentní pro izolace proti vodě</t>
  </si>
  <si>
    <t>%</t>
  </si>
  <si>
    <t>86</t>
  </si>
  <si>
    <t>767990001</t>
  </si>
  <si>
    <t>M+D plotový díl s dřevěnou výplní dl.3400 mm</t>
  </si>
  <si>
    <t>767990002</t>
  </si>
  <si>
    <t>M+D branka s dřevěnou výplní</t>
  </si>
  <si>
    <t>998767201</t>
  </si>
  <si>
    <t>Přesun hmot procentní pro zámečnické konstrukce</t>
  </si>
  <si>
    <t>47</t>
  </si>
  <si>
    <t>210809901</t>
  </si>
  <si>
    <t>Osazení trubky pro kabel do pllotového sloupku vč.dodávky</t>
  </si>
  <si>
    <t>1 - Zemní práce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</si>
</sst>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20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sz val="8"/>
      <color indexed="48"/>
      <name val="Trebuchet MS"/>
    </font>
    <font>
      <b/>
      <sz val="16"/>
      <name val="Trebuchet MS"/>
    </font>
    <font>
      <sz val="9"/>
      <color indexed="55"/>
      <name val="Trebuchet MS"/>
    </font>
    <font>
      <sz val="10"/>
      <color indexed="63"/>
      <name val="Trebuchet MS"/>
    </font>
    <font>
      <b/>
      <sz val="10"/>
      <name val="Trebuchet MS"/>
    </font>
    <font>
      <b/>
      <sz val="8"/>
      <color indexed="55"/>
      <name val="Trebuchet MS"/>
    </font>
    <font>
      <b/>
      <sz val="10"/>
      <color indexed="63"/>
      <name val="Trebuchet MS"/>
    </font>
    <font>
      <sz val="10"/>
      <color indexed="55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sz val="11"/>
      <color indexed="55"/>
      <name val="Trebuchet MS"/>
    </font>
    <font>
      <b/>
      <sz val="12"/>
      <color indexed="16"/>
      <name val="Trebuchet MS"/>
    </font>
    <font>
      <b/>
      <sz val="12"/>
      <color indexed="16"/>
      <name val="Trebuchet MS"/>
    </font>
    <font>
      <b/>
      <sz val="8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8"/>
      <color indexed="20"/>
      <name val="Trebuchet MS"/>
    </font>
    <font>
      <sz val="8"/>
      <color indexed="10"/>
      <name val="Trebuchet MS"/>
    </font>
    <font>
      <i/>
      <sz val="8"/>
      <color indexed="12"/>
      <name val="Trebuchet MS"/>
    </font>
    <font>
      <sz val="8"/>
      <name val="Trebuchet MS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22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3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3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5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166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1" xfId="0" applyNumberFormat="1" applyFont="1" applyBorder="1" applyAlignment="1"/>
    <xf numFmtId="166" fontId="35" fillId="0" borderId="12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3" xfId="0" applyFont="1" applyBorder="1" applyAlignment="1"/>
    <xf numFmtId="166" fontId="7" fillId="0" borderId="0" xfId="0" applyNumberFormat="1" applyFont="1" applyBorder="1" applyAlignment="1"/>
    <xf numFmtId="166" fontId="7" fillId="0" borderId="14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24" xfId="0" applyFont="1" applyBorder="1" applyAlignment="1" applyProtection="1">
      <alignment horizontal="center" vertical="center"/>
      <protection locked="0"/>
    </xf>
    <xf numFmtId="49" fontId="39" fillId="0" borderId="24" xfId="0" applyNumberFormat="1" applyFont="1" applyBorder="1" applyAlignment="1" applyProtection="1">
      <alignment horizontal="left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  <xf numFmtId="167" fontId="39" fillId="0" borderId="24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left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66" fontId="1" fillId="0" borderId="16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" fontId="25" fillId="3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3" fillId="3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0" fillId="0" borderId="24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3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2" fillId="3" borderId="22" xfId="0" applyFont="1" applyFill="1" applyBorder="1" applyAlignment="1">
      <alignment horizontal="center" vertical="center" wrapText="1"/>
    </xf>
    <xf numFmtId="0" fontId="34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37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39" fillId="0" borderId="24" xfId="0" applyFont="1" applyBorder="1" applyAlignment="1" applyProtection="1">
      <alignment horizontal="left" vertical="center" wrapText="1"/>
      <protection locked="0"/>
    </xf>
    <xf numFmtId="4" fontId="39" fillId="0" borderId="24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4" fontId="25" fillId="0" borderId="11" xfId="0" applyNumberFormat="1" applyFont="1" applyBorder="1" applyAlignment="1"/>
    <xf numFmtId="4" fontId="3" fillId="0" borderId="11" xfId="0" applyNumberFormat="1" applyFont="1" applyBorder="1" applyAlignment="1">
      <alignment vertical="center"/>
    </xf>
    <xf numFmtId="4" fontId="6" fillId="0" borderId="16" xfId="0" applyNumberFormat="1" applyFont="1" applyBorder="1" applyAlignment="1"/>
    <xf numFmtId="4" fontId="6" fillId="0" borderId="16" xfId="0" applyNumberFormat="1" applyFont="1" applyBorder="1" applyAlignment="1">
      <alignment vertical="center"/>
    </xf>
    <xf numFmtId="4" fontId="6" fillId="0" borderId="22" xfId="0" applyNumberFormat="1" applyFont="1" applyBorder="1" applyAlignment="1"/>
    <xf numFmtId="4" fontId="6" fillId="0" borderId="22" xfId="0" applyNumberFormat="1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5" fillId="0" borderId="11" xfId="0" applyNumberFormat="1" applyFont="1" applyBorder="1" applyAlignment="1"/>
    <xf numFmtId="4" fontId="5" fillId="0" borderId="11" xfId="0" applyNumberFormat="1" applyFont="1" applyBorder="1" applyAlignment="1">
      <alignment vertical="center"/>
    </xf>
    <xf numFmtId="4" fontId="5" fillId="0" borderId="0" xfId="0" applyNumberFormat="1" applyFont="1" applyBorder="1" applyAlignment="1"/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4"/>
  <sheetViews>
    <sheetView showGridLines="0" tabSelected="1" workbookViewId="0">
      <pane ySplit="1" topLeftCell="A2" activePane="bottomLeft" state="frozen"/>
      <selection pane="bottomLeft" activeCell="C4" sqref="C4:AP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192" t="s">
        <v>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R2" s="215" t="s">
        <v>8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194" t="s">
        <v>12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25"/>
      <c r="AS4" s="26" t="s">
        <v>13</v>
      </c>
      <c r="BS4" s="20" t="s">
        <v>14</v>
      </c>
    </row>
    <row r="5" spans="1:73" ht="14.45" customHeight="1">
      <c r="B5" s="24"/>
      <c r="C5" s="27"/>
      <c r="D5" s="28" t="s">
        <v>15</v>
      </c>
      <c r="E5" s="27"/>
      <c r="F5" s="27"/>
      <c r="G5" s="27"/>
      <c r="H5" s="27"/>
      <c r="I5" s="27"/>
      <c r="J5" s="27"/>
      <c r="K5" s="196" t="s">
        <v>16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27"/>
      <c r="AQ5" s="25"/>
      <c r="BS5" s="20" t="s">
        <v>9</v>
      </c>
    </row>
    <row r="6" spans="1:73" ht="36.950000000000003" customHeight="1">
      <c r="B6" s="24"/>
      <c r="C6" s="27"/>
      <c r="D6" s="30" t="s">
        <v>17</v>
      </c>
      <c r="E6" s="27"/>
      <c r="F6" s="27"/>
      <c r="G6" s="27"/>
      <c r="H6" s="27"/>
      <c r="I6" s="27"/>
      <c r="J6" s="27"/>
      <c r="K6" s="198" t="s">
        <v>18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27"/>
      <c r="AQ6" s="25"/>
      <c r="BS6" s="20" t="s">
        <v>9</v>
      </c>
    </row>
    <row r="7" spans="1:73" ht="14.45" customHeight="1">
      <c r="B7" s="24"/>
      <c r="C7" s="27"/>
      <c r="D7" s="31" t="s">
        <v>19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20</v>
      </c>
      <c r="AL7" s="27"/>
      <c r="AM7" s="27"/>
      <c r="AN7" s="29" t="s">
        <v>5</v>
      </c>
      <c r="AO7" s="27"/>
      <c r="AP7" s="27"/>
      <c r="AQ7" s="25"/>
      <c r="BS7" s="20" t="s">
        <v>9</v>
      </c>
    </row>
    <row r="8" spans="1:73" ht="14.45" customHeight="1">
      <c r="B8" s="24"/>
      <c r="C8" s="27"/>
      <c r="D8" s="31" t="s">
        <v>21</v>
      </c>
      <c r="E8" s="27"/>
      <c r="F8" s="27"/>
      <c r="G8" s="27"/>
      <c r="H8" s="27"/>
      <c r="I8" s="27"/>
      <c r="J8" s="27"/>
      <c r="K8" s="29" t="s">
        <v>22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23</v>
      </c>
      <c r="AL8" s="27"/>
      <c r="AM8" s="27"/>
      <c r="AN8" s="29" t="s">
        <v>24</v>
      </c>
      <c r="AO8" s="27"/>
      <c r="AP8" s="27"/>
      <c r="AQ8" s="25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S9" s="20" t="s">
        <v>9</v>
      </c>
    </row>
    <row r="10" spans="1:73" ht="14.45" customHeight="1">
      <c r="B10" s="24"/>
      <c r="C10" s="27"/>
      <c r="D10" s="31" t="s">
        <v>25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26</v>
      </c>
      <c r="AL10" s="27"/>
      <c r="AM10" s="27"/>
      <c r="AN10" s="29" t="s">
        <v>5</v>
      </c>
      <c r="AO10" s="27"/>
      <c r="AP10" s="27"/>
      <c r="AQ10" s="25"/>
      <c r="BS10" s="20" t="s">
        <v>9</v>
      </c>
    </row>
    <row r="11" spans="1:73" ht="18.399999999999999" customHeight="1">
      <c r="B11" s="24"/>
      <c r="C11" s="27"/>
      <c r="D11" s="27"/>
      <c r="E11" s="29" t="s">
        <v>27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28</v>
      </c>
      <c r="AL11" s="27"/>
      <c r="AM11" s="27"/>
      <c r="AN11" s="29" t="s">
        <v>5</v>
      </c>
      <c r="AO11" s="27"/>
      <c r="AP11" s="27"/>
      <c r="AQ11" s="25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S12" s="20" t="s">
        <v>9</v>
      </c>
    </row>
    <row r="13" spans="1:73" ht="14.45" customHeight="1">
      <c r="B13" s="24"/>
      <c r="C13" s="27"/>
      <c r="D13" s="31" t="s">
        <v>29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26</v>
      </c>
      <c r="AL13" s="27"/>
      <c r="AM13" s="27"/>
      <c r="AN13" s="29" t="s">
        <v>5</v>
      </c>
      <c r="AO13" s="27"/>
      <c r="AP13" s="27"/>
      <c r="AQ13" s="25"/>
      <c r="BS13" s="20" t="s">
        <v>9</v>
      </c>
    </row>
    <row r="14" spans="1:73" ht="15">
      <c r="B14" s="24"/>
      <c r="C14" s="27"/>
      <c r="D14" s="27"/>
      <c r="E14" s="29" t="s">
        <v>30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28</v>
      </c>
      <c r="AL14" s="27"/>
      <c r="AM14" s="27"/>
      <c r="AN14" s="29" t="s">
        <v>5</v>
      </c>
      <c r="AO14" s="27"/>
      <c r="AP14" s="27"/>
      <c r="AQ14" s="25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S15" s="20" t="s">
        <v>6</v>
      </c>
    </row>
    <row r="16" spans="1:73" ht="14.45" customHeight="1">
      <c r="B16" s="24"/>
      <c r="C16" s="27"/>
      <c r="D16" s="31" t="s">
        <v>31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26</v>
      </c>
      <c r="AL16" s="27"/>
      <c r="AM16" s="27"/>
      <c r="AN16" s="29" t="s">
        <v>5</v>
      </c>
      <c r="AO16" s="27"/>
      <c r="AP16" s="27"/>
      <c r="AQ16" s="25"/>
      <c r="BS16" s="20" t="s">
        <v>6</v>
      </c>
    </row>
    <row r="17" spans="2:71" ht="18.399999999999999" customHeight="1">
      <c r="B17" s="24"/>
      <c r="C17" s="27"/>
      <c r="D17" s="27"/>
      <c r="E17" s="29" t="s">
        <v>32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28</v>
      </c>
      <c r="AL17" s="27"/>
      <c r="AM17" s="27"/>
      <c r="AN17" s="29" t="s">
        <v>5</v>
      </c>
      <c r="AO17" s="27"/>
      <c r="AP17" s="27"/>
      <c r="AQ17" s="25"/>
      <c r="BS17" s="20" t="s">
        <v>33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S18" s="20" t="s">
        <v>9</v>
      </c>
    </row>
    <row r="19" spans="2:71" ht="14.45" customHeight="1">
      <c r="B19" s="24"/>
      <c r="C19" s="27"/>
      <c r="D19" s="31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26</v>
      </c>
      <c r="AL19" s="27"/>
      <c r="AM19" s="27"/>
      <c r="AN19" s="29" t="s">
        <v>5</v>
      </c>
      <c r="AO19" s="27"/>
      <c r="AP19" s="27"/>
      <c r="AQ19" s="25"/>
      <c r="BS19" s="20" t="s">
        <v>9</v>
      </c>
    </row>
    <row r="20" spans="2:71" ht="18.399999999999999" customHeight="1">
      <c r="B20" s="24"/>
      <c r="C20" s="27"/>
      <c r="D20" s="27"/>
      <c r="E20" s="29" t="s">
        <v>35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28</v>
      </c>
      <c r="AL20" s="27"/>
      <c r="AM20" s="27"/>
      <c r="AN20" s="29" t="s">
        <v>5</v>
      </c>
      <c r="AO20" s="27"/>
      <c r="AP20" s="27"/>
      <c r="AQ20" s="25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</row>
    <row r="22" spans="2:71" ht="15">
      <c r="B22" s="24"/>
      <c r="C22" s="27"/>
      <c r="D22" s="31" t="s">
        <v>36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</row>
    <row r="23" spans="2:71" ht="22.5" customHeight="1">
      <c r="B23" s="24"/>
      <c r="C23" s="27"/>
      <c r="D23" s="27"/>
      <c r="E23" s="199" t="s">
        <v>5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27"/>
      <c r="AP23" s="27"/>
      <c r="AQ23" s="25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</row>
    <row r="25" spans="2:71" ht="6.95" customHeight="1">
      <c r="B25" s="24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5"/>
    </row>
    <row r="26" spans="2:71" ht="14.45" customHeight="1">
      <c r="B26" s="24"/>
      <c r="C26" s="27"/>
      <c r="D26" s="33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23">
        <f>ROUND(AG87,2)</f>
        <v>0</v>
      </c>
      <c r="AL26" s="197"/>
      <c r="AM26" s="197"/>
      <c r="AN26" s="197"/>
      <c r="AO26" s="197"/>
      <c r="AP26" s="27"/>
      <c r="AQ26" s="25"/>
    </row>
    <row r="27" spans="2:71" ht="14.45" customHeight="1">
      <c r="B27" s="24"/>
      <c r="C27" s="27"/>
      <c r="D27" s="33" t="s">
        <v>38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23">
        <f>ROUND(AG91,2)</f>
        <v>0</v>
      </c>
      <c r="AL27" s="223"/>
      <c r="AM27" s="223"/>
      <c r="AN27" s="223"/>
      <c r="AO27" s="223"/>
      <c r="AP27" s="27"/>
      <c r="AQ27" s="25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24">
        <f>ROUND(AK26+AK27,2)</f>
        <v>0</v>
      </c>
      <c r="AL29" s="225"/>
      <c r="AM29" s="225"/>
      <c r="AN29" s="225"/>
      <c r="AO29" s="225"/>
      <c r="AP29" s="35"/>
      <c r="AQ29" s="3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89">
        <v>0.21</v>
      </c>
      <c r="M31" s="190"/>
      <c r="N31" s="190"/>
      <c r="O31" s="190"/>
      <c r="P31" s="40"/>
      <c r="Q31" s="40"/>
      <c r="R31" s="40"/>
      <c r="S31" s="40"/>
      <c r="T31" s="43" t="s">
        <v>42</v>
      </c>
      <c r="U31" s="40"/>
      <c r="V31" s="40"/>
      <c r="W31" s="191">
        <f>ROUND(AZ87+SUM(CD92),2)</f>
        <v>0</v>
      </c>
      <c r="X31" s="190"/>
      <c r="Y31" s="190"/>
      <c r="Z31" s="190"/>
      <c r="AA31" s="190"/>
      <c r="AB31" s="190"/>
      <c r="AC31" s="190"/>
      <c r="AD31" s="190"/>
      <c r="AE31" s="190"/>
      <c r="AF31" s="40"/>
      <c r="AG31" s="40"/>
      <c r="AH31" s="40"/>
      <c r="AI31" s="40"/>
      <c r="AJ31" s="40"/>
      <c r="AK31" s="191">
        <f>ROUND(AV87+SUM(BY92),2)</f>
        <v>0</v>
      </c>
      <c r="AL31" s="190"/>
      <c r="AM31" s="190"/>
      <c r="AN31" s="190"/>
      <c r="AO31" s="190"/>
      <c r="AP31" s="40"/>
      <c r="AQ31" s="44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89">
        <v>0.15</v>
      </c>
      <c r="M32" s="190"/>
      <c r="N32" s="190"/>
      <c r="O32" s="190"/>
      <c r="P32" s="40"/>
      <c r="Q32" s="40"/>
      <c r="R32" s="40"/>
      <c r="S32" s="40"/>
      <c r="T32" s="43" t="s">
        <v>42</v>
      </c>
      <c r="U32" s="40"/>
      <c r="V32" s="40"/>
      <c r="W32" s="191">
        <f>ROUND(BA87+SUM(CE92),2)</f>
        <v>0</v>
      </c>
      <c r="X32" s="190"/>
      <c r="Y32" s="190"/>
      <c r="Z32" s="190"/>
      <c r="AA32" s="190"/>
      <c r="AB32" s="190"/>
      <c r="AC32" s="190"/>
      <c r="AD32" s="190"/>
      <c r="AE32" s="190"/>
      <c r="AF32" s="40"/>
      <c r="AG32" s="40"/>
      <c r="AH32" s="40"/>
      <c r="AI32" s="40"/>
      <c r="AJ32" s="40"/>
      <c r="AK32" s="191">
        <f>ROUND(AW87+SUM(BZ92),2)</f>
        <v>0</v>
      </c>
      <c r="AL32" s="190"/>
      <c r="AM32" s="190"/>
      <c r="AN32" s="190"/>
      <c r="AO32" s="190"/>
      <c r="AP32" s="40"/>
      <c r="AQ32" s="44"/>
    </row>
    <row r="33" spans="2:43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89">
        <v>0.21</v>
      </c>
      <c r="M33" s="190"/>
      <c r="N33" s="190"/>
      <c r="O33" s="190"/>
      <c r="P33" s="40"/>
      <c r="Q33" s="40"/>
      <c r="R33" s="40"/>
      <c r="S33" s="40"/>
      <c r="T33" s="43" t="s">
        <v>42</v>
      </c>
      <c r="U33" s="40"/>
      <c r="V33" s="40"/>
      <c r="W33" s="191">
        <f>ROUND(BB87+SUM(CF92),2)</f>
        <v>0</v>
      </c>
      <c r="X33" s="190"/>
      <c r="Y33" s="190"/>
      <c r="Z33" s="190"/>
      <c r="AA33" s="190"/>
      <c r="AB33" s="190"/>
      <c r="AC33" s="190"/>
      <c r="AD33" s="190"/>
      <c r="AE33" s="190"/>
      <c r="AF33" s="40"/>
      <c r="AG33" s="40"/>
      <c r="AH33" s="40"/>
      <c r="AI33" s="40"/>
      <c r="AJ33" s="40"/>
      <c r="AK33" s="191">
        <v>0</v>
      </c>
      <c r="AL33" s="190"/>
      <c r="AM33" s="190"/>
      <c r="AN33" s="190"/>
      <c r="AO33" s="190"/>
      <c r="AP33" s="40"/>
      <c r="AQ33" s="44"/>
    </row>
    <row r="34" spans="2:43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89">
        <v>0.15</v>
      </c>
      <c r="M34" s="190"/>
      <c r="N34" s="190"/>
      <c r="O34" s="190"/>
      <c r="P34" s="40"/>
      <c r="Q34" s="40"/>
      <c r="R34" s="40"/>
      <c r="S34" s="40"/>
      <c r="T34" s="43" t="s">
        <v>42</v>
      </c>
      <c r="U34" s="40"/>
      <c r="V34" s="40"/>
      <c r="W34" s="191">
        <f>ROUND(BC87+SUM(CG92),2)</f>
        <v>0</v>
      </c>
      <c r="X34" s="190"/>
      <c r="Y34" s="190"/>
      <c r="Z34" s="190"/>
      <c r="AA34" s="190"/>
      <c r="AB34" s="190"/>
      <c r="AC34" s="190"/>
      <c r="AD34" s="190"/>
      <c r="AE34" s="190"/>
      <c r="AF34" s="40"/>
      <c r="AG34" s="40"/>
      <c r="AH34" s="40"/>
      <c r="AI34" s="40"/>
      <c r="AJ34" s="40"/>
      <c r="AK34" s="191">
        <v>0</v>
      </c>
      <c r="AL34" s="190"/>
      <c r="AM34" s="190"/>
      <c r="AN34" s="190"/>
      <c r="AO34" s="190"/>
      <c r="AP34" s="40"/>
      <c r="AQ34" s="44"/>
    </row>
    <row r="35" spans="2:43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89">
        <v>0</v>
      </c>
      <c r="M35" s="190"/>
      <c r="N35" s="190"/>
      <c r="O35" s="190"/>
      <c r="P35" s="40"/>
      <c r="Q35" s="40"/>
      <c r="R35" s="40"/>
      <c r="S35" s="40"/>
      <c r="T35" s="43" t="s">
        <v>42</v>
      </c>
      <c r="U35" s="40"/>
      <c r="V35" s="40"/>
      <c r="W35" s="191">
        <f>ROUND(BD87+SUM(CH92),2)</f>
        <v>0</v>
      </c>
      <c r="X35" s="190"/>
      <c r="Y35" s="190"/>
      <c r="Z35" s="190"/>
      <c r="AA35" s="190"/>
      <c r="AB35" s="190"/>
      <c r="AC35" s="190"/>
      <c r="AD35" s="190"/>
      <c r="AE35" s="190"/>
      <c r="AF35" s="40"/>
      <c r="AG35" s="40"/>
      <c r="AH35" s="40"/>
      <c r="AI35" s="40"/>
      <c r="AJ35" s="40"/>
      <c r="AK35" s="191">
        <v>0</v>
      </c>
      <c r="AL35" s="190"/>
      <c r="AM35" s="190"/>
      <c r="AN35" s="190"/>
      <c r="AO35" s="190"/>
      <c r="AP35" s="40"/>
      <c r="AQ35" s="44"/>
    </row>
    <row r="36" spans="2:43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201" t="s">
        <v>49</v>
      </c>
      <c r="Y37" s="202"/>
      <c r="Z37" s="202"/>
      <c r="AA37" s="202"/>
      <c r="AB37" s="202"/>
      <c r="AC37" s="47"/>
      <c r="AD37" s="47"/>
      <c r="AE37" s="47"/>
      <c r="AF37" s="47"/>
      <c r="AG37" s="47"/>
      <c r="AH37" s="47"/>
      <c r="AI37" s="47"/>
      <c r="AJ37" s="47"/>
      <c r="AK37" s="203">
        <f>SUM(AK29:AK35)</f>
        <v>0</v>
      </c>
      <c r="AL37" s="202"/>
      <c r="AM37" s="202"/>
      <c r="AN37" s="202"/>
      <c r="AO37" s="204"/>
      <c r="AP37" s="45"/>
      <c r="AQ37" s="36"/>
    </row>
    <row r="38" spans="2:43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43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43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43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43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43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43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43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43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43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 ht="15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4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5"/>
    </row>
    <row r="51" spans="2:43">
      <c r="B51" s="24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5"/>
    </row>
    <row r="52" spans="2:43">
      <c r="B52" s="24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5"/>
    </row>
    <row r="53" spans="2:43">
      <c r="B53" s="24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5"/>
    </row>
    <row r="54" spans="2:43">
      <c r="B54" s="24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5"/>
    </row>
    <row r="55" spans="2:43">
      <c r="B55" s="24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5"/>
    </row>
    <row r="56" spans="2:43">
      <c r="B56" s="24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5"/>
    </row>
    <row r="57" spans="2:43">
      <c r="B57" s="24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5"/>
    </row>
    <row r="58" spans="2:43" s="1" customFormat="1" ht="15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 ht="15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4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5"/>
    </row>
    <row r="62" spans="2:43">
      <c r="B62" s="24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5"/>
    </row>
    <row r="63" spans="2:43">
      <c r="B63" s="24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5"/>
    </row>
    <row r="64" spans="2:43">
      <c r="B64" s="24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5"/>
    </row>
    <row r="65" spans="2:43">
      <c r="B65" s="24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5"/>
    </row>
    <row r="66" spans="2:43">
      <c r="B66" s="24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5"/>
    </row>
    <row r="67" spans="2:43">
      <c r="B67" s="24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5"/>
    </row>
    <row r="68" spans="2:43">
      <c r="B68" s="24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5"/>
    </row>
    <row r="69" spans="2:43" s="1" customFormat="1" ht="15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94" t="s">
        <v>56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36"/>
    </row>
    <row r="77" spans="2:43" s="3" customFormat="1" ht="14.45" customHeight="1">
      <c r="B77" s="64"/>
      <c r="C77" s="31" t="s">
        <v>15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CV010517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205" t="str">
        <f>K6</f>
        <v>Odvodnění komunikace  Na Červeném vrchu v Chebu</v>
      </c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31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Cheb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23</v>
      </c>
      <c r="AJ80" s="35"/>
      <c r="AK80" s="35"/>
      <c r="AL80" s="35"/>
      <c r="AM80" s="72" t="str">
        <f>IF(AN8= "","",AN8)</f>
        <v>20. 5. 2017</v>
      </c>
      <c r="AN80" s="35"/>
      <c r="AO80" s="35"/>
      <c r="AP80" s="35"/>
      <c r="AQ80" s="36"/>
    </row>
    <row r="81" spans="1:76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5">
      <c r="B82" s="34"/>
      <c r="C82" s="31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Město Cheb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31</v>
      </c>
      <c r="AJ82" s="35"/>
      <c r="AK82" s="35"/>
      <c r="AL82" s="35"/>
      <c r="AM82" s="200" t="str">
        <f>IF(E17="","",E17)</f>
        <v>Ing. Petr Moos</v>
      </c>
      <c r="AN82" s="200"/>
      <c r="AO82" s="200"/>
      <c r="AP82" s="200"/>
      <c r="AQ82" s="36"/>
      <c r="AS82" s="219" t="s">
        <v>57</v>
      </c>
      <c r="AT82" s="220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5">
      <c r="B83" s="34"/>
      <c r="C83" s="31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34</v>
      </c>
      <c r="AJ83" s="35"/>
      <c r="AK83" s="35"/>
      <c r="AL83" s="35"/>
      <c r="AM83" s="200" t="str">
        <f>IF(E20="","",E20)</f>
        <v>Rakyta</v>
      </c>
      <c r="AN83" s="200"/>
      <c r="AO83" s="200"/>
      <c r="AP83" s="200"/>
      <c r="AQ83" s="36"/>
      <c r="AS83" s="221"/>
      <c r="AT83" s="222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21"/>
      <c r="AT84" s="222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>
      <c r="B85" s="34"/>
      <c r="C85" s="207" t="s">
        <v>58</v>
      </c>
      <c r="D85" s="208"/>
      <c r="E85" s="208"/>
      <c r="F85" s="208"/>
      <c r="G85" s="208"/>
      <c r="H85" s="47"/>
      <c r="I85" s="209" t="s">
        <v>59</v>
      </c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9" t="s">
        <v>60</v>
      </c>
      <c r="AH85" s="208"/>
      <c r="AI85" s="208"/>
      <c r="AJ85" s="208"/>
      <c r="AK85" s="208"/>
      <c r="AL85" s="208"/>
      <c r="AM85" s="208"/>
      <c r="AN85" s="209" t="s">
        <v>61</v>
      </c>
      <c r="AO85" s="208"/>
      <c r="AP85" s="210"/>
      <c r="AQ85" s="36"/>
      <c r="AS85" s="74" t="s">
        <v>62</v>
      </c>
      <c r="AT85" s="75" t="s">
        <v>63</v>
      </c>
      <c r="AU85" s="75" t="s">
        <v>64</v>
      </c>
      <c r="AV85" s="75" t="s">
        <v>65</v>
      </c>
      <c r="AW85" s="75" t="s">
        <v>66</v>
      </c>
      <c r="AX85" s="75" t="s">
        <v>67</v>
      </c>
      <c r="AY85" s="75" t="s">
        <v>68</v>
      </c>
      <c r="AZ85" s="75" t="s">
        <v>69</v>
      </c>
      <c r="BA85" s="75" t="s">
        <v>70</v>
      </c>
      <c r="BB85" s="75" t="s">
        <v>71</v>
      </c>
      <c r="BC85" s="75" t="s">
        <v>72</v>
      </c>
      <c r="BD85" s="76" t="s">
        <v>73</v>
      </c>
    </row>
    <row r="86" spans="1:76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7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50000000000003" customHeight="1">
      <c r="B87" s="67"/>
      <c r="C87" s="78" t="s">
        <v>74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217">
        <f>ROUND(SUM(AG88:AG89),2)</f>
        <v>0</v>
      </c>
      <c r="AH87" s="217"/>
      <c r="AI87" s="217"/>
      <c r="AJ87" s="217"/>
      <c r="AK87" s="217"/>
      <c r="AL87" s="217"/>
      <c r="AM87" s="217"/>
      <c r="AN87" s="218">
        <f>SUM(AG87,AT87)</f>
        <v>0</v>
      </c>
      <c r="AO87" s="218"/>
      <c r="AP87" s="218"/>
      <c r="AQ87" s="70"/>
      <c r="AS87" s="80">
        <f>ROUND(SUM(AS88:AS89),2)</f>
        <v>0</v>
      </c>
      <c r="AT87" s="81">
        <f>ROUND(SUM(AV87:AW87),2)</f>
        <v>0</v>
      </c>
      <c r="AU87" s="82" t="e">
        <f>ROUND(SUM(AU88:AU89),5)</f>
        <v>#REF!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ROUND(SUM(AZ88:AZ89),2)</f>
        <v>0</v>
      </c>
      <c r="BA87" s="81">
        <f>ROUND(SUM(BA88:BA89),2)</f>
        <v>0</v>
      </c>
      <c r="BB87" s="81">
        <f>ROUND(SUM(BB88:BB89),2)</f>
        <v>0</v>
      </c>
      <c r="BC87" s="81">
        <f>ROUND(SUM(BC88:BC89),2)</f>
        <v>0</v>
      </c>
      <c r="BD87" s="83">
        <f>ROUND(SUM(BD88:BD89),2)</f>
        <v>0</v>
      </c>
      <c r="BS87" s="84" t="s">
        <v>75</v>
      </c>
      <c r="BT87" s="84" t="s">
        <v>76</v>
      </c>
      <c r="BU87" s="85" t="s">
        <v>77</v>
      </c>
      <c r="BV87" s="84" t="s">
        <v>78</v>
      </c>
      <c r="BW87" s="84" t="s">
        <v>79</v>
      </c>
      <c r="BX87" s="84" t="s">
        <v>80</v>
      </c>
    </row>
    <row r="88" spans="1:76" s="5" customFormat="1" ht="22.5" customHeight="1">
      <c r="A88" s="86" t="s">
        <v>81</v>
      </c>
      <c r="B88" s="87"/>
      <c r="C88" s="88"/>
      <c r="D88" s="211" t="s">
        <v>82</v>
      </c>
      <c r="E88" s="211"/>
      <c r="F88" s="211"/>
      <c r="G88" s="211"/>
      <c r="H88" s="211"/>
      <c r="I88" s="89"/>
      <c r="J88" s="211" t="s">
        <v>83</v>
      </c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2">
        <f ca="1">'10 - Kanalizace'!M30</f>
        <v>0</v>
      </c>
      <c r="AH88" s="213"/>
      <c r="AI88" s="213"/>
      <c r="AJ88" s="213"/>
      <c r="AK88" s="213"/>
      <c r="AL88" s="213"/>
      <c r="AM88" s="213"/>
      <c r="AN88" s="212">
        <f>SUM(AG88,AT88)</f>
        <v>0</v>
      </c>
      <c r="AO88" s="213"/>
      <c r="AP88" s="213"/>
      <c r="AQ88" s="90"/>
      <c r="AS88" s="91">
        <f ca="1">'10 - Kanalizace'!M28</f>
        <v>0</v>
      </c>
      <c r="AT88" s="92">
        <f ca="1">ROUND(SUM(AV88:AW88),2)</f>
        <v>0</v>
      </c>
      <c r="AU88" s="93" t="e">
        <f ca="1">'10 - Kanalizace'!W119</f>
        <v>#REF!</v>
      </c>
      <c r="AV88" s="92">
        <f ca="1">'10 - Kanalizace'!M32</f>
        <v>0</v>
      </c>
      <c r="AW88" s="92">
        <f ca="1">'10 - Kanalizace'!M33</f>
        <v>0</v>
      </c>
      <c r="AX88" s="92">
        <f ca="1">'10 - Kanalizace'!M34</f>
        <v>0</v>
      </c>
      <c r="AY88" s="92">
        <f ca="1">'10 - Kanalizace'!M35</f>
        <v>0</v>
      </c>
      <c r="AZ88" s="92">
        <f ca="1">'10 - Kanalizace'!H32</f>
        <v>0</v>
      </c>
      <c r="BA88" s="92">
        <f ca="1">'10 - Kanalizace'!H33</f>
        <v>0</v>
      </c>
      <c r="BB88" s="92">
        <f ca="1">'10 - Kanalizace'!H34</f>
        <v>0</v>
      </c>
      <c r="BC88" s="92">
        <f ca="1">'10 - Kanalizace'!H35</f>
        <v>0</v>
      </c>
      <c r="BD88" s="94">
        <f ca="1">'10 - Kanalizace'!H36</f>
        <v>0</v>
      </c>
      <c r="BT88" s="95" t="s">
        <v>84</v>
      </c>
      <c r="BV88" s="95" t="s">
        <v>78</v>
      </c>
      <c r="BW88" s="95" t="s">
        <v>85</v>
      </c>
      <c r="BX88" s="95" t="s">
        <v>79</v>
      </c>
    </row>
    <row r="89" spans="1:76" s="5" customFormat="1" ht="22.5" customHeight="1">
      <c r="A89" s="86" t="s">
        <v>81</v>
      </c>
      <c r="B89" s="87"/>
      <c r="C89" s="88"/>
      <c r="D89" s="211" t="s">
        <v>86</v>
      </c>
      <c r="E89" s="211"/>
      <c r="F89" s="211"/>
      <c r="G89" s="211"/>
      <c r="H89" s="211"/>
      <c r="I89" s="89"/>
      <c r="J89" s="211" t="s">
        <v>87</v>
      </c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2">
        <f ca="1">'20 - Opěrná stěna'!M30</f>
        <v>0</v>
      </c>
      <c r="AH89" s="213"/>
      <c r="AI89" s="213"/>
      <c r="AJ89" s="213"/>
      <c r="AK89" s="213"/>
      <c r="AL89" s="213"/>
      <c r="AM89" s="213"/>
      <c r="AN89" s="212">
        <f>SUM(AG89,AT89)</f>
        <v>0</v>
      </c>
      <c r="AO89" s="213"/>
      <c r="AP89" s="213"/>
      <c r="AQ89" s="90"/>
      <c r="AS89" s="96">
        <f ca="1">'20 - Opěrná stěna'!M28</f>
        <v>0</v>
      </c>
      <c r="AT89" s="97">
        <f ca="1">ROUND(SUM(AV89:AW89),2)</f>
        <v>0</v>
      </c>
      <c r="AU89" s="98">
        <f ca="1">'20 - Opěrná stěna'!W123</f>
        <v>0</v>
      </c>
      <c r="AV89" s="97">
        <f ca="1">'20 - Opěrná stěna'!M32</f>
        <v>0</v>
      </c>
      <c r="AW89" s="97">
        <f ca="1">'20 - Opěrná stěna'!M33</f>
        <v>0</v>
      </c>
      <c r="AX89" s="97">
        <f ca="1">'20 - Opěrná stěna'!M34</f>
        <v>0</v>
      </c>
      <c r="AY89" s="97">
        <f ca="1">'20 - Opěrná stěna'!M35</f>
        <v>0</v>
      </c>
      <c r="AZ89" s="97">
        <f ca="1">'20 - Opěrná stěna'!H32</f>
        <v>0</v>
      </c>
      <c r="BA89" s="97">
        <f ca="1">'20 - Opěrná stěna'!H33</f>
        <v>0</v>
      </c>
      <c r="BB89" s="97">
        <f ca="1">'20 - Opěrná stěna'!H34</f>
        <v>0</v>
      </c>
      <c r="BC89" s="97">
        <f ca="1">'20 - Opěrná stěna'!H35</f>
        <v>0</v>
      </c>
      <c r="BD89" s="99">
        <f ca="1">'20 - Opěrná stěna'!H36</f>
        <v>0</v>
      </c>
      <c r="BT89" s="95" t="s">
        <v>84</v>
      </c>
      <c r="BV89" s="95" t="s">
        <v>78</v>
      </c>
      <c r="BW89" s="95" t="s">
        <v>88</v>
      </c>
      <c r="BX89" s="95" t="s">
        <v>79</v>
      </c>
    </row>
    <row r="90" spans="1:76">
      <c r="B90" s="24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5"/>
    </row>
    <row r="91" spans="1:76" s="1" customFormat="1" ht="30" customHeight="1">
      <c r="B91" s="34"/>
      <c r="C91" s="78" t="s">
        <v>89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8">
        <v>0</v>
      </c>
      <c r="AH91" s="218"/>
      <c r="AI91" s="218"/>
      <c r="AJ91" s="218"/>
      <c r="AK91" s="218"/>
      <c r="AL91" s="218"/>
      <c r="AM91" s="218"/>
      <c r="AN91" s="218">
        <v>0</v>
      </c>
      <c r="AO91" s="218"/>
      <c r="AP91" s="218"/>
      <c r="AQ91" s="36"/>
      <c r="AS91" s="74" t="s">
        <v>90</v>
      </c>
      <c r="AT91" s="75" t="s">
        <v>91</v>
      </c>
      <c r="AU91" s="75" t="s">
        <v>40</v>
      </c>
      <c r="AV91" s="76" t="s">
        <v>63</v>
      </c>
    </row>
    <row r="92" spans="1:76" s="1" customFormat="1" ht="10.9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6"/>
      <c r="AS92" s="100"/>
      <c r="AT92" s="55"/>
      <c r="AU92" s="55"/>
      <c r="AV92" s="57"/>
    </row>
    <row r="93" spans="1:76" s="1" customFormat="1" ht="30" customHeight="1">
      <c r="B93" s="34"/>
      <c r="C93" s="101" t="s">
        <v>92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214">
        <f>ROUND(AG87+AG91,2)</f>
        <v>0</v>
      </c>
      <c r="AH93" s="214"/>
      <c r="AI93" s="214"/>
      <c r="AJ93" s="214"/>
      <c r="AK93" s="214"/>
      <c r="AL93" s="214"/>
      <c r="AM93" s="214"/>
      <c r="AN93" s="214">
        <f>AN87+AN91</f>
        <v>0</v>
      </c>
      <c r="AO93" s="214"/>
      <c r="AP93" s="214"/>
      <c r="AQ93" s="36"/>
    </row>
    <row r="94" spans="1:76" s="1" customFormat="1" ht="6.95" customHeight="1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60"/>
    </row>
  </sheetData>
  <mergeCells count="49">
    <mergeCell ref="AR2:BE2"/>
    <mergeCell ref="AG87:AM87"/>
    <mergeCell ref="AN87:AP87"/>
    <mergeCell ref="AG91:AM91"/>
    <mergeCell ref="AN91:AP91"/>
    <mergeCell ref="AS82:AT84"/>
    <mergeCell ref="AM83:AP83"/>
    <mergeCell ref="AK26:AO26"/>
    <mergeCell ref="AK27:AO27"/>
    <mergeCell ref="AK29:AO29"/>
    <mergeCell ref="AN89:AP89"/>
    <mergeCell ref="AG89:AM89"/>
    <mergeCell ref="D89:H89"/>
    <mergeCell ref="J89:AF89"/>
    <mergeCell ref="AG93:AM93"/>
    <mergeCell ref="AN93:AP93"/>
    <mergeCell ref="L78:AO78"/>
    <mergeCell ref="C85:G85"/>
    <mergeCell ref="I85:AF85"/>
    <mergeCell ref="AG85:AM85"/>
    <mergeCell ref="AN85:AP85"/>
    <mergeCell ref="D88:H88"/>
    <mergeCell ref="J88:AF88"/>
    <mergeCell ref="AN88:AP88"/>
    <mergeCell ref="AG88:AM88"/>
    <mergeCell ref="AM82:AP82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phoneticPr fontId="40" type="noConversion"/>
  <hyperlinks>
    <hyperlink ref="K1:S1" location="C2" display="1) Souhrnný list stavby"/>
    <hyperlink ref="W1:AF1" location="C87" display="2) Rekapitulace objektů"/>
    <hyperlink ref="A88" location="'10 - Kanalizace'!C2" display="/"/>
    <hyperlink ref="A89" location="'20 - Opěrná stěna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406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2" bestFit="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02"/>
      <c r="B1" s="14"/>
      <c r="C1" s="14"/>
      <c r="D1" s="15" t="s">
        <v>1</v>
      </c>
      <c r="E1" s="14"/>
      <c r="F1" s="16" t="s">
        <v>93</v>
      </c>
      <c r="G1" s="16"/>
      <c r="H1" s="266" t="s">
        <v>94</v>
      </c>
      <c r="I1" s="266"/>
      <c r="J1" s="266"/>
      <c r="K1" s="266"/>
      <c r="L1" s="16" t="s">
        <v>95</v>
      </c>
      <c r="M1" s="14"/>
      <c r="N1" s="14"/>
      <c r="O1" s="15" t="s">
        <v>96</v>
      </c>
      <c r="P1" s="14"/>
      <c r="Q1" s="14"/>
      <c r="R1" s="14"/>
      <c r="S1" s="16" t="s">
        <v>97</v>
      </c>
      <c r="T1" s="16"/>
      <c r="U1" s="102"/>
      <c r="V1" s="10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92" t="s">
        <v>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0" t="s">
        <v>85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98</v>
      </c>
    </row>
    <row r="4" spans="1:66" ht="36.950000000000003" customHeight="1">
      <c r="B4" s="24"/>
      <c r="C4" s="194" t="s">
        <v>99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17</v>
      </c>
      <c r="E6" s="27"/>
      <c r="F6" s="228" t="str">
        <f ca="1">'Rekapitulace stavby'!K6</f>
        <v>Odvodnění komunikace  Na Červeném vrchu v Chebu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7"/>
      <c r="R6" s="25"/>
    </row>
    <row r="7" spans="1:66" s="1" customFormat="1" ht="32.85" customHeight="1">
      <c r="B7" s="34"/>
      <c r="C7" s="35"/>
      <c r="D7" s="30" t="s">
        <v>100</v>
      </c>
      <c r="E7" s="35"/>
      <c r="F7" s="198" t="s">
        <v>101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30</v>
      </c>
      <c r="G9" s="35"/>
      <c r="H9" s="35"/>
      <c r="I9" s="35"/>
      <c r="J9" s="35"/>
      <c r="K9" s="35"/>
      <c r="L9" s="35"/>
      <c r="M9" s="31" t="s">
        <v>23</v>
      </c>
      <c r="N9" s="35"/>
      <c r="O9" s="230" t="str">
        <f ca="1">'Rekapitulace stavby'!AN8</f>
        <v>20. 5. 2017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196" t="str">
        <f ca="1">IF('Rekapitulace stavby'!AN10="","",'Rekapitulace stavby'!AN10)</f>
        <v/>
      </c>
      <c r="P11" s="196"/>
      <c r="Q11" s="35"/>
      <c r="R11" s="36"/>
    </row>
    <row r="12" spans="1:66" s="1" customFormat="1" ht="18" customHeight="1">
      <c r="B12" s="34"/>
      <c r="C12" s="35"/>
      <c r="D12" s="35"/>
      <c r="E12" s="29" t="str">
        <f ca="1">IF('Rekapitulace stavby'!E11="","",'Rekapitulace stavby'!E11)</f>
        <v>Město Cheb</v>
      </c>
      <c r="F12" s="35"/>
      <c r="G12" s="35"/>
      <c r="H12" s="35"/>
      <c r="I12" s="35"/>
      <c r="J12" s="35"/>
      <c r="K12" s="35"/>
      <c r="L12" s="35"/>
      <c r="M12" s="31" t="s">
        <v>28</v>
      </c>
      <c r="N12" s="35"/>
      <c r="O12" s="196" t="str">
        <f ca="1">IF('Rekapitulace stavby'!AN11="","",'Rekapitulace stavby'!AN11)</f>
        <v/>
      </c>
      <c r="P12" s="196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196" t="str">
        <f ca="1">IF('Rekapitulace stavby'!AN13="","",'Rekapitulace stavby'!AN13)</f>
        <v/>
      </c>
      <c r="P14" s="196"/>
      <c r="Q14" s="35"/>
      <c r="R14" s="36"/>
    </row>
    <row r="15" spans="1:66" s="1" customFormat="1" ht="18" customHeight="1">
      <c r="B15" s="34"/>
      <c r="C15" s="35"/>
      <c r="D15" s="35"/>
      <c r="E15" s="29" t="str">
        <f ca="1"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28</v>
      </c>
      <c r="N15" s="35"/>
      <c r="O15" s="196" t="str">
        <f ca="1">IF('Rekapitulace stavby'!AN14="","",'Rekapitulace stavby'!AN14)</f>
        <v/>
      </c>
      <c r="P15" s="196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196" t="str">
        <f ca="1">IF('Rekapitulace stavby'!AN16="","",'Rekapitulace stavby'!AN16)</f>
        <v/>
      </c>
      <c r="P17" s="196"/>
      <c r="Q17" s="35"/>
      <c r="R17" s="36"/>
    </row>
    <row r="18" spans="2:18" s="1" customFormat="1" ht="18" customHeight="1">
      <c r="B18" s="34"/>
      <c r="C18" s="35"/>
      <c r="D18" s="35"/>
      <c r="E18" s="29" t="str">
        <f ca="1">IF('Rekapitulace stavby'!E17="","",'Rekapitulace stavby'!E17)</f>
        <v>Ing. Petr Moos</v>
      </c>
      <c r="F18" s="35"/>
      <c r="G18" s="35"/>
      <c r="H18" s="35"/>
      <c r="I18" s="35"/>
      <c r="J18" s="35"/>
      <c r="K18" s="35"/>
      <c r="L18" s="35"/>
      <c r="M18" s="31" t="s">
        <v>28</v>
      </c>
      <c r="N18" s="35"/>
      <c r="O18" s="196" t="str">
        <f ca="1">IF('Rekapitulace stavby'!AN17="","",'Rekapitulace stavby'!AN17)</f>
        <v/>
      </c>
      <c r="P18" s="196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196" t="str">
        <f ca="1">IF('Rekapitulace stavby'!AN19="","",'Rekapitulace stavby'!AN19)</f>
        <v/>
      </c>
      <c r="P20" s="196"/>
      <c r="Q20" s="35"/>
      <c r="R20" s="36"/>
    </row>
    <row r="21" spans="2:18" s="1" customFormat="1" ht="18" customHeight="1">
      <c r="B21" s="34"/>
      <c r="C21" s="35"/>
      <c r="D21" s="35"/>
      <c r="E21" s="29" t="str">
        <f ca="1">IF('Rekapitulace stavby'!E20="","",'Rekapitulace stavby'!E20)</f>
        <v>Rakyta</v>
      </c>
      <c r="F21" s="35"/>
      <c r="G21" s="35"/>
      <c r="H21" s="35"/>
      <c r="I21" s="35"/>
      <c r="J21" s="35"/>
      <c r="K21" s="35"/>
      <c r="L21" s="35"/>
      <c r="M21" s="31" t="s">
        <v>28</v>
      </c>
      <c r="N21" s="35"/>
      <c r="O21" s="196" t="str">
        <f ca="1">IF('Rekapitulace stavby'!AN20="","",'Rekapitulace stavby'!AN20)</f>
        <v/>
      </c>
      <c r="P21" s="196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199" t="s">
        <v>5</v>
      </c>
      <c r="F24" s="199"/>
      <c r="G24" s="199"/>
      <c r="H24" s="199"/>
      <c r="I24" s="199"/>
      <c r="J24" s="199"/>
      <c r="K24" s="199"/>
      <c r="L24" s="199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3" t="s">
        <v>102</v>
      </c>
      <c r="E27" s="35"/>
      <c r="F27" s="35"/>
      <c r="G27" s="35"/>
      <c r="H27" s="35"/>
      <c r="I27" s="35"/>
      <c r="J27" s="35"/>
      <c r="K27" s="35"/>
      <c r="L27" s="35"/>
      <c r="M27" s="223">
        <f>N88</f>
        <v>0</v>
      </c>
      <c r="N27" s="223"/>
      <c r="O27" s="223"/>
      <c r="P27" s="223"/>
      <c r="Q27" s="35"/>
      <c r="R27" s="36"/>
    </row>
    <row r="28" spans="2:18" s="1" customFormat="1" ht="14.45" customHeight="1">
      <c r="B28" s="34"/>
      <c r="C28" s="35"/>
      <c r="D28" s="33" t="s">
        <v>103</v>
      </c>
      <c r="E28" s="35"/>
      <c r="F28" s="35"/>
      <c r="G28" s="35"/>
      <c r="H28" s="35"/>
      <c r="I28" s="35"/>
      <c r="J28" s="35"/>
      <c r="K28" s="35"/>
      <c r="L28" s="35"/>
      <c r="M28" s="223">
        <f>N98</f>
        <v>0</v>
      </c>
      <c r="N28" s="223"/>
      <c r="O28" s="223"/>
      <c r="P28" s="22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4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7"/>
      <c r="O30" s="227"/>
      <c r="P30" s="227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05" t="s">
        <v>42</v>
      </c>
      <c r="H32" s="226">
        <f>ROUND((SUM(BE98:BE101)+SUM(BE119:BE405)), 2)</f>
        <v>0</v>
      </c>
      <c r="I32" s="227"/>
      <c r="J32" s="227"/>
      <c r="K32" s="35"/>
      <c r="L32" s="35"/>
      <c r="M32" s="226">
        <f>ROUND(ROUND((SUM(BE98:BE101)+SUM(BE119:BE405)), 2)*F32, 2)</f>
        <v>0</v>
      </c>
      <c r="N32" s="227"/>
      <c r="O32" s="227"/>
      <c r="P32" s="227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05" t="s">
        <v>42</v>
      </c>
      <c r="H33" s="226">
        <f>ROUND((SUM(BF98:BF101)+SUM(BF119:BF405)), 2)</f>
        <v>0</v>
      </c>
      <c r="I33" s="227"/>
      <c r="J33" s="227"/>
      <c r="K33" s="35"/>
      <c r="L33" s="35"/>
      <c r="M33" s="226">
        <f>ROUND(ROUND((SUM(BF98:BF101)+SUM(BF119:BF405)), 2)*F33, 2)</f>
        <v>0</v>
      </c>
      <c r="N33" s="227"/>
      <c r="O33" s="227"/>
      <c r="P33" s="22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05" t="s">
        <v>42</v>
      </c>
      <c r="H34" s="226">
        <f>ROUND((SUM(BG98:BG101)+SUM(BG119:BG405)), 2)</f>
        <v>0</v>
      </c>
      <c r="I34" s="227"/>
      <c r="J34" s="227"/>
      <c r="K34" s="35"/>
      <c r="L34" s="35"/>
      <c r="M34" s="226">
        <v>0</v>
      </c>
      <c r="N34" s="227"/>
      <c r="O34" s="227"/>
      <c r="P34" s="22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05" t="s">
        <v>42</v>
      </c>
      <c r="H35" s="226">
        <f>ROUND((SUM(BH98:BH101)+SUM(BH119:BH405)), 2)</f>
        <v>0</v>
      </c>
      <c r="I35" s="227"/>
      <c r="J35" s="227"/>
      <c r="K35" s="35"/>
      <c r="L35" s="35"/>
      <c r="M35" s="226">
        <v>0</v>
      </c>
      <c r="N35" s="227"/>
      <c r="O35" s="227"/>
      <c r="P35" s="227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05" t="s">
        <v>42</v>
      </c>
      <c r="H36" s="226">
        <f>ROUND((SUM(BI98:BI101)+SUM(BI119:BI405)), 2)</f>
        <v>0</v>
      </c>
      <c r="I36" s="227"/>
      <c r="J36" s="227"/>
      <c r="K36" s="35"/>
      <c r="L36" s="35"/>
      <c r="M36" s="226">
        <v>0</v>
      </c>
      <c r="N36" s="227"/>
      <c r="O36" s="227"/>
      <c r="P36" s="227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45"/>
      <c r="D38" s="46" t="s">
        <v>47</v>
      </c>
      <c r="E38" s="47"/>
      <c r="F38" s="47"/>
      <c r="G38" s="106" t="s">
        <v>48</v>
      </c>
      <c r="H38" s="48" t="s">
        <v>49</v>
      </c>
      <c r="I38" s="47"/>
      <c r="J38" s="47"/>
      <c r="K38" s="47"/>
      <c r="L38" s="203">
        <f>SUM(M30:M36)</f>
        <v>0</v>
      </c>
      <c r="M38" s="203"/>
      <c r="N38" s="203"/>
      <c r="O38" s="203"/>
      <c r="P38" s="233"/>
      <c r="Q38" s="4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94" t="s">
        <v>104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8" t="str">
        <f>F6</f>
        <v>Odvodnění komunikace  Na Červeném vrchu v Chebu</v>
      </c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35"/>
      <c r="R78" s="36"/>
    </row>
    <row r="79" spans="2:18" s="1" customFormat="1" ht="36.950000000000003" customHeight="1">
      <c r="B79" s="34"/>
      <c r="C79" s="68" t="s">
        <v>100</v>
      </c>
      <c r="D79" s="35"/>
      <c r="E79" s="35"/>
      <c r="F79" s="205" t="str">
        <f>F7</f>
        <v>10 - Kanalizace</v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0" t="str">
        <f>IF(O9="","",O9)</f>
        <v>20. 5. 2017</v>
      </c>
      <c r="N81" s="230"/>
      <c r="O81" s="230"/>
      <c r="P81" s="230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>Město Cheb</v>
      </c>
      <c r="G83" s="35"/>
      <c r="H83" s="35"/>
      <c r="I83" s="35"/>
      <c r="J83" s="35"/>
      <c r="K83" s="31" t="s">
        <v>31</v>
      </c>
      <c r="L83" s="35"/>
      <c r="M83" s="196" t="str">
        <f>E18</f>
        <v>Ing. Petr Moos</v>
      </c>
      <c r="N83" s="196"/>
      <c r="O83" s="196"/>
      <c r="P83" s="196"/>
      <c r="Q83" s="196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96" t="str">
        <f>E21</f>
        <v>Rakyta</v>
      </c>
      <c r="N84" s="196"/>
      <c r="O84" s="196"/>
      <c r="P84" s="196"/>
      <c r="Q84" s="196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4" t="s">
        <v>105</v>
      </c>
      <c r="D86" s="235"/>
      <c r="E86" s="235"/>
      <c r="F86" s="235"/>
      <c r="G86" s="235"/>
      <c r="H86" s="45"/>
      <c r="I86" s="45"/>
      <c r="J86" s="45"/>
      <c r="K86" s="45"/>
      <c r="L86" s="45"/>
      <c r="M86" s="45"/>
      <c r="N86" s="234" t="s">
        <v>106</v>
      </c>
      <c r="O86" s="235"/>
      <c r="P86" s="235"/>
      <c r="Q86" s="235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07" t="s">
        <v>107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8">
        <f>N119</f>
        <v>0</v>
      </c>
      <c r="O88" s="232"/>
      <c r="P88" s="232"/>
      <c r="Q88" s="232"/>
      <c r="R88" s="36"/>
      <c r="AC88" s="152"/>
      <c r="AU88" s="20" t="s">
        <v>108</v>
      </c>
    </row>
    <row r="89" spans="2:47" s="7" customFormat="1" ht="19.899999999999999" customHeight="1">
      <c r="B89" s="112"/>
      <c r="C89" s="113"/>
      <c r="E89" s="114" t="str">
        <f>D120</f>
        <v>1 - Zemní práce</v>
      </c>
      <c r="F89" s="113"/>
      <c r="G89" s="113"/>
      <c r="H89" s="113"/>
      <c r="I89" s="113"/>
      <c r="J89" s="113"/>
      <c r="K89" s="113"/>
      <c r="L89" s="113"/>
      <c r="M89" s="113"/>
      <c r="N89" s="236">
        <f>N120</f>
        <v>0</v>
      </c>
      <c r="O89" s="237"/>
      <c r="P89" s="237"/>
      <c r="Q89" s="237"/>
      <c r="R89" s="115"/>
      <c r="AD89" s="188"/>
    </row>
    <row r="90" spans="2:47" s="7" customFormat="1" ht="19.899999999999999" customHeight="1">
      <c r="B90" s="112"/>
      <c r="C90" s="113"/>
      <c r="D90" s="114" t="s">
        <v>109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36">
        <f>N200</f>
        <v>0</v>
      </c>
      <c r="O90" s="237"/>
      <c r="P90" s="237"/>
      <c r="Q90" s="237"/>
      <c r="R90" s="115"/>
      <c r="AD90" s="188"/>
    </row>
    <row r="91" spans="2:47" s="7" customFormat="1" ht="19.899999999999999" customHeight="1">
      <c r="B91" s="112"/>
      <c r="C91" s="113"/>
      <c r="D91" s="114" t="s">
        <v>110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36">
        <f>N203</f>
        <v>0</v>
      </c>
      <c r="O91" s="237"/>
      <c r="P91" s="237"/>
      <c r="Q91" s="237"/>
      <c r="R91" s="115"/>
    </row>
    <row r="92" spans="2:47" s="7" customFormat="1" ht="19.899999999999999" customHeight="1">
      <c r="B92" s="112"/>
      <c r="C92" s="113"/>
      <c r="D92" s="114" t="s">
        <v>111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36">
        <f>N216</f>
        <v>0</v>
      </c>
      <c r="O92" s="237"/>
      <c r="P92" s="237"/>
      <c r="Q92" s="237"/>
      <c r="R92" s="115"/>
    </row>
    <row r="93" spans="2:47" s="7" customFormat="1" ht="19.899999999999999" customHeight="1">
      <c r="B93" s="112"/>
      <c r="C93" s="113"/>
      <c r="D93" s="114" t="s">
        <v>112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36">
        <f>N268</f>
        <v>0</v>
      </c>
      <c r="O93" s="237"/>
      <c r="P93" s="237"/>
      <c r="Q93" s="237"/>
      <c r="R93" s="115"/>
    </row>
    <row r="94" spans="2:47" s="7" customFormat="1" ht="19.899999999999999" customHeight="1">
      <c r="B94" s="112"/>
      <c r="C94" s="113"/>
      <c r="D94" s="114" t="s">
        <v>113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36">
        <f>N372</f>
        <v>0</v>
      </c>
      <c r="O94" s="237"/>
      <c r="P94" s="237"/>
      <c r="Q94" s="237"/>
      <c r="R94" s="115"/>
    </row>
    <row r="95" spans="2:47" s="7" customFormat="1" ht="19.899999999999999" customHeight="1">
      <c r="B95" s="112"/>
      <c r="C95" s="113"/>
      <c r="D95" s="114" t="s">
        <v>114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36">
        <f>N384</f>
        <v>0</v>
      </c>
      <c r="O95" s="237"/>
      <c r="P95" s="237"/>
      <c r="Q95" s="237"/>
      <c r="R95" s="115"/>
    </row>
    <row r="96" spans="2:47" s="7" customFormat="1" ht="19.899999999999999" customHeight="1">
      <c r="B96" s="112"/>
      <c r="C96" s="113"/>
      <c r="D96" s="114" t="s">
        <v>116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36">
        <f>N395</f>
        <v>0</v>
      </c>
      <c r="O96" s="237"/>
      <c r="P96" s="237"/>
      <c r="Q96" s="237"/>
      <c r="R96" s="115"/>
      <c r="AC96" s="188"/>
    </row>
    <row r="97" spans="2:65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65" s="1" customFormat="1" ht="29.25" customHeight="1">
      <c r="B98" s="34"/>
      <c r="C98" s="107" t="s">
        <v>117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32">
        <f>ROUND(N99+N100,2)</f>
        <v>0</v>
      </c>
      <c r="O98" s="238"/>
      <c r="P98" s="238"/>
      <c r="Q98" s="238"/>
      <c r="R98" s="36"/>
      <c r="T98" s="116"/>
      <c r="U98" s="117" t="s">
        <v>40</v>
      </c>
    </row>
    <row r="99" spans="2:65" s="1" customFormat="1" ht="18" customHeight="1">
      <c r="B99" s="118"/>
      <c r="C99" s="119"/>
      <c r="D99" s="240" t="s">
        <v>118</v>
      </c>
      <c r="E99" s="240"/>
      <c r="F99" s="240"/>
      <c r="G99" s="240"/>
      <c r="H99" s="240"/>
      <c r="I99" s="119"/>
      <c r="J99" s="119"/>
      <c r="K99" s="119"/>
      <c r="L99" s="119"/>
      <c r="M99" s="119"/>
      <c r="N99" s="241">
        <v>0</v>
      </c>
      <c r="O99" s="241"/>
      <c r="P99" s="241"/>
      <c r="Q99" s="241"/>
      <c r="R99" s="120"/>
      <c r="S99" s="119"/>
      <c r="T99" s="121"/>
      <c r="U99" s="122" t="s">
        <v>41</v>
      </c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4" t="s">
        <v>119</v>
      </c>
      <c r="AZ99" s="123"/>
      <c r="BA99" s="123"/>
      <c r="BB99" s="123"/>
      <c r="BC99" s="123"/>
      <c r="BD99" s="123"/>
      <c r="BE99" s="125">
        <f>IF(U99="základní",N99,0)</f>
        <v>0</v>
      </c>
      <c r="BF99" s="125">
        <f>IF(U99="snížená",N99,0)</f>
        <v>0</v>
      </c>
      <c r="BG99" s="125">
        <f>IF(U99="zákl. přenesená",N99,0)</f>
        <v>0</v>
      </c>
      <c r="BH99" s="125">
        <f>IF(U99="sníž. přenesená",N99,0)</f>
        <v>0</v>
      </c>
      <c r="BI99" s="125">
        <f>IF(U99="nulová",N99,0)</f>
        <v>0</v>
      </c>
      <c r="BJ99" s="124" t="s">
        <v>84</v>
      </c>
      <c r="BK99" s="123"/>
      <c r="BL99" s="123"/>
      <c r="BM99" s="123"/>
    </row>
    <row r="100" spans="2:65" s="1" customFormat="1" ht="18" customHeight="1">
      <c r="B100" s="118"/>
      <c r="C100" s="119"/>
      <c r="D100" s="240" t="s">
        <v>120</v>
      </c>
      <c r="E100" s="240"/>
      <c r="F100" s="240"/>
      <c r="G100" s="240"/>
      <c r="H100" s="240"/>
      <c r="I100" s="119"/>
      <c r="J100" s="119"/>
      <c r="K100" s="119"/>
      <c r="L100" s="119"/>
      <c r="M100" s="119"/>
      <c r="N100" s="241">
        <v>0</v>
      </c>
      <c r="O100" s="241"/>
      <c r="P100" s="241"/>
      <c r="Q100" s="241"/>
      <c r="R100" s="120"/>
      <c r="S100" s="119"/>
      <c r="T100" s="126"/>
      <c r="U100" s="127" t="s">
        <v>41</v>
      </c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4" t="s">
        <v>119</v>
      </c>
      <c r="AZ100" s="123"/>
      <c r="BA100" s="123"/>
      <c r="BB100" s="123"/>
      <c r="BC100" s="123"/>
      <c r="BD100" s="123"/>
      <c r="BE100" s="125">
        <f>IF(U100="základní",N100,0)</f>
        <v>0</v>
      </c>
      <c r="BF100" s="125">
        <f>IF(U100="snížená",N100,0)</f>
        <v>0</v>
      </c>
      <c r="BG100" s="125">
        <f>IF(U100="zákl. přenesená",N100,0)</f>
        <v>0</v>
      </c>
      <c r="BH100" s="125">
        <f>IF(U100="sníž. přenesená",N100,0)</f>
        <v>0</v>
      </c>
      <c r="BI100" s="125">
        <f>IF(U100="nulová",N100,0)</f>
        <v>0</v>
      </c>
      <c r="BJ100" s="124" t="s">
        <v>84</v>
      </c>
      <c r="BK100" s="123"/>
      <c r="BL100" s="123"/>
      <c r="BM100" s="123"/>
    </row>
    <row r="101" spans="2:65" s="1" customFormat="1" ht="18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65" s="1" customFormat="1" ht="29.25" customHeight="1">
      <c r="B102" s="34"/>
      <c r="C102" s="101" t="s">
        <v>92</v>
      </c>
      <c r="D102" s="45"/>
      <c r="E102" s="45"/>
      <c r="F102" s="45"/>
      <c r="G102" s="45"/>
      <c r="H102" s="45"/>
      <c r="I102" s="45"/>
      <c r="J102" s="45"/>
      <c r="K102" s="45"/>
      <c r="L102" s="214">
        <f>ROUND(SUM(N88+N98),2)</f>
        <v>0</v>
      </c>
      <c r="M102" s="214"/>
      <c r="N102" s="214"/>
      <c r="O102" s="214"/>
      <c r="P102" s="214"/>
      <c r="Q102" s="214"/>
      <c r="R102" s="36"/>
    </row>
    <row r="103" spans="2:65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7" spans="2:65" s="1" customFormat="1" ht="6.95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</row>
    <row r="108" spans="2:65" s="1" customFormat="1" ht="36.950000000000003" customHeight="1">
      <c r="B108" s="34"/>
      <c r="C108" s="194" t="s">
        <v>121</v>
      </c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36"/>
    </row>
    <row r="109" spans="2:65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5" s="1" customFormat="1" ht="30" customHeight="1">
      <c r="B110" s="34"/>
      <c r="C110" s="31" t="s">
        <v>17</v>
      </c>
      <c r="D110" s="35"/>
      <c r="E110" s="35"/>
      <c r="F110" s="228" t="str">
        <f>F6</f>
        <v>Odvodnění komunikace  Na Červeném vrchu v Chebu</v>
      </c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35"/>
      <c r="R110" s="36"/>
    </row>
    <row r="111" spans="2:65" s="1" customFormat="1" ht="36.950000000000003" customHeight="1">
      <c r="B111" s="34"/>
      <c r="C111" s="68" t="s">
        <v>100</v>
      </c>
      <c r="D111" s="35"/>
      <c r="E111" s="35"/>
      <c r="F111" s="205" t="str">
        <f>F7</f>
        <v>10 - Kanalizace</v>
      </c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18" customHeight="1">
      <c r="B113" s="34"/>
      <c r="C113" s="31" t="s">
        <v>21</v>
      </c>
      <c r="D113" s="35"/>
      <c r="E113" s="35"/>
      <c r="F113" s="29" t="str">
        <f>F9</f>
        <v xml:space="preserve"> </v>
      </c>
      <c r="G113" s="35"/>
      <c r="H113" s="35"/>
      <c r="I113" s="35"/>
      <c r="J113" s="35"/>
      <c r="K113" s="31" t="s">
        <v>23</v>
      </c>
      <c r="L113" s="35"/>
      <c r="M113" s="230" t="str">
        <f>IF(O9="","",O9)</f>
        <v>20. 5. 2017</v>
      </c>
      <c r="N113" s="230"/>
      <c r="O113" s="230"/>
      <c r="P113" s="230"/>
      <c r="Q113" s="35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15">
      <c r="B115" s="34"/>
      <c r="C115" s="31" t="s">
        <v>25</v>
      </c>
      <c r="D115" s="35"/>
      <c r="E115" s="35"/>
      <c r="F115" s="29" t="str">
        <f>E12</f>
        <v>Město Cheb</v>
      </c>
      <c r="G115" s="35"/>
      <c r="H115" s="35"/>
      <c r="I115" s="35"/>
      <c r="J115" s="35"/>
      <c r="K115" s="31" t="s">
        <v>31</v>
      </c>
      <c r="L115" s="35"/>
      <c r="M115" s="196" t="str">
        <f>E18</f>
        <v>Ing. Petr Moos</v>
      </c>
      <c r="N115" s="196"/>
      <c r="O115" s="196"/>
      <c r="P115" s="196"/>
      <c r="Q115" s="196"/>
      <c r="R115" s="36"/>
    </row>
    <row r="116" spans="2:65" s="1" customFormat="1" ht="14.45" customHeight="1">
      <c r="B116" s="34"/>
      <c r="C116" s="31" t="s">
        <v>29</v>
      </c>
      <c r="D116" s="35"/>
      <c r="E116" s="35"/>
      <c r="F116" s="29" t="str">
        <f>IF(E15="","",E15)</f>
        <v xml:space="preserve"> </v>
      </c>
      <c r="G116" s="35"/>
      <c r="H116" s="35"/>
      <c r="I116" s="35"/>
      <c r="J116" s="35"/>
      <c r="K116" s="31" t="s">
        <v>34</v>
      </c>
      <c r="L116" s="35"/>
      <c r="M116" s="196" t="str">
        <f>E21</f>
        <v>Rakyta</v>
      </c>
      <c r="N116" s="196"/>
      <c r="O116" s="196"/>
      <c r="P116" s="196"/>
      <c r="Q116" s="196"/>
      <c r="R116" s="36"/>
    </row>
    <row r="117" spans="2:65" s="1" customFormat="1" ht="10.3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8" customFormat="1" ht="29.25" customHeight="1">
      <c r="B118" s="128"/>
      <c r="C118" s="129" t="s">
        <v>122</v>
      </c>
      <c r="D118" s="130" t="s">
        <v>123</v>
      </c>
      <c r="E118" s="130" t="s">
        <v>58</v>
      </c>
      <c r="F118" s="244" t="s">
        <v>124</v>
      </c>
      <c r="G118" s="244"/>
      <c r="H118" s="244"/>
      <c r="I118" s="244"/>
      <c r="J118" s="130" t="s">
        <v>125</v>
      </c>
      <c r="K118" s="130" t="s">
        <v>126</v>
      </c>
      <c r="L118" s="245" t="s">
        <v>127</v>
      </c>
      <c r="M118" s="245"/>
      <c r="N118" s="244" t="s">
        <v>106</v>
      </c>
      <c r="O118" s="244"/>
      <c r="P118" s="244"/>
      <c r="Q118" s="246"/>
      <c r="R118" s="131"/>
      <c r="T118" s="74" t="s">
        <v>128</v>
      </c>
      <c r="U118" s="75" t="s">
        <v>40</v>
      </c>
      <c r="V118" s="75" t="s">
        <v>129</v>
      </c>
      <c r="W118" s="75" t="s">
        <v>130</v>
      </c>
      <c r="X118" s="75" t="s">
        <v>131</v>
      </c>
      <c r="Y118" s="75" t="s">
        <v>132</v>
      </c>
      <c r="Z118" s="75" t="s">
        <v>133</v>
      </c>
      <c r="AA118" s="76" t="s">
        <v>134</v>
      </c>
    </row>
    <row r="119" spans="2:65" s="1" customFormat="1" ht="29.25" customHeight="1">
      <c r="B119" s="34"/>
      <c r="C119" s="78" t="s">
        <v>102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260">
        <f>N120+N200+N203+N216+N268+N372+N384+N395</f>
        <v>0</v>
      </c>
      <c r="O119" s="261"/>
      <c r="P119" s="261"/>
      <c r="Q119" s="261"/>
      <c r="R119" s="36"/>
      <c r="T119" s="77"/>
      <c r="U119" s="50"/>
      <c r="V119" s="50"/>
      <c r="W119" s="132" t="e">
        <f>W120+#REF!+#REF!</f>
        <v>#REF!</v>
      </c>
      <c r="X119" s="50"/>
      <c r="Y119" s="132" t="e">
        <f>Y120+#REF!+#REF!</f>
        <v>#REF!</v>
      </c>
      <c r="Z119" s="50"/>
      <c r="AA119" s="133" t="e">
        <f>AA120+#REF!+#REF!</f>
        <v>#REF!</v>
      </c>
      <c r="AT119" s="20" t="s">
        <v>75</v>
      </c>
      <c r="AU119" s="20" t="s">
        <v>108</v>
      </c>
      <c r="BK119" s="134" t="e">
        <f>BK120+#REF!+#REF!</f>
        <v>#REF!</v>
      </c>
    </row>
    <row r="120" spans="2:65" s="9" customFormat="1" ht="29.85" customHeight="1">
      <c r="B120" s="135"/>
      <c r="C120" s="136"/>
      <c r="D120" s="181" t="s">
        <v>777</v>
      </c>
      <c r="E120" s="181"/>
      <c r="F120" s="181"/>
      <c r="G120" s="181"/>
      <c r="H120" s="181"/>
      <c r="I120" s="181"/>
      <c r="J120" s="181"/>
      <c r="K120" s="181"/>
      <c r="L120" s="181"/>
      <c r="M120" s="181"/>
      <c r="N120" s="262">
        <f>SUM(N121:Q198)</f>
        <v>0</v>
      </c>
      <c r="O120" s="263"/>
      <c r="P120" s="263"/>
      <c r="Q120" s="263"/>
      <c r="R120" s="138"/>
      <c r="T120" s="139"/>
      <c r="U120" s="136"/>
      <c r="V120" s="136"/>
      <c r="W120" s="140">
        <f>W121+SUM(W122:W200)+W203+W216+W268+W372+W384</f>
        <v>997.54368399999998</v>
      </c>
      <c r="X120" s="136"/>
      <c r="Y120" s="140">
        <f>Y121+SUM(Y122:Y200)+Y203+Y216+Y268+Y372+Y384</f>
        <v>35.300876200000005</v>
      </c>
      <c r="Z120" s="136"/>
      <c r="AA120" s="141">
        <f>AA121+SUM(AA122:AA200)+AA203+AA216+AA268+AA372+AA384</f>
        <v>75.123699999999985</v>
      </c>
      <c r="AR120" s="142" t="s">
        <v>84</v>
      </c>
      <c r="AT120" s="143" t="s">
        <v>75</v>
      </c>
      <c r="AU120" s="143" t="s">
        <v>76</v>
      </c>
      <c r="AY120" s="142" t="s">
        <v>135</v>
      </c>
      <c r="BK120" s="144">
        <f>BK121+SUM(BK122:BK200)+BK203+BK216+BK268+BK372+BK384</f>
        <v>0</v>
      </c>
    </row>
    <row r="121" spans="2:65" s="1" customFormat="1" ht="22.5" customHeight="1">
      <c r="B121" s="118"/>
      <c r="C121" s="145" t="s">
        <v>136</v>
      </c>
      <c r="D121" s="145" t="s">
        <v>137</v>
      </c>
      <c r="E121" s="146" t="s">
        <v>138</v>
      </c>
      <c r="F121" s="247" t="s">
        <v>139</v>
      </c>
      <c r="G121" s="247"/>
      <c r="H121" s="247"/>
      <c r="I121" s="247"/>
      <c r="J121" s="147" t="s">
        <v>140</v>
      </c>
      <c r="K121" s="148">
        <v>1</v>
      </c>
      <c r="L121" s="239"/>
      <c r="M121" s="239"/>
      <c r="N121" s="239">
        <f>ROUND(L121*K121,2)</f>
        <v>0</v>
      </c>
      <c r="O121" s="239"/>
      <c r="P121" s="239"/>
      <c r="Q121" s="239"/>
      <c r="R121" s="120"/>
      <c r="T121" s="149" t="s">
        <v>5</v>
      </c>
      <c r="U121" s="43" t="s">
        <v>41</v>
      </c>
      <c r="V121" s="150">
        <v>0.49</v>
      </c>
      <c r="W121" s="150">
        <f>V121*K121</f>
        <v>0.49</v>
      </c>
      <c r="X121" s="150">
        <v>0</v>
      </c>
      <c r="Y121" s="150">
        <f>X121*K121</f>
        <v>0</v>
      </c>
      <c r="Z121" s="150">
        <v>0</v>
      </c>
      <c r="AA121" s="151">
        <f>Z121*K121</f>
        <v>0</v>
      </c>
      <c r="AR121" s="20" t="s">
        <v>141</v>
      </c>
      <c r="AT121" s="20" t="s">
        <v>137</v>
      </c>
      <c r="AU121" s="20" t="s">
        <v>84</v>
      </c>
      <c r="AY121" s="20" t="s">
        <v>135</v>
      </c>
      <c r="BE121" s="152">
        <f>IF(U121="základní",N121,0)</f>
        <v>0</v>
      </c>
      <c r="BF121" s="152">
        <f>IF(U121="snížená",N121,0)</f>
        <v>0</v>
      </c>
      <c r="BG121" s="152">
        <f>IF(U121="zákl. přenesená",N121,0)</f>
        <v>0</v>
      </c>
      <c r="BH121" s="152">
        <f>IF(U121="sníž. přenesená",N121,0)</f>
        <v>0</v>
      </c>
      <c r="BI121" s="152">
        <f>IF(U121="nulová",N121,0)</f>
        <v>0</v>
      </c>
      <c r="BJ121" s="20" t="s">
        <v>84</v>
      </c>
      <c r="BK121" s="152">
        <f>ROUND(L121*K121,2)</f>
        <v>0</v>
      </c>
      <c r="BL121" s="20" t="s">
        <v>141</v>
      </c>
      <c r="BM121" s="20" t="s">
        <v>142</v>
      </c>
    </row>
    <row r="122" spans="2:65" s="1" customFormat="1" ht="22.5" customHeight="1">
      <c r="B122" s="118"/>
      <c r="C122" s="145" t="s">
        <v>143</v>
      </c>
      <c r="D122" s="145" t="s">
        <v>137</v>
      </c>
      <c r="E122" s="146" t="s">
        <v>144</v>
      </c>
      <c r="F122" s="247" t="s">
        <v>145</v>
      </c>
      <c r="G122" s="247"/>
      <c r="H122" s="247"/>
      <c r="I122" s="247"/>
      <c r="J122" s="147" t="s">
        <v>140</v>
      </c>
      <c r="K122" s="148">
        <v>1</v>
      </c>
      <c r="L122" s="239"/>
      <c r="M122" s="239"/>
      <c r="N122" s="239">
        <f>ROUND(L122*K122,2)</f>
        <v>0</v>
      </c>
      <c r="O122" s="239"/>
      <c r="P122" s="239"/>
      <c r="Q122" s="239"/>
      <c r="R122" s="120"/>
      <c r="T122" s="149" t="s">
        <v>5</v>
      </c>
      <c r="U122" s="43" t="s">
        <v>41</v>
      </c>
      <c r="V122" s="150">
        <v>0.65900000000000003</v>
      </c>
      <c r="W122" s="150">
        <f>V122*K122</f>
        <v>0.65900000000000003</v>
      </c>
      <c r="X122" s="150">
        <v>5.0000000000000002E-5</v>
      </c>
      <c r="Y122" s="150">
        <f>X122*K122</f>
        <v>5.0000000000000002E-5</v>
      </c>
      <c r="Z122" s="150">
        <v>0</v>
      </c>
      <c r="AA122" s="151">
        <f>Z122*K122</f>
        <v>0</v>
      </c>
      <c r="AR122" s="20" t="s">
        <v>141</v>
      </c>
      <c r="AT122" s="20" t="s">
        <v>137</v>
      </c>
      <c r="AU122" s="20" t="s">
        <v>84</v>
      </c>
      <c r="AY122" s="20" t="s">
        <v>135</v>
      </c>
      <c r="BE122" s="152">
        <f>IF(U122="základní",N122,0)</f>
        <v>0</v>
      </c>
      <c r="BF122" s="152">
        <f>IF(U122="snížená",N122,0)</f>
        <v>0</v>
      </c>
      <c r="BG122" s="152">
        <f>IF(U122="zákl. přenesená",N122,0)</f>
        <v>0</v>
      </c>
      <c r="BH122" s="152">
        <f>IF(U122="sníž. přenesená",N122,0)</f>
        <v>0</v>
      </c>
      <c r="BI122" s="152">
        <f>IF(U122="nulová",N122,0)</f>
        <v>0</v>
      </c>
      <c r="BJ122" s="20" t="s">
        <v>84</v>
      </c>
      <c r="BK122" s="152">
        <f>ROUND(L122*K122,2)</f>
        <v>0</v>
      </c>
      <c r="BL122" s="20" t="s">
        <v>141</v>
      </c>
      <c r="BM122" s="20" t="s">
        <v>146</v>
      </c>
    </row>
    <row r="123" spans="2:65" s="1" customFormat="1" ht="31.5" customHeight="1">
      <c r="B123" s="118"/>
      <c r="C123" s="145" t="s">
        <v>147</v>
      </c>
      <c r="D123" s="145" t="s">
        <v>137</v>
      </c>
      <c r="E123" s="146" t="s">
        <v>148</v>
      </c>
      <c r="F123" s="247" t="s">
        <v>149</v>
      </c>
      <c r="G123" s="247"/>
      <c r="H123" s="247"/>
      <c r="I123" s="247"/>
      <c r="J123" s="147" t="s">
        <v>140</v>
      </c>
      <c r="K123" s="148">
        <v>1</v>
      </c>
      <c r="L123" s="239"/>
      <c r="M123" s="239"/>
      <c r="N123" s="239">
        <f>ROUND(L123*K123,2)</f>
        <v>0</v>
      </c>
      <c r="O123" s="239"/>
      <c r="P123" s="239"/>
      <c r="Q123" s="239"/>
      <c r="R123" s="120"/>
      <c r="T123" s="149" t="s">
        <v>5</v>
      </c>
      <c r="U123" s="43" t="s">
        <v>41</v>
      </c>
      <c r="V123" s="150">
        <v>6.0999999999999999E-2</v>
      </c>
      <c r="W123" s="150">
        <f>V123*K123</f>
        <v>6.0999999999999999E-2</v>
      </c>
      <c r="X123" s="150">
        <v>0</v>
      </c>
      <c r="Y123" s="150">
        <f>X123*K123</f>
        <v>0</v>
      </c>
      <c r="Z123" s="150">
        <v>0</v>
      </c>
      <c r="AA123" s="151">
        <f>Z123*K123</f>
        <v>0</v>
      </c>
      <c r="AR123" s="20" t="s">
        <v>141</v>
      </c>
      <c r="AT123" s="20" t="s">
        <v>137</v>
      </c>
      <c r="AU123" s="20" t="s">
        <v>84</v>
      </c>
      <c r="AY123" s="20" t="s">
        <v>135</v>
      </c>
      <c r="BE123" s="152">
        <f>IF(U123="základní",N123,0)</f>
        <v>0</v>
      </c>
      <c r="BF123" s="152">
        <f>IF(U123="snížená",N123,0)</f>
        <v>0</v>
      </c>
      <c r="BG123" s="152">
        <f>IF(U123="zákl. přenesená",N123,0)</f>
        <v>0</v>
      </c>
      <c r="BH123" s="152">
        <f>IF(U123="sníž. přenesená",N123,0)</f>
        <v>0</v>
      </c>
      <c r="BI123" s="152">
        <f>IF(U123="nulová",N123,0)</f>
        <v>0</v>
      </c>
      <c r="BJ123" s="20" t="s">
        <v>84</v>
      </c>
      <c r="BK123" s="152">
        <f>ROUND(L123*K123,2)</f>
        <v>0</v>
      </c>
      <c r="BL123" s="20" t="s">
        <v>141</v>
      </c>
      <c r="BM123" s="20" t="s">
        <v>150</v>
      </c>
    </row>
    <row r="124" spans="2:65" s="1" customFormat="1" ht="31.5" customHeight="1">
      <c r="B124" s="118"/>
      <c r="C124" s="145" t="s">
        <v>151</v>
      </c>
      <c r="D124" s="145" t="s">
        <v>137</v>
      </c>
      <c r="E124" s="146" t="s">
        <v>152</v>
      </c>
      <c r="F124" s="247" t="s">
        <v>153</v>
      </c>
      <c r="G124" s="247"/>
      <c r="H124" s="247"/>
      <c r="I124" s="247"/>
      <c r="J124" s="147" t="s">
        <v>154</v>
      </c>
      <c r="K124" s="148">
        <v>199.75</v>
      </c>
      <c r="L124" s="239"/>
      <c r="M124" s="239"/>
      <c r="N124" s="239">
        <f>ROUND(L124*K124,2)</f>
        <v>0</v>
      </c>
      <c r="O124" s="239"/>
      <c r="P124" s="239"/>
      <c r="Q124" s="239"/>
      <c r="R124" s="120"/>
      <c r="T124" s="149" t="s">
        <v>5</v>
      </c>
      <c r="U124" s="43" t="s">
        <v>41</v>
      </c>
      <c r="V124" s="150">
        <v>0.23599999999999999</v>
      </c>
      <c r="W124" s="150">
        <f>V124*K124</f>
        <v>47.140999999999998</v>
      </c>
      <c r="X124" s="150">
        <v>8.4000000000000003E-4</v>
      </c>
      <c r="Y124" s="150">
        <f>X124*K124</f>
        <v>0.16778999999999999</v>
      </c>
      <c r="Z124" s="150">
        <v>0</v>
      </c>
      <c r="AA124" s="151">
        <f>Z124*K124</f>
        <v>0</v>
      </c>
      <c r="AR124" s="20" t="s">
        <v>141</v>
      </c>
      <c r="AT124" s="20" t="s">
        <v>137</v>
      </c>
      <c r="AU124" s="20" t="s">
        <v>84</v>
      </c>
      <c r="AY124" s="20" t="s">
        <v>135</v>
      </c>
      <c r="BE124" s="152">
        <f>IF(U124="základní",N124,0)</f>
        <v>0</v>
      </c>
      <c r="BF124" s="152">
        <f>IF(U124="snížená",N124,0)</f>
        <v>0</v>
      </c>
      <c r="BG124" s="152">
        <f>IF(U124="zákl. přenesená",N124,0)</f>
        <v>0</v>
      </c>
      <c r="BH124" s="152">
        <f>IF(U124="sníž. přenesená",N124,0)</f>
        <v>0</v>
      </c>
      <c r="BI124" s="152">
        <f>IF(U124="nulová",N124,0)</f>
        <v>0</v>
      </c>
      <c r="BJ124" s="20" t="s">
        <v>84</v>
      </c>
      <c r="BK124" s="152">
        <f>ROUND(L124*K124,2)</f>
        <v>0</v>
      </c>
      <c r="BL124" s="20" t="s">
        <v>141</v>
      </c>
      <c r="BM124" s="20" t="s">
        <v>155</v>
      </c>
    </row>
    <row r="125" spans="2:65" s="10" customFormat="1" ht="15" customHeight="1">
      <c r="B125" s="153"/>
      <c r="C125" s="154"/>
      <c r="D125" s="154"/>
      <c r="E125" s="155" t="s">
        <v>5</v>
      </c>
      <c r="F125" s="248" t="s">
        <v>156</v>
      </c>
      <c r="G125" s="249"/>
      <c r="H125" s="249"/>
      <c r="I125" s="249"/>
      <c r="J125" s="154"/>
      <c r="K125" s="156" t="s">
        <v>5</v>
      </c>
      <c r="L125" s="154"/>
      <c r="M125" s="154"/>
      <c r="N125" s="154"/>
      <c r="O125" s="154"/>
      <c r="P125" s="154"/>
      <c r="Q125" s="154"/>
      <c r="R125" s="157"/>
      <c r="T125" s="158"/>
      <c r="U125" s="154"/>
      <c r="V125" s="154"/>
      <c r="W125" s="154"/>
      <c r="X125" s="154"/>
      <c r="Y125" s="154"/>
      <c r="Z125" s="154"/>
      <c r="AA125" s="159"/>
      <c r="AT125" s="160" t="s">
        <v>157</v>
      </c>
      <c r="AU125" s="160" t="s">
        <v>84</v>
      </c>
      <c r="AV125" s="10" t="s">
        <v>84</v>
      </c>
      <c r="AW125" s="10" t="s">
        <v>33</v>
      </c>
      <c r="AX125" s="10" t="s">
        <v>76</v>
      </c>
      <c r="AY125" s="160" t="s">
        <v>135</v>
      </c>
    </row>
    <row r="126" spans="2:65" s="11" customFormat="1" ht="15" customHeight="1">
      <c r="B126" s="161"/>
      <c r="C126" s="162"/>
      <c r="D126" s="162"/>
      <c r="E126" s="163" t="s">
        <v>5</v>
      </c>
      <c r="F126" s="250" t="s">
        <v>158</v>
      </c>
      <c r="G126" s="251"/>
      <c r="H126" s="251"/>
      <c r="I126" s="251"/>
      <c r="J126" s="162"/>
      <c r="K126" s="164">
        <v>21</v>
      </c>
      <c r="L126" s="162"/>
      <c r="M126" s="162"/>
      <c r="N126" s="162"/>
      <c r="O126" s="162"/>
      <c r="P126" s="162"/>
      <c r="Q126" s="162"/>
      <c r="R126" s="165"/>
      <c r="T126" s="166"/>
      <c r="U126" s="162"/>
      <c r="V126" s="162"/>
      <c r="W126" s="162"/>
      <c r="X126" s="162"/>
      <c r="Y126" s="162"/>
      <c r="Z126" s="162"/>
      <c r="AA126" s="167"/>
      <c r="AT126" s="168" t="s">
        <v>157</v>
      </c>
      <c r="AU126" s="168" t="s">
        <v>84</v>
      </c>
      <c r="AV126" s="11" t="s">
        <v>98</v>
      </c>
      <c r="AW126" s="11" t="s">
        <v>33</v>
      </c>
      <c r="AX126" s="11" t="s">
        <v>76</v>
      </c>
      <c r="AY126" s="168" t="s">
        <v>135</v>
      </c>
    </row>
    <row r="127" spans="2:65" s="10" customFormat="1" ht="15" customHeight="1">
      <c r="B127" s="153"/>
      <c r="C127" s="154"/>
      <c r="D127" s="154"/>
      <c r="E127" s="155" t="s">
        <v>5</v>
      </c>
      <c r="F127" s="242" t="s">
        <v>159</v>
      </c>
      <c r="G127" s="243"/>
      <c r="H127" s="243"/>
      <c r="I127" s="243"/>
      <c r="J127" s="154"/>
      <c r="K127" s="156" t="s">
        <v>5</v>
      </c>
      <c r="L127" s="154"/>
      <c r="M127" s="154"/>
      <c r="N127" s="154"/>
      <c r="O127" s="154"/>
      <c r="P127" s="154"/>
      <c r="Q127" s="154"/>
      <c r="R127" s="157"/>
      <c r="T127" s="158"/>
      <c r="U127" s="154"/>
      <c r="V127" s="154"/>
      <c r="W127" s="154"/>
      <c r="X127" s="154"/>
      <c r="Y127" s="154"/>
      <c r="Z127" s="154"/>
      <c r="AA127" s="159"/>
      <c r="AT127" s="160" t="s">
        <v>157</v>
      </c>
      <c r="AU127" s="160" t="s">
        <v>84</v>
      </c>
      <c r="AV127" s="10" t="s">
        <v>84</v>
      </c>
      <c r="AW127" s="10" t="s">
        <v>33</v>
      </c>
      <c r="AX127" s="10" t="s">
        <v>76</v>
      </c>
      <c r="AY127" s="160" t="s">
        <v>135</v>
      </c>
    </row>
    <row r="128" spans="2:65" s="11" customFormat="1" ht="15" customHeight="1">
      <c r="B128" s="161"/>
      <c r="C128" s="162"/>
      <c r="D128" s="162"/>
      <c r="E128" s="163" t="s">
        <v>5</v>
      </c>
      <c r="F128" s="250" t="s">
        <v>160</v>
      </c>
      <c r="G128" s="251"/>
      <c r="H128" s="251"/>
      <c r="I128" s="251"/>
      <c r="J128" s="162"/>
      <c r="K128" s="164">
        <v>47.85</v>
      </c>
      <c r="L128" s="162"/>
      <c r="M128" s="162"/>
      <c r="N128" s="162"/>
      <c r="O128" s="162"/>
      <c r="P128" s="162"/>
      <c r="Q128" s="162"/>
      <c r="R128" s="165"/>
      <c r="T128" s="166"/>
      <c r="U128" s="162"/>
      <c r="V128" s="162"/>
      <c r="W128" s="162"/>
      <c r="X128" s="162"/>
      <c r="Y128" s="162"/>
      <c r="Z128" s="162"/>
      <c r="AA128" s="167"/>
      <c r="AT128" s="168" t="s">
        <v>157</v>
      </c>
      <c r="AU128" s="168" t="s">
        <v>84</v>
      </c>
      <c r="AV128" s="11" t="s">
        <v>98</v>
      </c>
      <c r="AW128" s="11" t="s">
        <v>33</v>
      </c>
      <c r="AX128" s="11" t="s">
        <v>76</v>
      </c>
      <c r="AY128" s="168" t="s">
        <v>135</v>
      </c>
    </row>
    <row r="129" spans="2:65" s="10" customFormat="1" ht="15" customHeight="1">
      <c r="B129" s="153"/>
      <c r="C129" s="154"/>
      <c r="D129" s="154"/>
      <c r="E129" s="155" t="s">
        <v>5</v>
      </c>
      <c r="F129" s="242" t="s">
        <v>161</v>
      </c>
      <c r="G129" s="243"/>
      <c r="H129" s="243"/>
      <c r="I129" s="243"/>
      <c r="J129" s="154"/>
      <c r="K129" s="156" t="s">
        <v>5</v>
      </c>
      <c r="L129" s="154"/>
      <c r="M129" s="154"/>
      <c r="N129" s="154"/>
      <c r="O129" s="154"/>
      <c r="P129" s="154"/>
      <c r="Q129" s="154"/>
      <c r="R129" s="157"/>
      <c r="T129" s="158"/>
      <c r="U129" s="154"/>
      <c r="V129" s="154"/>
      <c r="W129" s="154"/>
      <c r="X129" s="154"/>
      <c r="Y129" s="154"/>
      <c r="Z129" s="154"/>
      <c r="AA129" s="159"/>
      <c r="AT129" s="160" t="s">
        <v>157</v>
      </c>
      <c r="AU129" s="160" t="s">
        <v>84</v>
      </c>
      <c r="AV129" s="10" t="s">
        <v>84</v>
      </c>
      <c r="AW129" s="10" t="s">
        <v>33</v>
      </c>
      <c r="AX129" s="10" t="s">
        <v>76</v>
      </c>
      <c r="AY129" s="160" t="s">
        <v>135</v>
      </c>
    </row>
    <row r="130" spans="2:65" s="11" customFormat="1" ht="15" customHeight="1">
      <c r="B130" s="161"/>
      <c r="C130" s="162"/>
      <c r="D130" s="162"/>
      <c r="E130" s="163" t="s">
        <v>5</v>
      </c>
      <c r="F130" s="250" t="s">
        <v>162</v>
      </c>
      <c r="G130" s="251"/>
      <c r="H130" s="251"/>
      <c r="I130" s="251"/>
      <c r="J130" s="162"/>
      <c r="K130" s="164">
        <v>46</v>
      </c>
      <c r="L130" s="162"/>
      <c r="M130" s="162"/>
      <c r="N130" s="162"/>
      <c r="O130" s="162"/>
      <c r="P130" s="162"/>
      <c r="Q130" s="162"/>
      <c r="R130" s="165"/>
      <c r="T130" s="166"/>
      <c r="U130" s="162"/>
      <c r="V130" s="162"/>
      <c r="W130" s="162"/>
      <c r="X130" s="162"/>
      <c r="Y130" s="162"/>
      <c r="Z130" s="162"/>
      <c r="AA130" s="167"/>
      <c r="AT130" s="168" t="s">
        <v>157</v>
      </c>
      <c r="AU130" s="168" t="s">
        <v>84</v>
      </c>
      <c r="AV130" s="11" t="s">
        <v>98</v>
      </c>
      <c r="AW130" s="11" t="s">
        <v>33</v>
      </c>
      <c r="AX130" s="11" t="s">
        <v>76</v>
      </c>
      <c r="AY130" s="168" t="s">
        <v>135</v>
      </c>
    </row>
    <row r="131" spans="2:65" s="10" customFormat="1" ht="15" customHeight="1">
      <c r="B131" s="153"/>
      <c r="C131" s="154"/>
      <c r="D131" s="154"/>
      <c r="E131" s="155" t="s">
        <v>5</v>
      </c>
      <c r="F131" s="242" t="s">
        <v>163</v>
      </c>
      <c r="G131" s="243"/>
      <c r="H131" s="243"/>
      <c r="I131" s="243"/>
      <c r="J131" s="154"/>
      <c r="K131" s="156" t="s">
        <v>5</v>
      </c>
      <c r="L131" s="154"/>
      <c r="M131" s="154"/>
      <c r="N131" s="154"/>
      <c r="O131" s="154"/>
      <c r="P131" s="154"/>
      <c r="Q131" s="154"/>
      <c r="R131" s="157"/>
      <c r="T131" s="158"/>
      <c r="U131" s="154"/>
      <c r="V131" s="154"/>
      <c r="W131" s="154"/>
      <c r="X131" s="154"/>
      <c r="Y131" s="154"/>
      <c r="Z131" s="154"/>
      <c r="AA131" s="159"/>
      <c r="AT131" s="160" t="s">
        <v>157</v>
      </c>
      <c r="AU131" s="160" t="s">
        <v>84</v>
      </c>
      <c r="AV131" s="10" t="s">
        <v>84</v>
      </c>
      <c r="AW131" s="10" t="s">
        <v>33</v>
      </c>
      <c r="AX131" s="10" t="s">
        <v>76</v>
      </c>
      <c r="AY131" s="160" t="s">
        <v>135</v>
      </c>
    </row>
    <row r="132" spans="2:65" s="11" customFormat="1" ht="15" customHeight="1">
      <c r="B132" s="161"/>
      <c r="C132" s="162"/>
      <c r="D132" s="162"/>
      <c r="E132" s="163" t="s">
        <v>5</v>
      </c>
      <c r="F132" s="250" t="s">
        <v>164</v>
      </c>
      <c r="G132" s="251"/>
      <c r="H132" s="251"/>
      <c r="I132" s="251"/>
      <c r="J132" s="162"/>
      <c r="K132" s="164">
        <v>84.9</v>
      </c>
      <c r="L132" s="162"/>
      <c r="M132" s="162"/>
      <c r="N132" s="162"/>
      <c r="O132" s="162"/>
      <c r="P132" s="162"/>
      <c r="Q132" s="162"/>
      <c r="R132" s="165"/>
      <c r="T132" s="166"/>
      <c r="U132" s="162"/>
      <c r="V132" s="162"/>
      <c r="W132" s="162"/>
      <c r="X132" s="162"/>
      <c r="Y132" s="162"/>
      <c r="Z132" s="162"/>
      <c r="AA132" s="167"/>
      <c r="AT132" s="168" t="s">
        <v>157</v>
      </c>
      <c r="AU132" s="168" t="s">
        <v>84</v>
      </c>
      <c r="AV132" s="11" t="s">
        <v>98</v>
      </c>
      <c r="AW132" s="11" t="s">
        <v>33</v>
      </c>
      <c r="AX132" s="11" t="s">
        <v>76</v>
      </c>
      <c r="AY132" s="168" t="s">
        <v>135</v>
      </c>
    </row>
    <row r="133" spans="2:65" s="12" customFormat="1" ht="15" customHeight="1">
      <c r="B133" s="169"/>
      <c r="C133" s="170"/>
      <c r="D133" s="170"/>
      <c r="E133" s="171" t="s">
        <v>5</v>
      </c>
      <c r="F133" s="252" t="s">
        <v>165</v>
      </c>
      <c r="G133" s="253"/>
      <c r="H133" s="253"/>
      <c r="I133" s="253"/>
      <c r="J133" s="170"/>
      <c r="K133" s="172">
        <v>199.75</v>
      </c>
      <c r="L133" s="170"/>
      <c r="M133" s="170"/>
      <c r="N133" s="170"/>
      <c r="O133" s="170"/>
      <c r="P133" s="170"/>
      <c r="Q133" s="170"/>
      <c r="R133" s="173"/>
      <c r="T133" s="174"/>
      <c r="U133" s="170"/>
      <c r="V133" s="170"/>
      <c r="W133" s="170"/>
      <c r="X133" s="170"/>
      <c r="Y133" s="170"/>
      <c r="Z133" s="170"/>
      <c r="AA133" s="175"/>
      <c r="AT133" s="176" t="s">
        <v>157</v>
      </c>
      <c r="AU133" s="176" t="s">
        <v>84</v>
      </c>
      <c r="AV133" s="12" t="s">
        <v>141</v>
      </c>
      <c r="AW133" s="12" t="s">
        <v>33</v>
      </c>
      <c r="AX133" s="12" t="s">
        <v>84</v>
      </c>
      <c r="AY133" s="176" t="s">
        <v>135</v>
      </c>
    </row>
    <row r="134" spans="2:65" s="1" customFormat="1" ht="31.5" customHeight="1">
      <c r="B134" s="118"/>
      <c r="C134" s="145" t="s">
        <v>166</v>
      </c>
      <c r="D134" s="145" t="s">
        <v>137</v>
      </c>
      <c r="E134" s="146" t="s">
        <v>167</v>
      </c>
      <c r="F134" s="247" t="s">
        <v>168</v>
      </c>
      <c r="G134" s="247"/>
      <c r="H134" s="247"/>
      <c r="I134" s="247"/>
      <c r="J134" s="147" t="s">
        <v>169</v>
      </c>
      <c r="K134" s="148">
        <v>82.894999999999996</v>
      </c>
      <c r="L134" s="239"/>
      <c r="M134" s="239"/>
      <c r="N134" s="239">
        <f>ROUND(L134*K134,2)</f>
        <v>0</v>
      </c>
      <c r="O134" s="239"/>
      <c r="P134" s="239"/>
      <c r="Q134" s="239"/>
      <c r="R134" s="120"/>
      <c r="T134" s="149" t="s">
        <v>5</v>
      </c>
      <c r="U134" s="43" t="s">
        <v>41</v>
      </c>
      <c r="V134" s="150">
        <v>0.126</v>
      </c>
      <c r="W134" s="150">
        <f>V134*K134</f>
        <v>10.44477</v>
      </c>
      <c r="X134" s="150">
        <v>4.6000000000000001E-4</v>
      </c>
      <c r="Y134" s="150">
        <f>X134*K134</f>
        <v>3.8131699999999998E-2</v>
      </c>
      <c r="Z134" s="150">
        <v>0</v>
      </c>
      <c r="AA134" s="151">
        <f>Z134*K134</f>
        <v>0</v>
      </c>
      <c r="AR134" s="20" t="s">
        <v>141</v>
      </c>
      <c r="AT134" s="20" t="s">
        <v>137</v>
      </c>
      <c r="AU134" s="20" t="s">
        <v>84</v>
      </c>
      <c r="AY134" s="20" t="s">
        <v>135</v>
      </c>
      <c r="BE134" s="152">
        <f>IF(U134="základní",N134,0)</f>
        <v>0</v>
      </c>
      <c r="BF134" s="152">
        <f>IF(U134="snížená",N134,0)</f>
        <v>0</v>
      </c>
      <c r="BG134" s="152">
        <f>IF(U134="zákl. přenesená",N134,0)</f>
        <v>0</v>
      </c>
      <c r="BH134" s="152">
        <f>IF(U134="sníž. přenesená",N134,0)</f>
        <v>0</v>
      </c>
      <c r="BI134" s="152">
        <f>IF(U134="nulová",N134,0)</f>
        <v>0</v>
      </c>
      <c r="BJ134" s="20" t="s">
        <v>84</v>
      </c>
      <c r="BK134" s="152">
        <f>ROUND(L134*K134,2)</f>
        <v>0</v>
      </c>
      <c r="BL134" s="20" t="s">
        <v>141</v>
      </c>
      <c r="BM134" s="20" t="s">
        <v>170</v>
      </c>
    </row>
    <row r="135" spans="2:65" s="10" customFormat="1" ht="15" customHeight="1">
      <c r="B135" s="153"/>
      <c r="C135" s="154"/>
      <c r="D135" s="154"/>
      <c r="E135" s="155" t="s">
        <v>5</v>
      </c>
      <c r="F135" s="248" t="s">
        <v>156</v>
      </c>
      <c r="G135" s="249"/>
      <c r="H135" s="249"/>
      <c r="I135" s="249"/>
      <c r="J135" s="154"/>
      <c r="K135" s="156" t="s">
        <v>5</v>
      </c>
      <c r="L135" s="154"/>
      <c r="M135" s="154"/>
      <c r="N135" s="154"/>
      <c r="O135" s="154"/>
      <c r="P135" s="154"/>
      <c r="Q135" s="154"/>
      <c r="R135" s="157"/>
      <c r="T135" s="158"/>
      <c r="U135" s="154"/>
      <c r="V135" s="154"/>
      <c r="W135" s="154"/>
      <c r="X135" s="154"/>
      <c r="Y135" s="154"/>
      <c r="Z135" s="154"/>
      <c r="AA135" s="159"/>
      <c r="AT135" s="160" t="s">
        <v>157</v>
      </c>
      <c r="AU135" s="160" t="s">
        <v>84</v>
      </c>
      <c r="AV135" s="10" t="s">
        <v>84</v>
      </c>
      <c r="AW135" s="10" t="s">
        <v>33</v>
      </c>
      <c r="AX135" s="10" t="s">
        <v>76</v>
      </c>
      <c r="AY135" s="160" t="s">
        <v>135</v>
      </c>
    </row>
    <row r="136" spans="2:65" s="11" customFormat="1" ht="15" customHeight="1">
      <c r="B136" s="161"/>
      <c r="C136" s="162"/>
      <c r="D136" s="162"/>
      <c r="E136" s="163" t="s">
        <v>5</v>
      </c>
      <c r="F136" s="250" t="s">
        <v>171</v>
      </c>
      <c r="G136" s="251"/>
      <c r="H136" s="251"/>
      <c r="I136" s="251"/>
      <c r="J136" s="162"/>
      <c r="K136" s="164">
        <v>10.5</v>
      </c>
      <c r="L136" s="162"/>
      <c r="M136" s="162"/>
      <c r="N136" s="162"/>
      <c r="O136" s="162"/>
      <c r="P136" s="162"/>
      <c r="Q136" s="162"/>
      <c r="R136" s="165"/>
      <c r="T136" s="166"/>
      <c r="U136" s="162"/>
      <c r="V136" s="162"/>
      <c r="W136" s="162"/>
      <c r="X136" s="162"/>
      <c r="Y136" s="162"/>
      <c r="Z136" s="162"/>
      <c r="AA136" s="167"/>
      <c r="AT136" s="168" t="s">
        <v>157</v>
      </c>
      <c r="AU136" s="168" t="s">
        <v>84</v>
      </c>
      <c r="AV136" s="11" t="s">
        <v>98</v>
      </c>
      <c r="AW136" s="11" t="s">
        <v>33</v>
      </c>
      <c r="AX136" s="11" t="s">
        <v>76</v>
      </c>
      <c r="AY136" s="168" t="s">
        <v>135</v>
      </c>
    </row>
    <row r="137" spans="2:65" s="10" customFormat="1" ht="15" customHeight="1">
      <c r="B137" s="153"/>
      <c r="C137" s="154"/>
      <c r="D137" s="154"/>
      <c r="E137" s="155" t="s">
        <v>5</v>
      </c>
      <c r="F137" s="242" t="s">
        <v>159</v>
      </c>
      <c r="G137" s="243"/>
      <c r="H137" s="243"/>
      <c r="I137" s="243"/>
      <c r="J137" s="154"/>
      <c r="K137" s="156" t="s">
        <v>5</v>
      </c>
      <c r="L137" s="154"/>
      <c r="M137" s="154"/>
      <c r="N137" s="154"/>
      <c r="O137" s="154"/>
      <c r="P137" s="154"/>
      <c r="Q137" s="154"/>
      <c r="R137" s="157"/>
      <c r="T137" s="158"/>
      <c r="U137" s="154"/>
      <c r="V137" s="154"/>
      <c r="W137" s="154"/>
      <c r="X137" s="154"/>
      <c r="Y137" s="154"/>
      <c r="Z137" s="154"/>
      <c r="AA137" s="159"/>
      <c r="AT137" s="160" t="s">
        <v>157</v>
      </c>
      <c r="AU137" s="160" t="s">
        <v>84</v>
      </c>
      <c r="AV137" s="10" t="s">
        <v>84</v>
      </c>
      <c r="AW137" s="10" t="s">
        <v>33</v>
      </c>
      <c r="AX137" s="10" t="s">
        <v>76</v>
      </c>
      <c r="AY137" s="160" t="s">
        <v>135</v>
      </c>
    </row>
    <row r="138" spans="2:65" s="11" customFormat="1" ht="15" customHeight="1">
      <c r="B138" s="161"/>
      <c r="C138" s="162"/>
      <c r="D138" s="162"/>
      <c r="E138" s="163" t="s">
        <v>5</v>
      </c>
      <c r="F138" s="250" t="s">
        <v>172</v>
      </c>
      <c r="G138" s="251"/>
      <c r="H138" s="251"/>
      <c r="I138" s="251"/>
      <c r="J138" s="162"/>
      <c r="K138" s="164">
        <v>23.925000000000001</v>
      </c>
      <c r="L138" s="162"/>
      <c r="M138" s="162"/>
      <c r="N138" s="162"/>
      <c r="O138" s="162"/>
      <c r="P138" s="162"/>
      <c r="Q138" s="162"/>
      <c r="R138" s="165"/>
      <c r="T138" s="166"/>
      <c r="U138" s="162"/>
      <c r="V138" s="162"/>
      <c r="W138" s="162"/>
      <c r="X138" s="162"/>
      <c r="Y138" s="162"/>
      <c r="Z138" s="162"/>
      <c r="AA138" s="167"/>
      <c r="AT138" s="168" t="s">
        <v>157</v>
      </c>
      <c r="AU138" s="168" t="s">
        <v>84</v>
      </c>
      <c r="AV138" s="11" t="s">
        <v>98</v>
      </c>
      <c r="AW138" s="11" t="s">
        <v>33</v>
      </c>
      <c r="AX138" s="11" t="s">
        <v>76</v>
      </c>
      <c r="AY138" s="168" t="s">
        <v>135</v>
      </c>
    </row>
    <row r="139" spans="2:65" s="10" customFormat="1" ht="15" customHeight="1">
      <c r="B139" s="153"/>
      <c r="C139" s="154"/>
      <c r="D139" s="154"/>
      <c r="E139" s="155" t="s">
        <v>5</v>
      </c>
      <c r="F139" s="242" t="s">
        <v>161</v>
      </c>
      <c r="G139" s="243"/>
      <c r="H139" s="243"/>
      <c r="I139" s="243"/>
      <c r="J139" s="154"/>
      <c r="K139" s="156" t="s">
        <v>5</v>
      </c>
      <c r="L139" s="154"/>
      <c r="M139" s="154"/>
      <c r="N139" s="154"/>
      <c r="O139" s="154"/>
      <c r="P139" s="154"/>
      <c r="Q139" s="154"/>
      <c r="R139" s="157"/>
      <c r="T139" s="158"/>
      <c r="U139" s="154"/>
      <c r="V139" s="154"/>
      <c r="W139" s="154"/>
      <c r="X139" s="154"/>
      <c r="Y139" s="154"/>
      <c r="Z139" s="154"/>
      <c r="AA139" s="159"/>
      <c r="AT139" s="160" t="s">
        <v>157</v>
      </c>
      <c r="AU139" s="160" t="s">
        <v>84</v>
      </c>
      <c r="AV139" s="10" t="s">
        <v>84</v>
      </c>
      <c r="AW139" s="10" t="s">
        <v>33</v>
      </c>
      <c r="AX139" s="10" t="s">
        <v>76</v>
      </c>
      <c r="AY139" s="160" t="s">
        <v>135</v>
      </c>
    </row>
    <row r="140" spans="2:65" s="11" customFormat="1" ht="15" customHeight="1">
      <c r="B140" s="161"/>
      <c r="C140" s="162"/>
      <c r="D140" s="162"/>
      <c r="E140" s="163" t="s">
        <v>5</v>
      </c>
      <c r="F140" s="250" t="s">
        <v>173</v>
      </c>
      <c r="G140" s="251"/>
      <c r="H140" s="251"/>
      <c r="I140" s="251"/>
      <c r="J140" s="162"/>
      <c r="K140" s="164">
        <v>23</v>
      </c>
      <c r="L140" s="162"/>
      <c r="M140" s="162"/>
      <c r="N140" s="162"/>
      <c r="O140" s="162"/>
      <c r="P140" s="162"/>
      <c r="Q140" s="162"/>
      <c r="R140" s="165"/>
      <c r="T140" s="166"/>
      <c r="U140" s="162"/>
      <c r="V140" s="162"/>
      <c r="W140" s="162"/>
      <c r="X140" s="162"/>
      <c r="Y140" s="162"/>
      <c r="Z140" s="162"/>
      <c r="AA140" s="167"/>
      <c r="AT140" s="168" t="s">
        <v>157</v>
      </c>
      <c r="AU140" s="168" t="s">
        <v>84</v>
      </c>
      <c r="AV140" s="11" t="s">
        <v>98</v>
      </c>
      <c r="AW140" s="11" t="s">
        <v>33</v>
      </c>
      <c r="AX140" s="11" t="s">
        <v>76</v>
      </c>
      <c r="AY140" s="168" t="s">
        <v>135</v>
      </c>
    </row>
    <row r="141" spans="2:65" s="10" customFormat="1" ht="15" customHeight="1">
      <c r="B141" s="153"/>
      <c r="C141" s="154"/>
      <c r="D141" s="154"/>
      <c r="E141" s="155" t="s">
        <v>5</v>
      </c>
      <c r="F141" s="242" t="s">
        <v>163</v>
      </c>
      <c r="G141" s="243"/>
      <c r="H141" s="243"/>
      <c r="I141" s="243"/>
      <c r="J141" s="154"/>
      <c r="K141" s="156" t="s">
        <v>5</v>
      </c>
      <c r="L141" s="154"/>
      <c r="M141" s="154"/>
      <c r="N141" s="154"/>
      <c r="O141" s="154"/>
      <c r="P141" s="154"/>
      <c r="Q141" s="154"/>
      <c r="R141" s="157"/>
      <c r="T141" s="158"/>
      <c r="U141" s="154"/>
      <c r="V141" s="154"/>
      <c r="W141" s="154"/>
      <c r="X141" s="154"/>
      <c r="Y141" s="154"/>
      <c r="Z141" s="154"/>
      <c r="AA141" s="159"/>
      <c r="AT141" s="160" t="s">
        <v>157</v>
      </c>
      <c r="AU141" s="160" t="s">
        <v>84</v>
      </c>
      <c r="AV141" s="10" t="s">
        <v>84</v>
      </c>
      <c r="AW141" s="10" t="s">
        <v>33</v>
      </c>
      <c r="AX141" s="10" t="s">
        <v>76</v>
      </c>
      <c r="AY141" s="160" t="s">
        <v>135</v>
      </c>
    </row>
    <row r="142" spans="2:65" s="11" customFormat="1" ht="15" customHeight="1">
      <c r="B142" s="161"/>
      <c r="C142" s="162"/>
      <c r="D142" s="162"/>
      <c r="E142" s="163" t="s">
        <v>5</v>
      </c>
      <c r="F142" s="250" t="s">
        <v>174</v>
      </c>
      <c r="G142" s="251"/>
      <c r="H142" s="251"/>
      <c r="I142" s="251"/>
      <c r="J142" s="162"/>
      <c r="K142" s="164">
        <v>25.47</v>
      </c>
      <c r="L142" s="162"/>
      <c r="M142" s="162"/>
      <c r="N142" s="162"/>
      <c r="O142" s="162"/>
      <c r="P142" s="162"/>
      <c r="Q142" s="162"/>
      <c r="R142" s="165"/>
      <c r="T142" s="166"/>
      <c r="U142" s="162"/>
      <c r="V142" s="162"/>
      <c r="W142" s="162"/>
      <c r="X142" s="162"/>
      <c r="Y142" s="162"/>
      <c r="Z142" s="162"/>
      <c r="AA142" s="167"/>
      <c r="AT142" s="168" t="s">
        <v>157</v>
      </c>
      <c r="AU142" s="168" t="s">
        <v>84</v>
      </c>
      <c r="AV142" s="11" t="s">
        <v>98</v>
      </c>
      <c r="AW142" s="11" t="s">
        <v>33</v>
      </c>
      <c r="AX142" s="11" t="s">
        <v>76</v>
      </c>
      <c r="AY142" s="168" t="s">
        <v>135</v>
      </c>
    </row>
    <row r="143" spans="2:65" s="12" customFormat="1" ht="15" customHeight="1">
      <c r="B143" s="169"/>
      <c r="C143" s="170"/>
      <c r="D143" s="170"/>
      <c r="E143" s="171" t="s">
        <v>5</v>
      </c>
      <c r="F143" s="252" t="s">
        <v>165</v>
      </c>
      <c r="G143" s="253"/>
      <c r="H143" s="253"/>
      <c r="I143" s="253"/>
      <c r="J143" s="170"/>
      <c r="K143" s="172">
        <v>82.894999999999996</v>
      </c>
      <c r="L143" s="170"/>
      <c r="M143" s="170"/>
      <c r="N143" s="170"/>
      <c r="O143" s="170"/>
      <c r="P143" s="170"/>
      <c r="Q143" s="170"/>
      <c r="R143" s="173"/>
      <c r="T143" s="174"/>
      <c r="U143" s="170"/>
      <c r="V143" s="170"/>
      <c r="W143" s="170"/>
      <c r="X143" s="170"/>
      <c r="Y143" s="170"/>
      <c r="Z143" s="170"/>
      <c r="AA143" s="175"/>
      <c r="AT143" s="176" t="s">
        <v>157</v>
      </c>
      <c r="AU143" s="176" t="s">
        <v>84</v>
      </c>
      <c r="AV143" s="12" t="s">
        <v>141</v>
      </c>
      <c r="AW143" s="12" t="s">
        <v>33</v>
      </c>
      <c r="AX143" s="12" t="s">
        <v>84</v>
      </c>
      <c r="AY143" s="176" t="s">
        <v>135</v>
      </c>
    </row>
    <row r="144" spans="2:65" s="1" customFormat="1" ht="31.5" customHeight="1">
      <c r="B144" s="118"/>
      <c r="C144" s="145" t="s">
        <v>175</v>
      </c>
      <c r="D144" s="145" t="s">
        <v>137</v>
      </c>
      <c r="E144" s="146" t="s">
        <v>176</v>
      </c>
      <c r="F144" s="247" t="s">
        <v>177</v>
      </c>
      <c r="G144" s="247"/>
      <c r="H144" s="247"/>
      <c r="I144" s="247"/>
      <c r="J144" s="147" t="s">
        <v>154</v>
      </c>
      <c r="K144" s="148">
        <v>199.75</v>
      </c>
      <c r="L144" s="239"/>
      <c r="M144" s="239"/>
      <c r="N144" s="239">
        <f>ROUND(L144*K144,2)</f>
        <v>0</v>
      </c>
      <c r="O144" s="239"/>
      <c r="P144" s="239"/>
      <c r="Q144" s="239"/>
      <c r="R144" s="120"/>
      <c r="T144" s="149" t="s">
        <v>5</v>
      </c>
      <c r="U144" s="43" t="s">
        <v>41</v>
      </c>
      <c r="V144" s="150">
        <v>7.0000000000000007E-2</v>
      </c>
      <c r="W144" s="150">
        <f>V144*K144</f>
        <v>13.982500000000002</v>
      </c>
      <c r="X144" s="150">
        <v>0</v>
      </c>
      <c r="Y144" s="150">
        <f>X144*K144</f>
        <v>0</v>
      </c>
      <c r="Z144" s="150">
        <v>0</v>
      </c>
      <c r="AA144" s="151">
        <f>Z144*K144</f>
        <v>0</v>
      </c>
      <c r="AR144" s="20" t="s">
        <v>141</v>
      </c>
      <c r="AT144" s="20" t="s">
        <v>137</v>
      </c>
      <c r="AU144" s="20" t="s">
        <v>84</v>
      </c>
      <c r="AY144" s="20" t="s">
        <v>135</v>
      </c>
      <c r="BE144" s="152">
        <f>IF(U144="základní",N144,0)</f>
        <v>0</v>
      </c>
      <c r="BF144" s="152">
        <f>IF(U144="snížená",N144,0)</f>
        <v>0</v>
      </c>
      <c r="BG144" s="152">
        <f>IF(U144="zákl. přenesená",N144,0)</f>
        <v>0</v>
      </c>
      <c r="BH144" s="152">
        <f>IF(U144="sníž. přenesená",N144,0)</f>
        <v>0</v>
      </c>
      <c r="BI144" s="152">
        <f>IF(U144="nulová",N144,0)</f>
        <v>0</v>
      </c>
      <c r="BJ144" s="20" t="s">
        <v>84</v>
      </c>
      <c r="BK144" s="152">
        <f>ROUND(L144*K144,2)</f>
        <v>0</v>
      </c>
      <c r="BL144" s="20" t="s">
        <v>141</v>
      </c>
      <c r="BM144" s="20" t="s">
        <v>178</v>
      </c>
    </row>
    <row r="145" spans="2:65" s="1" customFormat="1" ht="31.5" customHeight="1">
      <c r="B145" s="118"/>
      <c r="C145" s="145" t="s">
        <v>179</v>
      </c>
      <c r="D145" s="145" t="s">
        <v>137</v>
      </c>
      <c r="E145" s="146" t="s">
        <v>180</v>
      </c>
      <c r="F145" s="247" t="s">
        <v>181</v>
      </c>
      <c r="G145" s="247"/>
      <c r="H145" s="247"/>
      <c r="I145" s="247"/>
      <c r="J145" s="147" t="s">
        <v>169</v>
      </c>
      <c r="K145" s="148">
        <v>82.894999999999996</v>
      </c>
      <c r="L145" s="239"/>
      <c r="M145" s="239"/>
      <c r="N145" s="239">
        <f>ROUND(L145*K145,2)</f>
        <v>0</v>
      </c>
      <c r="O145" s="239"/>
      <c r="P145" s="239"/>
      <c r="Q145" s="239"/>
      <c r="R145" s="120"/>
      <c r="T145" s="149" t="s">
        <v>5</v>
      </c>
      <c r="U145" s="43" t="s">
        <v>41</v>
      </c>
      <c r="V145" s="150">
        <v>3.7999999999999999E-2</v>
      </c>
      <c r="W145" s="150">
        <f>V145*K145</f>
        <v>3.15001</v>
      </c>
      <c r="X145" s="150">
        <v>0</v>
      </c>
      <c r="Y145" s="150">
        <f>X145*K145</f>
        <v>0</v>
      </c>
      <c r="Z145" s="150">
        <v>0</v>
      </c>
      <c r="AA145" s="151">
        <f>Z145*K145</f>
        <v>0</v>
      </c>
      <c r="AR145" s="20" t="s">
        <v>141</v>
      </c>
      <c r="AT145" s="20" t="s">
        <v>137</v>
      </c>
      <c r="AU145" s="20" t="s">
        <v>84</v>
      </c>
      <c r="AY145" s="20" t="s">
        <v>135</v>
      </c>
      <c r="BE145" s="152">
        <f>IF(U145="základní",N145,0)</f>
        <v>0</v>
      </c>
      <c r="BF145" s="152">
        <f>IF(U145="snížená",N145,0)</f>
        <v>0</v>
      </c>
      <c r="BG145" s="152">
        <f>IF(U145="zákl. přenesená",N145,0)</f>
        <v>0</v>
      </c>
      <c r="BH145" s="152">
        <f>IF(U145="sníž. přenesená",N145,0)</f>
        <v>0</v>
      </c>
      <c r="BI145" s="152">
        <f>IF(U145="nulová",N145,0)</f>
        <v>0</v>
      </c>
      <c r="BJ145" s="20" t="s">
        <v>84</v>
      </c>
      <c r="BK145" s="152">
        <f>ROUND(L145*K145,2)</f>
        <v>0</v>
      </c>
      <c r="BL145" s="20" t="s">
        <v>141</v>
      </c>
      <c r="BM145" s="20" t="s">
        <v>182</v>
      </c>
    </row>
    <row r="146" spans="2:65" s="1" customFormat="1" ht="31.5" customHeight="1">
      <c r="B146" s="118"/>
      <c r="C146" s="145" t="s">
        <v>183</v>
      </c>
      <c r="D146" s="145" t="s">
        <v>137</v>
      </c>
      <c r="E146" s="146" t="s">
        <v>184</v>
      </c>
      <c r="F146" s="247" t="s">
        <v>185</v>
      </c>
      <c r="G146" s="247"/>
      <c r="H146" s="247"/>
      <c r="I146" s="247"/>
      <c r="J146" s="147" t="s">
        <v>154</v>
      </c>
      <c r="K146" s="148">
        <v>31.62</v>
      </c>
      <c r="L146" s="239"/>
      <c r="M146" s="239"/>
      <c r="N146" s="239">
        <f>ROUND(L146*K146,2)</f>
        <v>0</v>
      </c>
      <c r="O146" s="239"/>
      <c r="P146" s="239"/>
      <c r="Q146" s="239"/>
      <c r="R146" s="120"/>
      <c r="T146" s="149" t="s">
        <v>5</v>
      </c>
      <c r="U146" s="43" t="s">
        <v>41</v>
      </c>
      <c r="V146" s="150">
        <v>0.112</v>
      </c>
      <c r="W146" s="150">
        <f>V146*K146</f>
        <v>3.5414400000000001</v>
      </c>
      <c r="X146" s="150">
        <v>0</v>
      </c>
      <c r="Y146" s="150">
        <f>X146*K146</f>
        <v>0</v>
      </c>
      <c r="Z146" s="150">
        <v>0</v>
      </c>
      <c r="AA146" s="151">
        <f>Z146*K146</f>
        <v>0</v>
      </c>
      <c r="AR146" s="20" t="s">
        <v>141</v>
      </c>
      <c r="AT146" s="20" t="s">
        <v>137</v>
      </c>
      <c r="AU146" s="20" t="s">
        <v>84</v>
      </c>
      <c r="AY146" s="20" t="s">
        <v>135</v>
      </c>
      <c r="BE146" s="152">
        <f>IF(U146="základní",N146,0)</f>
        <v>0</v>
      </c>
      <c r="BF146" s="152">
        <f>IF(U146="snížená",N146,0)</f>
        <v>0</v>
      </c>
      <c r="BG146" s="152">
        <f>IF(U146="zákl. přenesená",N146,0)</f>
        <v>0</v>
      </c>
      <c r="BH146" s="152">
        <f>IF(U146="sníž. přenesená",N146,0)</f>
        <v>0</v>
      </c>
      <c r="BI146" s="152">
        <f>IF(U146="nulová",N146,0)</f>
        <v>0</v>
      </c>
      <c r="BJ146" s="20" t="s">
        <v>84</v>
      </c>
      <c r="BK146" s="152">
        <f>ROUND(L146*K146,2)</f>
        <v>0</v>
      </c>
      <c r="BL146" s="20" t="s">
        <v>141</v>
      </c>
      <c r="BM146" s="20" t="s">
        <v>186</v>
      </c>
    </row>
    <row r="147" spans="2:65" s="1" customFormat="1" ht="22.5" customHeight="1">
      <c r="B147" s="118"/>
      <c r="C147" s="177" t="s">
        <v>187</v>
      </c>
      <c r="D147" s="177" t="s">
        <v>188</v>
      </c>
      <c r="E147" s="178" t="s">
        <v>189</v>
      </c>
      <c r="F147" s="256" t="s">
        <v>190</v>
      </c>
      <c r="G147" s="256"/>
      <c r="H147" s="256"/>
      <c r="I147" s="256"/>
      <c r="J147" s="179" t="s">
        <v>191</v>
      </c>
      <c r="K147" s="180">
        <v>3</v>
      </c>
      <c r="L147" s="257"/>
      <c r="M147" s="257"/>
      <c r="N147" s="257">
        <f>ROUND(L147*K147,2)</f>
        <v>0</v>
      </c>
      <c r="O147" s="239"/>
      <c r="P147" s="239"/>
      <c r="Q147" s="239"/>
      <c r="R147" s="120"/>
      <c r="T147" s="149" t="s">
        <v>5</v>
      </c>
      <c r="U147" s="43" t="s">
        <v>41</v>
      </c>
      <c r="V147" s="150">
        <v>0</v>
      </c>
      <c r="W147" s="150">
        <f>V147*K147</f>
        <v>0</v>
      </c>
      <c r="X147" s="150">
        <v>1E-3</v>
      </c>
      <c r="Y147" s="150">
        <f>X147*K147</f>
        <v>3.0000000000000001E-3</v>
      </c>
      <c r="Z147" s="150">
        <v>0</v>
      </c>
      <c r="AA147" s="151">
        <f>Z147*K147</f>
        <v>0</v>
      </c>
      <c r="AR147" s="20" t="s">
        <v>192</v>
      </c>
      <c r="AT147" s="20" t="s">
        <v>188</v>
      </c>
      <c r="AU147" s="20" t="s">
        <v>84</v>
      </c>
      <c r="AY147" s="20" t="s">
        <v>135</v>
      </c>
      <c r="BE147" s="152">
        <f>IF(U147="základní",N147,0)</f>
        <v>0</v>
      </c>
      <c r="BF147" s="152">
        <f>IF(U147="snížená",N147,0)</f>
        <v>0</v>
      </c>
      <c r="BG147" s="152">
        <f>IF(U147="zákl. přenesená",N147,0)</f>
        <v>0</v>
      </c>
      <c r="BH147" s="152">
        <f>IF(U147="sníž. přenesená",N147,0)</f>
        <v>0</v>
      </c>
      <c r="BI147" s="152">
        <f>IF(U147="nulová",N147,0)</f>
        <v>0</v>
      </c>
      <c r="BJ147" s="20" t="s">
        <v>84</v>
      </c>
      <c r="BK147" s="152">
        <f>ROUND(L147*K147,2)</f>
        <v>0</v>
      </c>
      <c r="BL147" s="20" t="s">
        <v>141</v>
      </c>
      <c r="BM147" s="20" t="s">
        <v>193</v>
      </c>
    </row>
    <row r="148" spans="2:65" s="1" customFormat="1" ht="22.5" customHeight="1">
      <c r="B148" s="118"/>
      <c r="C148" s="145" t="s">
        <v>194</v>
      </c>
      <c r="D148" s="145" t="s">
        <v>137</v>
      </c>
      <c r="E148" s="146" t="s">
        <v>195</v>
      </c>
      <c r="F148" s="247" t="s">
        <v>196</v>
      </c>
      <c r="G148" s="247"/>
      <c r="H148" s="247"/>
      <c r="I148" s="247"/>
      <c r="J148" s="147" t="s">
        <v>154</v>
      </c>
      <c r="K148" s="148">
        <v>31.62</v>
      </c>
      <c r="L148" s="239"/>
      <c r="M148" s="239"/>
      <c r="N148" s="239">
        <f>ROUND(L148*K148,2)</f>
        <v>0</v>
      </c>
      <c r="O148" s="239"/>
      <c r="P148" s="239"/>
      <c r="Q148" s="239"/>
      <c r="R148" s="120"/>
      <c r="T148" s="149" t="s">
        <v>5</v>
      </c>
      <c r="U148" s="43" t="s">
        <v>41</v>
      </c>
      <c r="V148" s="150">
        <v>1.7999999999999999E-2</v>
      </c>
      <c r="W148" s="150">
        <f>V148*K148</f>
        <v>0.56916</v>
      </c>
      <c r="X148" s="150">
        <v>0</v>
      </c>
      <c r="Y148" s="150">
        <f>X148*K148</f>
        <v>0</v>
      </c>
      <c r="Z148" s="150">
        <v>0</v>
      </c>
      <c r="AA148" s="151">
        <f>Z148*K148</f>
        <v>0</v>
      </c>
      <c r="AR148" s="20" t="s">
        <v>141</v>
      </c>
      <c r="AT148" s="20" t="s">
        <v>137</v>
      </c>
      <c r="AU148" s="20" t="s">
        <v>84</v>
      </c>
      <c r="AY148" s="20" t="s">
        <v>135</v>
      </c>
      <c r="BE148" s="152">
        <f>IF(U148="základní",N148,0)</f>
        <v>0</v>
      </c>
      <c r="BF148" s="152">
        <f>IF(U148="snížená",N148,0)</f>
        <v>0</v>
      </c>
      <c r="BG148" s="152">
        <f>IF(U148="zákl. přenesená",N148,0)</f>
        <v>0</v>
      </c>
      <c r="BH148" s="152">
        <f>IF(U148="sníž. přenesená",N148,0)</f>
        <v>0</v>
      </c>
      <c r="BI148" s="152">
        <f>IF(U148="nulová",N148,0)</f>
        <v>0</v>
      </c>
      <c r="BJ148" s="20" t="s">
        <v>84</v>
      </c>
      <c r="BK148" s="152">
        <f>ROUND(L148*K148,2)</f>
        <v>0</v>
      </c>
      <c r="BL148" s="20" t="s">
        <v>141</v>
      </c>
      <c r="BM148" s="20" t="s">
        <v>197</v>
      </c>
    </row>
    <row r="149" spans="2:65" s="11" customFormat="1" ht="22.5" customHeight="1">
      <c r="B149" s="161"/>
      <c r="C149" s="162"/>
      <c r="D149" s="162"/>
      <c r="E149" s="163" t="s">
        <v>5</v>
      </c>
      <c r="F149" s="254" t="s">
        <v>198</v>
      </c>
      <c r="G149" s="255"/>
      <c r="H149" s="255"/>
      <c r="I149" s="255"/>
      <c r="J149" s="162"/>
      <c r="K149" s="164">
        <v>31.62</v>
      </c>
      <c r="L149" s="162"/>
      <c r="M149" s="162"/>
      <c r="N149" s="162"/>
      <c r="O149" s="162"/>
      <c r="P149" s="162"/>
      <c r="Q149" s="162"/>
      <c r="R149" s="165"/>
      <c r="T149" s="166"/>
      <c r="U149" s="162"/>
      <c r="V149" s="162"/>
      <c r="W149" s="162"/>
      <c r="X149" s="162"/>
      <c r="Y149" s="162"/>
      <c r="Z149" s="162"/>
      <c r="AA149" s="167"/>
      <c r="AT149" s="168" t="s">
        <v>157</v>
      </c>
      <c r="AU149" s="168" t="s">
        <v>84</v>
      </c>
      <c r="AV149" s="11" t="s">
        <v>98</v>
      </c>
      <c r="AW149" s="11" t="s">
        <v>33</v>
      </c>
      <c r="AX149" s="11" t="s">
        <v>84</v>
      </c>
      <c r="AY149" s="168" t="s">
        <v>135</v>
      </c>
    </row>
    <row r="150" spans="2:65" s="1" customFormat="1" ht="31.5" customHeight="1">
      <c r="B150" s="118"/>
      <c r="C150" s="145" t="s">
        <v>199</v>
      </c>
      <c r="D150" s="145" t="s">
        <v>137</v>
      </c>
      <c r="E150" s="146" t="s">
        <v>200</v>
      </c>
      <c r="F150" s="247" t="s">
        <v>201</v>
      </c>
      <c r="G150" s="247"/>
      <c r="H150" s="247"/>
      <c r="I150" s="247"/>
      <c r="J150" s="147" t="s">
        <v>154</v>
      </c>
      <c r="K150" s="148">
        <v>31.62</v>
      </c>
      <c r="L150" s="239"/>
      <c r="M150" s="239"/>
      <c r="N150" s="239">
        <f>ROUND(L150*K150,2)</f>
        <v>0</v>
      </c>
      <c r="O150" s="239"/>
      <c r="P150" s="239"/>
      <c r="Q150" s="239"/>
      <c r="R150" s="120"/>
      <c r="T150" s="149" t="s">
        <v>5</v>
      </c>
      <c r="U150" s="43" t="s">
        <v>41</v>
      </c>
      <c r="V150" s="150">
        <v>0.19</v>
      </c>
      <c r="W150" s="150">
        <f>V150*K150</f>
        <v>6.0078000000000005</v>
      </c>
      <c r="X150" s="150">
        <v>0</v>
      </c>
      <c r="Y150" s="150">
        <f>X150*K150</f>
        <v>0</v>
      </c>
      <c r="Z150" s="150">
        <v>0</v>
      </c>
      <c r="AA150" s="151">
        <f>Z150*K150</f>
        <v>0</v>
      </c>
      <c r="AR150" s="20" t="s">
        <v>141</v>
      </c>
      <c r="AT150" s="20" t="s">
        <v>137</v>
      </c>
      <c r="AU150" s="20" t="s">
        <v>84</v>
      </c>
      <c r="AY150" s="20" t="s">
        <v>135</v>
      </c>
      <c r="BE150" s="152">
        <f>IF(U150="základní",N150,0)</f>
        <v>0</v>
      </c>
      <c r="BF150" s="152">
        <f>IF(U150="snížená",N150,0)</f>
        <v>0</v>
      </c>
      <c r="BG150" s="152">
        <f>IF(U150="zákl. přenesená",N150,0)</f>
        <v>0</v>
      </c>
      <c r="BH150" s="152">
        <f>IF(U150="sníž. přenesená",N150,0)</f>
        <v>0</v>
      </c>
      <c r="BI150" s="152">
        <f>IF(U150="nulová",N150,0)</f>
        <v>0</v>
      </c>
      <c r="BJ150" s="20" t="s">
        <v>84</v>
      </c>
      <c r="BK150" s="152">
        <f>ROUND(L150*K150,2)</f>
        <v>0</v>
      </c>
      <c r="BL150" s="20" t="s">
        <v>141</v>
      </c>
      <c r="BM150" s="20" t="s">
        <v>202</v>
      </c>
    </row>
    <row r="151" spans="2:65" s="1" customFormat="1" ht="31.5" customHeight="1">
      <c r="B151" s="118"/>
      <c r="C151" s="145" t="s">
        <v>203</v>
      </c>
      <c r="D151" s="145" t="s">
        <v>137</v>
      </c>
      <c r="E151" s="146" t="s">
        <v>204</v>
      </c>
      <c r="F151" s="247" t="s">
        <v>205</v>
      </c>
      <c r="G151" s="247"/>
      <c r="H151" s="247"/>
      <c r="I151" s="247"/>
      <c r="J151" s="147" t="s">
        <v>206</v>
      </c>
      <c r="K151" s="148">
        <v>4</v>
      </c>
      <c r="L151" s="239"/>
      <c r="M151" s="239"/>
      <c r="N151" s="239">
        <f>ROUND(L151*K151,2)</f>
        <v>0</v>
      </c>
      <c r="O151" s="239"/>
      <c r="P151" s="239"/>
      <c r="Q151" s="239"/>
      <c r="R151" s="120"/>
      <c r="T151" s="149" t="s">
        <v>5</v>
      </c>
      <c r="U151" s="43" t="s">
        <v>41</v>
      </c>
      <c r="V151" s="150">
        <v>0</v>
      </c>
      <c r="W151" s="150">
        <f>V151*K151</f>
        <v>0</v>
      </c>
      <c r="X151" s="150">
        <v>0</v>
      </c>
      <c r="Y151" s="150">
        <f>X151*K151</f>
        <v>0</v>
      </c>
      <c r="Z151" s="150">
        <v>0</v>
      </c>
      <c r="AA151" s="151">
        <f>Z151*K151</f>
        <v>0</v>
      </c>
      <c r="AR151" s="20" t="s">
        <v>141</v>
      </c>
      <c r="AT151" s="20" t="s">
        <v>137</v>
      </c>
      <c r="AU151" s="20" t="s">
        <v>84</v>
      </c>
      <c r="AY151" s="20" t="s">
        <v>135</v>
      </c>
      <c r="BE151" s="152">
        <f>IF(U151="základní",N151,0)</f>
        <v>0</v>
      </c>
      <c r="BF151" s="152">
        <f>IF(U151="snížená",N151,0)</f>
        <v>0</v>
      </c>
      <c r="BG151" s="152">
        <f>IF(U151="zákl. přenesená",N151,0)</f>
        <v>0</v>
      </c>
      <c r="BH151" s="152">
        <f>IF(U151="sníž. přenesená",N151,0)</f>
        <v>0</v>
      </c>
      <c r="BI151" s="152">
        <f>IF(U151="nulová",N151,0)</f>
        <v>0</v>
      </c>
      <c r="BJ151" s="20" t="s">
        <v>84</v>
      </c>
      <c r="BK151" s="152">
        <f>ROUND(L151*K151,2)</f>
        <v>0</v>
      </c>
      <c r="BL151" s="20" t="s">
        <v>141</v>
      </c>
      <c r="BM151" s="20" t="s">
        <v>207</v>
      </c>
    </row>
    <row r="152" spans="2:65" s="1" customFormat="1" ht="22.5" customHeight="1">
      <c r="B152" s="118"/>
      <c r="C152" s="145" t="s">
        <v>208</v>
      </c>
      <c r="D152" s="145" t="s">
        <v>137</v>
      </c>
      <c r="E152" s="146" t="s">
        <v>209</v>
      </c>
      <c r="F152" s="247" t="s">
        <v>210</v>
      </c>
      <c r="G152" s="247"/>
      <c r="H152" s="247"/>
      <c r="I152" s="247"/>
      <c r="J152" s="147" t="s">
        <v>206</v>
      </c>
      <c r="K152" s="148">
        <v>10</v>
      </c>
      <c r="L152" s="239"/>
      <c r="M152" s="239"/>
      <c r="N152" s="239">
        <f>ROUND(L152*K152,2)</f>
        <v>0</v>
      </c>
      <c r="O152" s="239"/>
      <c r="P152" s="239"/>
      <c r="Q152" s="239"/>
      <c r="R152" s="120"/>
      <c r="T152" s="149" t="s">
        <v>5</v>
      </c>
      <c r="U152" s="43" t="s">
        <v>41</v>
      </c>
      <c r="V152" s="150">
        <v>0</v>
      </c>
      <c r="W152" s="150">
        <f>V152*K152</f>
        <v>0</v>
      </c>
      <c r="X152" s="150">
        <v>0</v>
      </c>
      <c r="Y152" s="150">
        <f>X152*K152</f>
        <v>0</v>
      </c>
      <c r="Z152" s="150">
        <v>0</v>
      </c>
      <c r="AA152" s="151">
        <f>Z152*K152</f>
        <v>0</v>
      </c>
      <c r="AR152" s="20" t="s">
        <v>141</v>
      </c>
      <c r="AT152" s="20" t="s">
        <v>137</v>
      </c>
      <c r="AU152" s="20" t="s">
        <v>84</v>
      </c>
      <c r="AY152" s="20" t="s">
        <v>135</v>
      </c>
      <c r="BE152" s="152">
        <f>IF(U152="základní",N152,0)</f>
        <v>0</v>
      </c>
      <c r="BF152" s="152">
        <f>IF(U152="snížená",N152,0)</f>
        <v>0</v>
      </c>
      <c r="BG152" s="152">
        <f>IF(U152="zákl. přenesená",N152,0)</f>
        <v>0</v>
      </c>
      <c r="BH152" s="152">
        <f>IF(U152="sníž. přenesená",N152,0)</f>
        <v>0</v>
      </c>
      <c r="BI152" s="152">
        <f>IF(U152="nulová",N152,0)</f>
        <v>0</v>
      </c>
      <c r="BJ152" s="20" t="s">
        <v>84</v>
      </c>
      <c r="BK152" s="152">
        <f>ROUND(L152*K152,2)</f>
        <v>0</v>
      </c>
      <c r="BL152" s="20" t="s">
        <v>141</v>
      </c>
      <c r="BM152" s="20" t="s">
        <v>211</v>
      </c>
    </row>
    <row r="153" spans="2:65" s="1" customFormat="1" ht="22.5" customHeight="1">
      <c r="B153" s="118"/>
      <c r="C153" s="145" t="s">
        <v>212</v>
      </c>
      <c r="D153" s="145" t="s">
        <v>137</v>
      </c>
      <c r="E153" s="146" t="s">
        <v>213</v>
      </c>
      <c r="F153" s="247" t="s">
        <v>214</v>
      </c>
      <c r="G153" s="247"/>
      <c r="H153" s="247"/>
      <c r="I153" s="247"/>
      <c r="J153" s="147" t="s">
        <v>169</v>
      </c>
      <c r="K153" s="148">
        <v>52.908000000000001</v>
      </c>
      <c r="L153" s="239"/>
      <c r="M153" s="239"/>
      <c r="N153" s="239">
        <f>ROUND(L153*K153,2)</f>
        <v>0</v>
      </c>
      <c r="O153" s="239"/>
      <c r="P153" s="239"/>
      <c r="Q153" s="239"/>
      <c r="R153" s="120"/>
      <c r="T153" s="149" t="s">
        <v>5</v>
      </c>
      <c r="U153" s="43" t="s">
        <v>41</v>
      </c>
      <c r="V153" s="150">
        <v>0</v>
      </c>
      <c r="W153" s="150">
        <f>V153*K153</f>
        <v>0</v>
      </c>
      <c r="X153" s="150">
        <v>0</v>
      </c>
      <c r="Y153" s="150">
        <f>X153*K153</f>
        <v>0</v>
      </c>
      <c r="Z153" s="150">
        <v>0</v>
      </c>
      <c r="AA153" s="151">
        <f>Z153*K153</f>
        <v>0</v>
      </c>
      <c r="AR153" s="20" t="s">
        <v>141</v>
      </c>
      <c r="AT153" s="20" t="s">
        <v>137</v>
      </c>
      <c r="AU153" s="20" t="s">
        <v>84</v>
      </c>
      <c r="AY153" s="20" t="s">
        <v>135</v>
      </c>
      <c r="BE153" s="152">
        <f>IF(U153="základní",N153,0)</f>
        <v>0</v>
      </c>
      <c r="BF153" s="152">
        <f>IF(U153="snížená",N153,0)</f>
        <v>0</v>
      </c>
      <c r="BG153" s="152">
        <f>IF(U153="zákl. přenesená",N153,0)</f>
        <v>0</v>
      </c>
      <c r="BH153" s="152">
        <f>IF(U153="sníž. přenesená",N153,0)</f>
        <v>0</v>
      </c>
      <c r="BI153" s="152">
        <f>IF(U153="nulová",N153,0)</f>
        <v>0</v>
      </c>
      <c r="BJ153" s="20" t="s">
        <v>84</v>
      </c>
      <c r="BK153" s="152">
        <f>ROUND(L153*K153,2)</f>
        <v>0</v>
      </c>
      <c r="BL153" s="20" t="s">
        <v>141</v>
      </c>
      <c r="BM153" s="20" t="s">
        <v>215</v>
      </c>
    </row>
    <row r="154" spans="2:65" s="10" customFormat="1" ht="15" customHeight="1">
      <c r="B154" s="153"/>
      <c r="C154" s="154"/>
      <c r="D154" s="154"/>
      <c r="E154" s="155" t="s">
        <v>5</v>
      </c>
      <c r="F154" s="248" t="s">
        <v>156</v>
      </c>
      <c r="G154" s="249"/>
      <c r="H154" s="249"/>
      <c r="I154" s="249"/>
      <c r="J154" s="154"/>
      <c r="K154" s="156" t="s">
        <v>5</v>
      </c>
      <c r="L154" s="154"/>
      <c r="M154" s="154"/>
      <c r="N154" s="154"/>
      <c r="O154" s="154"/>
      <c r="P154" s="154"/>
      <c r="Q154" s="154"/>
      <c r="R154" s="157"/>
      <c r="T154" s="158"/>
      <c r="U154" s="154"/>
      <c r="V154" s="154"/>
      <c r="W154" s="154"/>
      <c r="X154" s="154"/>
      <c r="Y154" s="154"/>
      <c r="Z154" s="154"/>
      <c r="AA154" s="159"/>
      <c r="AT154" s="160" t="s">
        <v>157</v>
      </c>
      <c r="AU154" s="160" t="s">
        <v>84</v>
      </c>
      <c r="AV154" s="10" t="s">
        <v>84</v>
      </c>
      <c r="AW154" s="10" t="s">
        <v>33</v>
      </c>
      <c r="AX154" s="10" t="s">
        <v>76</v>
      </c>
      <c r="AY154" s="160" t="s">
        <v>135</v>
      </c>
    </row>
    <row r="155" spans="2:65" s="11" customFormat="1" ht="15" customHeight="1">
      <c r="B155" s="161"/>
      <c r="C155" s="162"/>
      <c r="D155" s="162"/>
      <c r="E155" s="163" t="s">
        <v>5</v>
      </c>
      <c r="F155" s="250" t="s">
        <v>216</v>
      </c>
      <c r="G155" s="251"/>
      <c r="H155" s="251"/>
      <c r="I155" s="251"/>
      <c r="J155" s="162"/>
      <c r="K155" s="164">
        <v>6.3</v>
      </c>
      <c r="L155" s="162"/>
      <c r="M155" s="162"/>
      <c r="N155" s="162"/>
      <c r="O155" s="162"/>
      <c r="P155" s="162"/>
      <c r="Q155" s="162"/>
      <c r="R155" s="165"/>
      <c r="T155" s="166"/>
      <c r="U155" s="162"/>
      <c r="V155" s="162"/>
      <c r="W155" s="162"/>
      <c r="X155" s="162"/>
      <c r="Y155" s="162"/>
      <c r="Z155" s="162"/>
      <c r="AA155" s="167"/>
      <c r="AT155" s="168" t="s">
        <v>157</v>
      </c>
      <c r="AU155" s="168" t="s">
        <v>84</v>
      </c>
      <c r="AV155" s="11" t="s">
        <v>98</v>
      </c>
      <c r="AW155" s="11" t="s">
        <v>33</v>
      </c>
      <c r="AX155" s="11" t="s">
        <v>76</v>
      </c>
      <c r="AY155" s="168" t="s">
        <v>135</v>
      </c>
    </row>
    <row r="156" spans="2:65" s="10" customFormat="1" ht="15" customHeight="1">
      <c r="B156" s="153"/>
      <c r="C156" s="154"/>
      <c r="D156" s="154"/>
      <c r="E156" s="155" t="s">
        <v>5</v>
      </c>
      <c r="F156" s="242" t="s">
        <v>159</v>
      </c>
      <c r="G156" s="243"/>
      <c r="H156" s="243"/>
      <c r="I156" s="243"/>
      <c r="J156" s="154"/>
      <c r="K156" s="156" t="s">
        <v>5</v>
      </c>
      <c r="L156" s="154"/>
      <c r="M156" s="154"/>
      <c r="N156" s="154"/>
      <c r="O156" s="154"/>
      <c r="P156" s="154"/>
      <c r="Q156" s="154"/>
      <c r="R156" s="157"/>
      <c r="T156" s="158"/>
      <c r="U156" s="154"/>
      <c r="V156" s="154"/>
      <c r="W156" s="154"/>
      <c r="X156" s="154"/>
      <c r="Y156" s="154"/>
      <c r="Z156" s="154"/>
      <c r="AA156" s="159"/>
      <c r="AT156" s="160" t="s">
        <v>157</v>
      </c>
      <c r="AU156" s="160" t="s">
        <v>84</v>
      </c>
      <c r="AV156" s="10" t="s">
        <v>84</v>
      </c>
      <c r="AW156" s="10" t="s">
        <v>33</v>
      </c>
      <c r="AX156" s="10" t="s">
        <v>76</v>
      </c>
      <c r="AY156" s="160" t="s">
        <v>135</v>
      </c>
    </row>
    <row r="157" spans="2:65" s="11" customFormat="1" ht="15" customHeight="1">
      <c r="B157" s="161"/>
      <c r="C157" s="162"/>
      <c r="D157" s="162"/>
      <c r="E157" s="163" t="s">
        <v>5</v>
      </c>
      <c r="F157" s="250" t="s">
        <v>217</v>
      </c>
      <c r="G157" s="251"/>
      <c r="H157" s="251"/>
      <c r="I157" s="251"/>
      <c r="J157" s="162"/>
      <c r="K157" s="164">
        <v>14.355</v>
      </c>
      <c r="L157" s="162"/>
      <c r="M157" s="162"/>
      <c r="N157" s="162"/>
      <c r="O157" s="162"/>
      <c r="P157" s="162"/>
      <c r="Q157" s="162"/>
      <c r="R157" s="165"/>
      <c r="T157" s="166"/>
      <c r="U157" s="162"/>
      <c r="V157" s="162"/>
      <c r="W157" s="162"/>
      <c r="X157" s="162"/>
      <c r="Y157" s="162"/>
      <c r="Z157" s="162"/>
      <c r="AA157" s="167"/>
      <c r="AT157" s="168" t="s">
        <v>157</v>
      </c>
      <c r="AU157" s="168" t="s">
        <v>84</v>
      </c>
      <c r="AV157" s="11" t="s">
        <v>98</v>
      </c>
      <c r="AW157" s="11" t="s">
        <v>33</v>
      </c>
      <c r="AX157" s="11" t="s">
        <v>76</v>
      </c>
      <c r="AY157" s="168" t="s">
        <v>135</v>
      </c>
    </row>
    <row r="158" spans="2:65" s="10" customFormat="1" ht="15" customHeight="1">
      <c r="B158" s="153"/>
      <c r="C158" s="154"/>
      <c r="D158" s="154"/>
      <c r="E158" s="155" t="s">
        <v>5</v>
      </c>
      <c r="F158" s="242" t="s">
        <v>161</v>
      </c>
      <c r="G158" s="243"/>
      <c r="H158" s="243"/>
      <c r="I158" s="243"/>
      <c r="J158" s="154"/>
      <c r="K158" s="156" t="s">
        <v>5</v>
      </c>
      <c r="L158" s="154"/>
      <c r="M158" s="154"/>
      <c r="N158" s="154"/>
      <c r="O158" s="154"/>
      <c r="P158" s="154"/>
      <c r="Q158" s="154"/>
      <c r="R158" s="157"/>
      <c r="T158" s="158"/>
      <c r="U158" s="154"/>
      <c r="V158" s="154"/>
      <c r="W158" s="154"/>
      <c r="X158" s="154"/>
      <c r="Y158" s="154"/>
      <c r="Z158" s="154"/>
      <c r="AA158" s="159"/>
      <c r="AT158" s="160" t="s">
        <v>157</v>
      </c>
      <c r="AU158" s="160" t="s">
        <v>84</v>
      </c>
      <c r="AV158" s="10" t="s">
        <v>84</v>
      </c>
      <c r="AW158" s="10" t="s">
        <v>33</v>
      </c>
      <c r="AX158" s="10" t="s">
        <v>76</v>
      </c>
      <c r="AY158" s="160" t="s">
        <v>135</v>
      </c>
    </row>
    <row r="159" spans="2:65" s="11" customFormat="1" ht="15" customHeight="1">
      <c r="B159" s="161"/>
      <c r="C159" s="162"/>
      <c r="D159" s="162"/>
      <c r="E159" s="163" t="s">
        <v>5</v>
      </c>
      <c r="F159" s="250" t="s">
        <v>218</v>
      </c>
      <c r="G159" s="251"/>
      <c r="H159" s="251"/>
      <c r="I159" s="251"/>
      <c r="J159" s="162"/>
      <c r="K159" s="164">
        <v>13.8</v>
      </c>
      <c r="L159" s="162"/>
      <c r="M159" s="162"/>
      <c r="N159" s="162"/>
      <c r="O159" s="162"/>
      <c r="P159" s="162"/>
      <c r="Q159" s="162"/>
      <c r="R159" s="165"/>
      <c r="T159" s="166"/>
      <c r="U159" s="162"/>
      <c r="V159" s="162"/>
      <c r="W159" s="162"/>
      <c r="X159" s="162"/>
      <c r="Y159" s="162"/>
      <c r="Z159" s="162"/>
      <c r="AA159" s="167"/>
      <c r="AT159" s="168" t="s">
        <v>157</v>
      </c>
      <c r="AU159" s="168" t="s">
        <v>84</v>
      </c>
      <c r="AV159" s="11" t="s">
        <v>98</v>
      </c>
      <c r="AW159" s="11" t="s">
        <v>33</v>
      </c>
      <c r="AX159" s="11" t="s">
        <v>76</v>
      </c>
      <c r="AY159" s="168" t="s">
        <v>135</v>
      </c>
    </row>
    <row r="160" spans="2:65" s="10" customFormat="1" ht="15" customHeight="1">
      <c r="B160" s="153"/>
      <c r="C160" s="154"/>
      <c r="D160" s="154"/>
      <c r="E160" s="155" t="s">
        <v>5</v>
      </c>
      <c r="F160" s="242" t="s">
        <v>219</v>
      </c>
      <c r="G160" s="243"/>
      <c r="H160" s="243"/>
      <c r="I160" s="243"/>
      <c r="J160" s="154"/>
      <c r="K160" s="156" t="s">
        <v>5</v>
      </c>
      <c r="L160" s="154"/>
      <c r="M160" s="154"/>
      <c r="N160" s="154"/>
      <c r="O160" s="154"/>
      <c r="P160" s="154"/>
      <c r="Q160" s="154"/>
      <c r="R160" s="157"/>
      <c r="T160" s="158"/>
      <c r="U160" s="154"/>
      <c r="V160" s="154"/>
      <c r="W160" s="154"/>
      <c r="X160" s="154"/>
      <c r="Y160" s="154"/>
      <c r="Z160" s="154"/>
      <c r="AA160" s="159"/>
      <c r="AT160" s="160" t="s">
        <v>157</v>
      </c>
      <c r="AU160" s="160" t="s">
        <v>84</v>
      </c>
      <c r="AV160" s="10" t="s">
        <v>84</v>
      </c>
      <c r="AW160" s="10" t="s">
        <v>33</v>
      </c>
      <c r="AX160" s="10" t="s">
        <v>76</v>
      </c>
      <c r="AY160" s="160" t="s">
        <v>135</v>
      </c>
    </row>
    <row r="161" spans="2:65" s="11" customFormat="1" ht="15" customHeight="1">
      <c r="B161" s="161"/>
      <c r="C161" s="162"/>
      <c r="D161" s="162"/>
      <c r="E161" s="163" t="s">
        <v>5</v>
      </c>
      <c r="F161" s="250" t="s">
        <v>220</v>
      </c>
      <c r="G161" s="251"/>
      <c r="H161" s="251"/>
      <c r="I161" s="251"/>
      <c r="J161" s="162"/>
      <c r="K161" s="164">
        <v>1.728</v>
      </c>
      <c r="L161" s="162"/>
      <c r="M161" s="162"/>
      <c r="N161" s="162"/>
      <c r="O161" s="162"/>
      <c r="P161" s="162"/>
      <c r="Q161" s="162"/>
      <c r="R161" s="165"/>
      <c r="T161" s="166"/>
      <c r="U161" s="162"/>
      <c r="V161" s="162"/>
      <c r="W161" s="162"/>
      <c r="X161" s="162"/>
      <c r="Y161" s="162"/>
      <c r="Z161" s="162"/>
      <c r="AA161" s="167"/>
      <c r="AT161" s="168" t="s">
        <v>157</v>
      </c>
      <c r="AU161" s="168" t="s">
        <v>84</v>
      </c>
      <c r="AV161" s="11" t="s">
        <v>98</v>
      </c>
      <c r="AW161" s="11" t="s">
        <v>33</v>
      </c>
      <c r="AX161" s="11" t="s">
        <v>76</v>
      </c>
      <c r="AY161" s="168" t="s">
        <v>135</v>
      </c>
    </row>
    <row r="162" spans="2:65" s="10" customFormat="1" ht="15" customHeight="1">
      <c r="B162" s="153"/>
      <c r="C162" s="154"/>
      <c r="D162" s="154"/>
      <c r="E162" s="155" t="s">
        <v>5</v>
      </c>
      <c r="F162" s="242" t="s">
        <v>221</v>
      </c>
      <c r="G162" s="243"/>
      <c r="H162" s="243"/>
      <c r="I162" s="243"/>
      <c r="J162" s="154"/>
      <c r="K162" s="156" t="s">
        <v>5</v>
      </c>
      <c r="L162" s="154"/>
      <c r="M162" s="154"/>
      <c r="N162" s="154"/>
      <c r="O162" s="154"/>
      <c r="P162" s="154"/>
      <c r="Q162" s="154"/>
      <c r="R162" s="157"/>
      <c r="T162" s="158"/>
      <c r="U162" s="154"/>
      <c r="V162" s="154"/>
      <c r="W162" s="154"/>
      <c r="X162" s="154"/>
      <c r="Y162" s="154"/>
      <c r="Z162" s="154"/>
      <c r="AA162" s="159"/>
      <c r="AT162" s="160" t="s">
        <v>157</v>
      </c>
      <c r="AU162" s="160" t="s">
        <v>84</v>
      </c>
      <c r="AV162" s="10" t="s">
        <v>84</v>
      </c>
      <c r="AW162" s="10" t="s">
        <v>33</v>
      </c>
      <c r="AX162" s="10" t="s">
        <v>76</v>
      </c>
      <c r="AY162" s="160" t="s">
        <v>135</v>
      </c>
    </row>
    <row r="163" spans="2:65" s="11" customFormat="1" ht="15" customHeight="1">
      <c r="B163" s="161"/>
      <c r="C163" s="162"/>
      <c r="D163" s="162"/>
      <c r="E163" s="163" t="s">
        <v>5</v>
      </c>
      <c r="F163" s="250" t="s">
        <v>222</v>
      </c>
      <c r="G163" s="251"/>
      <c r="H163" s="251"/>
      <c r="I163" s="251"/>
      <c r="J163" s="162"/>
      <c r="K163" s="164">
        <v>3.99</v>
      </c>
      <c r="L163" s="162"/>
      <c r="M163" s="162"/>
      <c r="N163" s="162"/>
      <c r="O163" s="162"/>
      <c r="P163" s="162"/>
      <c r="Q163" s="162"/>
      <c r="R163" s="165"/>
      <c r="T163" s="166"/>
      <c r="U163" s="162"/>
      <c r="V163" s="162"/>
      <c r="W163" s="162"/>
      <c r="X163" s="162"/>
      <c r="Y163" s="162"/>
      <c r="Z163" s="162"/>
      <c r="AA163" s="167"/>
      <c r="AT163" s="168" t="s">
        <v>157</v>
      </c>
      <c r="AU163" s="168" t="s">
        <v>84</v>
      </c>
      <c r="AV163" s="11" t="s">
        <v>98</v>
      </c>
      <c r="AW163" s="11" t="s">
        <v>33</v>
      </c>
      <c r="AX163" s="11" t="s">
        <v>76</v>
      </c>
      <c r="AY163" s="168" t="s">
        <v>135</v>
      </c>
    </row>
    <row r="164" spans="2:65" s="10" customFormat="1" ht="15" customHeight="1">
      <c r="B164" s="153"/>
      <c r="C164" s="154"/>
      <c r="D164" s="154"/>
      <c r="E164" s="155" t="s">
        <v>5</v>
      </c>
      <c r="F164" s="242" t="s">
        <v>163</v>
      </c>
      <c r="G164" s="243"/>
      <c r="H164" s="243"/>
      <c r="I164" s="243"/>
      <c r="J164" s="154"/>
      <c r="K164" s="156" t="s">
        <v>5</v>
      </c>
      <c r="L164" s="154"/>
      <c r="M164" s="154"/>
      <c r="N164" s="154"/>
      <c r="O164" s="154"/>
      <c r="P164" s="154"/>
      <c r="Q164" s="154"/>
      <c r="R164" s="157"/>
      <c r="T164" s="158"/>
      <c r="U164" s="154"/>
      <c r="V164" s="154"/>
      <c r="W164" s="154"/>
      <c r="X164" s="154"/>
      <c r="Y164" s="154"/>
      <c r="Z164" s="154"/>
      <c r="AA164" s="159"/>
      <c r="AT164" s="160" t="s">
        <v>157</v>
      </c>
      <c r="AU164" s="160" t="s">
        <v>84</v>
      </c>
      <c r="AV164" s="10" t="s">
        <v>84</v>
      </c>
      <c r="AW164" s="10" t="s">
        <v>33</v>
      </c>
      <c r="AX164" s="10" t="s">
        <v>76</v>
      </c>
      <c r="AY164" s="160" t="s">
        <v>135</v>
      </c>
    </row>
    <row r="165" spans="2:65" s="11" customFormat="1" ht="15" customHeight="1">
      <c r="B165" s="161"/>
      <c r="C165" s="162"/>
      <c r="D165" s="162"/>
      <c r="E165" s="163" t="s">
        <v>5</v>
      </c>
      <c r="F165" s="250" t="s">
        <v>223</v>
      </c>
      <c r="G165" s="251"/>
      <c r="H165" s="251"/>
      <c r="I165" s="251"/>
      <c r="J165" s="162"/>
      <c r="K165" s="164">
        <v>12.734999999999999</v>
      </c>
      <c r="L165" s="162"/>
      <c r="M165" s="162"/>
      <c r="N165" s="162"/>
      <c r="O165" s="162"/>
      <c r="P165" s="162"/>
      <c r="Q165" s="162"/>
      <c r="R165" s="165"/>
      <c r="T165" s="166"/>
      <c r="U165" s="162"/>
      <c r="V165" s="162"/>
      <c r="W165" s="162"/>
      <c r="X165" s="162"/>
      <c r="Y165" s="162"/>
      <c r="Z165" s="162"/>
      <c r="AA165" s="167"/>
      <c r="AT165" s="168" t="s">
        <v>157</v>
      </c>
      <c r="AU165" s="168" t="s">
        <v>84</v>
      </c>
      <c r="AV165" s="11" t="s">
        <v>98</v>
      </c>
      <c r="AW165" s="11" t="s">
        <v>33</v>
      </c>
      <c r="AX165" s="11" t="s">
        <v>76</v>
      </c>
      <c r="AY165" s="168" t="s">
        <v>135</v>
      </c>
    </row>
    <row r="166" spans="2:65" s="12" customFormat="1" ht="15" customHeight="1">
      <c r="B166" s="169"/>
      <c r="C166" s="170"/>
      <c r="D166" s="170"/>
      <c r="E166" s="171" t="s">
        <v>5</v>
      </c>
      <c r="F166" s="252" t="s">
        <v>165</v>
      </c>
      <c r="G166" s="253"/>
      <c r="H166" s="253"/>
      <c r="I166" s="253"/>
      <c r="J166" s="170"/>
      <c r="K166" s="172">
        <v>52.908000000000001</v>
      </c>
      <c r="L166" s="170"/>
      <c r="M166" s="170"/>
      <c r="N166" s="170"/>
      <c r="O166" s="170"/>
      <c r="P166" s="170"/>
      <c r="Q166" s="170"/>
      <c r="R166" s="173"/>
      <c r="T166" s="174"/>
      <c r="U166" s="170"/>
      <c r="V166" s="170"/>
      <c r="W166" s="170"/>
      <c r="X166" s="170"/>
      <c r="Y166" s="170"/>
      <c r="Z166" s="170"/>
      <c r="AA166" s="175"/>
      <c r="AT166" s="176" t="s">
        <v>157</v>
      </c>
      <c r="AU166" s="176" t="s">
        <v>84</v>
      </c>
      <c r="AV166" s="12" t="s">
        <v>141</v>
      </c>
      <c r="AW166" s="12" t="s">
        <v>33</v>
      </c>
      <c r="AX166" s="12" t="s">
        <v>84</v>
      </c>
      <c r="AY166" s="176" t="s">
        <v>135</v>
      </c>
    </row>
    <row r="167" spans="2:65" s="1" customFormat="1" ht="31.5" customHeight="1">
      <c r="B167" s="118"/>
      <c r="C167" s="145" t="s">
        <v>224</v>
      </c>
      <c r="D167" s="145" t="s">
        <v>137</v>
      </c>
      <c r="E167" s="146" t="s">
        <v>225</v>
      </c>
      <c r="F167" s="247" t="s">
        <v>226</v>
      </c>
      <c r="G167" s="247"/>
      <c r="H167" s="247"/>
      <c r="I167" s="247"/>
      <c r="J167" s="147" t="s">
        <v>169</v>
      </c>
      <c r="K167" s="148">
        <v>52.908000000000001</v>
      </c>
      <c r="L167" s="239"/>
      <c r="M167" s="239"/>
      <c r="N167" s="239">
        <f>ROUND(L167*K167,2)</f>
        <v>0</v>
      </c>
      <c r="O167" s="239"/>
      <c r="P167" s="239"/>
      <c r="Q167" s="239"/>
      <c r="R167" s="120"/>
      <c r="T167" s="149" t="s">
        <v>5</v>
      </c>
      <c r="U167" s="43" t="s">
        <v>41</v>
      </c>
      <c r="V167" s="150">
        <v>0</v>
      </c>
      <c r="W167" s="150">
        <f>V167*K167</f>
        <v>0</v>
      </c>
      <c r="X167" s="150">
        <v>0</v>
      </c>
      <c r="Y167" s="150">
        <f>X167*K167</f>
        <v>0</v>
      </c>
      <c r="Z167" s="150">
        <v>0</v>
      </c>
      <c r="AA167" s="151">
        <f>Z167*K167</f>
        <v>0</v>
      </c>
      <c r="AR167" s="20" t="s">
        <v>141</v>
      </c>
      <c r="AT167" s="20" t="s">
        <v>137</v>
      </c>
      <c r="AU167" s="20" t="s">
        <v>84</v>
      </c>
      <c r="AY167" s="20" t="s">
        <v>135</v>
      </c>
      <c r="BE167" s="152">
        <f>IF(U167="základní",N167,0)</f>
        <v>0</v>
      </c>
      <c r="BF167" s="152">
        <f>IF(U167="snížená",N167,0)</f>
        <v>0</v>
      </c>
      <c r="BG167" s="152">
        <f>IF(U167="zákl. přenesená",N167,0)</f>
        <v>0</v>
      </c>
      <c r="BH167" s="152">
        <f>IF(U167="sníž. přenesená",N167,0)</f>
        <v>0</v>
      </c>
      <c r="BI167" s="152">
        <f>IF(U167="nulová",N167,0)</f>
        <v>0</v>
      </c>
      <c r="BJ167" s="20" t="s">
        <v>84</v>
      </c>
      <c r="BK167" s="152">
        <f>ROUND(L167*K167,2)</f>
        <v>0</v>
      </c>
      <c r="BL167" s="20" t="s">
        <v>141</v>
      </c>
      <c r="BM167" s="20" t="s">
        <v>227</v>
      </c>
    </row>
    <row r="168" spans="2:65" s="1" customFormat="1" ht="31.5" customHeight="1">
      <c r="B168" s="118"/>
      <c r="C168" s="145" t="s">
        <v>10</v>
      </c>
      <c r="D168" s="145" t="s">
        <v>137</v>
      </c>
      <c r="E168" s="146" t="s">
        <v>228</v>
      </c>
      <c r="F168" s="247" t="s">
        <v>229</v>
      </c>
      <c r="G168" s="247"/>
      <c r="H168" s="247"/>
      <c r="I168" s="247"/>
      <c r="J168" s="147" t="s">
        <v>154</v>
      </c>
      <c r="K168" s="148">
        <v>20</v>
      </c>
      <c r="L168" s="239"/>
      <c r="M168" s="239"/>
      <c r="N168" s="239">
        <f>ROUND(L168*K168,2)</f>
        <v>0</v>
      </c>
      <c r="O168" s="239"/>
      <c r="P168" s="239"/>
      <c r="Q168" s="239"/>
      <c r="R168" s="120"/>
      <c r="T168" s="149" t="s">
        <v>5</v>
      </c>
      <c r="U168" s="43" t="s">
        <v>41</v>
      </c>
      <c r="V168" s="150">
        <v>0.17199999999999999</v>
      </c>
      <c r="W168" s="150">
        <f>V168*K168</f>
        <v>3.4399999999999995</v>
      </c>
      <c r="X168" s="150">
        <v>0</v>
      </c>
      <c r="Y168" s="150">
        <f>X168*K168</f>
        <v>0</v>
      </c>
      <c r="Z168" s="150">
        <v>0</v>
      </c>
      <c r="AA168" s="151">
        <f>Z168*K168</f>
        <v>0</v>
      </c>
      <c r="AR168" s="20" t="s">
        <v>141</v>
      </c>
      <c r="AT168" s="20" t="s">
        <v>137</v>
      </c>
      <c r="AU168" s="20" t="s">
        <v>84</v>
      </c>
      <c r="AY168" s="20" t="s">
        <v>135</v>
      </c>
      <c r="BE168" s="152">
        <f>IF(U168="základní",N168,0)</f>
        <v>0</v>
      </c>
      <c r="BF168" s="152">
        <f>IF(U168="snížená",N168,0)</f>
        <v>0</v>
      </c>
      <c r="BG168" s="152">
        <f>IF(U168="zákl. přenesená",N168,0)</f>
        <v>0</v>
      </c>
      <c r="BH168" s="152">
        <f>IF(U168="sníž. přenesená",N168,0)</f>
        <v>0</v>
      </c>
      <c r="BI168" s="152">
        <f>IF(U168="nulová",N168,0)</f>
        <v>0</v>
      </c>
      <c r="BJ168" s="20" t="s">
        <v>84</v>
      </c>
      <c r="BK168" s="152">
        <f>ROUND(L168*K168,2)</f>
        <v>0</v>
      </c>
      <c r="BL168" s="20" t="s">
        <v>141</v>
      </c>
      <c r="BM168" s="20" t="s">
        <v>230</v>
      </c>
    </row>
    <row r="169" spans="2:65" s="1" customFormat="1" ht="31.5" customHeight="1">
      <c r="B169" s="118"/>
      <c r="C169" s="145" t="s">
        <v>192</v>
      </c>
      <c r="D169" s="145" t="s">
        <v>137</v>
      </c>
      <c r="E169" s="146" t="s">
        <v>231</v>
      </c>
      <c r="F169" s="247" t="s">
        <v>232</v>
      </c>
      <c r="G169" s="247"/>
      <c r="H169" s="247"/>
      <c r="I169" s="247"/>
      <c r="J169" s="147" t="s">
        <v>154</v>
      </c>
      <c r="K169" s="148">
        <v>4.68</v>
      </c>
      <c r="L169" s="239"/>
      <c r="M169" s="239"/>
      <c r="N169" s="239">
        <f>ROUND(L169*K169,2)</f>
        <v>0</v>
      </c>
      <c r="O169" s="239"/>
      <c r="P169" s="239"/>
      <c r="Q169" s="239"/>
      <c r="R169" s="120"/>
      <c r="T169" s="149" t="s">
        <v>5</v>
      </c>
      <c r="U169" s="43" t="s">
        <v>41</v>
      </c>
      <c r="V169" s="150">
        <v>0.46</v>
      </c>
      <c r="W169" s="150">
        <f>V169*K169</f>
        <v>2.1528</v>
      </c>
      <c r="X169" s="150">
        <v>0</v>
      </c>
      <c r="Y169" s="150">
        <f>X169*K169</f>
        <v>0</v>
      </c>
      <c r="Z169" s="150">
        <v>0.3</v>
      </c>
      <c r="AA169" s="151">
        <f>Z169*K169</f>
        <v>1.4039999999999999</v>
      </c>
      <c r="AR169" s="20" t="s">
        <v>141</v>
      </c>
      <c r="AT169" s="20" t="s">
        <v>137</v>
      </c>
      <c r="AU169" s="20" t="s">
        <v>84</v>
      </c>
      <c r="AY169" s="20" t="s">
        <v>135</v>
      </c>
      <c r="BE169" s="152">
        <f>IF(U169="základní",N169,0)</f>
        <v>0</v>
      </c>
      <c r="BF169" s="152">
        <f>IF(U169="snížená",N169,0)</f>
        <v>0</v>
      </c>
      <c r="BG169" s="152">
        <f>IF(U169="zákl. přenesená",N169,0)</f>
        <v>0</v>
      </c>
      <c r="BH169" s="152">
        <f>IF(U169="sníž. přenesená",N169,0)</f>
        <v>0</v>
      </c>
      <c r="BI169" s="152">
        <f>IF(U169="nulová",N169,0)</f>
        <v>0</v>
      </c>
      <c r="BJ169" s="20" t="s">
        <v>84</v>
      </c>
      <c r="BK169" s="152">
        <f>ROUND(L169*K169,2)</f>
        <v>0</v>
      </c>
      <c r="BL169" s="20" t="s">
        <v>141</v>
      </c>
      <c r="BM169" s="20" t="s">
        <v>233</v>
      </c>
    </row>
    <row r="170" spans="2:65" s="1" customFormat="1" ht="31.5" customHeight="1">
      <c r="B170" s="118"/>
      <c r="C170" s="145" t="s">
        <v>234</v>
      </c>
      <c r="D170" s="145" t="s">
        <v>137</v>
      </c>
      <c r="E170" s="146" t="s">
        <v>235</v>
      </c>
      <c r="F170" s="247" t="s">
        <v>236</v>
      </c>
      <c r="G170" s="247"/>
      <c r="H170" s="247"/>
      <c r="I170" s="247"/>
      <c r="J170" s="147" t="s">
        <v>169</v>
      </c>
      <c r="K170" s="148">
        <v>3</v>
      </c>
      <c r="L170" s="239"/>
      <c r="M170" s="239"/>
      <c r="N170" s="239">
        <f>ROUND(L170*K170,2)</f>
        <v>0</v>
      </c>
      <c r="O170" s="239"/>
      <c r="P170" s="239"/>
      <c r="Q170" s="239"/>
      <c r="R170" s="120"/>
      <c r="T170" s="149" t="s">
        <v>5</v>
      </c>
      <c r="U170" s="43" t="s">
        <v>41</v>
      </c>
      <c r="V170" s="150">
        <v>1.2</v>
      </c>
      <c r="W170" s="150">
        <f>V170*K170</f>
        <v>3.5999999999999996</v>
      </c>
      <c r="X170" s="150">
        <v>0</v>
      </c>
      <c r="Y170" s="150">
        <f>X170*K170</f>
        <v>0</v>
      </c>
      <c r="Z170" s="150">
        <v>0</v>
      </c>
      <c r="AA170" s="151">
        <f>Z170*K170</f>
        <v>0</v>
      </c>
      <c r="AR170" s="20" t="s">
        <v>141</v>
      </c>
      <c r="AT170" s="20" t="s">
        <v>137</v>
      </c>
      <c r="AU170" s="20" t="s">
        <v>84</v>
      </c>
      <c r="AY170" s="20" t="s">
        <v>135</v>
      </c>
      <c r="BE170" s="152">
        <f>IF(U170="základní",N170,0)</f>
        <v>0</v>
      </c>
      <c r="BF170" s="152">
        <f>IF(U170="snížená",N170,0)</f>
        <v>0</v>
      </c>
      <c r="BG170" s="152">
        <f>IF(U170="zákl. přenesená",N170,0)</f>
        <v>0</v>
      </c>
      <c r="BH170" s="152">
        <f>IF(U170="sníž. přenesená",N170,0)</f>
        <v>0</v>
      </c>
      <c r="BI170" s="152">
        <f>IF(U170="nulová",N170,0)</f>
        <v>0</v>
      </c>
      <c r="BJ170" s="20" t="s">
        <v>84</v>
      </c>
      <c r="BK170" s="152">
        <f>ROUND(L170*K170,2)</f>
        <v>0</v>
      </c>
      <c r="BL170" s="20" t="s">
        <v>141</v>
      </c>
      <c r="BM170" s="20" t="s">
        <v>237</v>
      </c>
    </row>
    <row r="171" spans="2:65" s="11" customFormat="1" ht="22.5" customHeight="1">
      <c r="B171" s="161"/>
      <c r="C171" s="162"/>
      <c r="D171" s="162"/>
      <c r="E171" s="163" t="s">
        <v>5</v>
      </c>
      <c r="F171" s="254" t="s">
        <v>238</v>
      </c>
      <c r="G171" s="255"/>
      <c r="H171" s="255"/>
      <c r="I171" s="255"/>
      <c r="J171" s="162"/>
      <c r="K171" s="164">
        <v>3</v>
      </c>
      <c r="L171" s="162"/>
      <c r="M171" s="162"/>
      <c r="N171" s="162"/>
      <c r="O171" s="162"/>
      <c r="P171" s="162"/>
      <c r="Q171" s="162"/>
      <c r="R171" s="165"/>
      <c r="T171" s="166"/>
      <c r="U171" s="162"/>
      <c r="V171" s="162"/>
      <c r="W171" s="162"/>
      <c r="X171" s="162"/>
      <c r="Y171" s="162"/>
      <c r="Z171" s="162"/>
      <c r="AA171" s="167"/>
      <c r="AT171" s="168" t="s">
        <v>157</v>
      </c>
      <c r="AU171" s="168" t="s">
        <v>84</v>
      </c>
      <c r="AV171" s="11" t="s">
        <v>98</v>
      </c>
      <c r="AW171" s="11" t="s">
        <v>33</v>
      </c>
      <c r="AX171" s="11" t="s">
        <v>84</v>
      </c>
      <c r="AY171" s="168" t="s">
        <v>135</v>
      </c>
    </row>
    <row r="172" spans="2:65" s="1" customFormat="1" ht="31.5" customHeight="1">
      <c r="B172" s="118"/>
      <c r="C172" s="145" t="s">
        <v>239</v>
      </c>
      <c r="D172" s="145" t="s">
        <v>137</v>
      </c>
      <c r="E172" s="146" t="s">
        <v>240</v>
      </c>
      <c r="F172" s="247" t="s">
        <v>241</v>
      </c>
      <c r="G172" s="247"/>
      <c r="H172" s="247"/>
      <c r="I172" s="247"/>
      <c r="J172" s="147" t="s">
        <v>169</v>
      </c>
      <c r="K172" s="148">
        <v>71.361000000000004</v>
      </c>
      <c r="L172" s="239"/>
      <c r="M172" s="239"/>
      <c r="N172" s="239">
        <f>ROUND(L172*K172,2)</f>
        <v>0</v>
      </c>
      <c r="O172" s="239"/>
      <c r="P172" s="239"/>
      <c r="Q172" s="239"/>
      <c r="R172" s="120"/>
      <c r="T172" s="149" t="s">
        <v>5</v>
      </c>
      <c r="U172" s="43" t="s">
        <v>41</v>
      </c>
      <c r="V172" s="150">
        <v>1.7629999999999999</v>
      </c>
      <c r="W172" s="150">
        <f>V172*K172</f>
        <v>125.809443</v>
      </c>
      <c r="X172" s="150">
        <v>0</v>
      </c>
      <c r="Y172" s="150">
        <f>X172*K172</f>
        <v>0</v>
      </c>
      <c r="Z172" s="150">
        <v>0</v>
      </c>
      <c r="AA172" s="151">
        <f>Z172*K172</f>
        <v>0</v>
      </c>
      <c r="AR172" s="20" t="s">
        <v>141</v>
      </c>
      <c r="AT172" s="20" t="s">
        <v>137</v>
      </c>
      <c r="AU172" s="20" t="s">
        <v>84</v>
      </c>
      <c r="AY172" s="20" t="s">
        <v>135</v>
      </c>
      <c r="BE172" s="152">
        <f>IF(U172="základní",N172,0)</f>
        <v>0</v>
      </c>
      <c r="BF172" s="152">
        <f>IF(U172="snížená",N172,0)</f>
        <v>0</v>
      </c>
      <c r="BG172" s="152">
        <f>IF(U172="zákl. přenesená",N172,0)</f>
        <v>0</v>
      </c>
      <c r="BH172" s="152">
        <f>IF(U172="sníž. přenesená",N172,0)</f>
        <v>0</v>
      </c>
      <c r="BI172" s="152">
        <f>IF(U172="nulová",N172,0)</f>
        <v>0</v>
      </c>
      <c r="BJ172" s="20" t="s">
        <v>84</v>
      </c>
      <c r="BK172" s="152">
        <f>ROUND(L172*K172,2)</f>
        <v>0</v>
      </c>
      <c r="BL172" s="20" t="s">
        <v>141</v>
      </c>
      <c r="BM172" s="20" t="s">
        <v>242</v>
      </c>
    </row>
    <row r="173" spans="2:65" s="1" customFormat="1" ht="31.5" customHeight="1">
      <c r="B173" s="118"/>
      <c r="C173" s="145" t="s">
        <v>243</v>
      </c>
      <c r="D173" s="145" t="s">
        <v>137</v>
      </c>
      <c r="E173" s="146" t="s">
        <v>244</v>
      </c>
      <c r="F173" s="247" t="s">
        <v>245</v>
      </c>
      <c r="G173" s="247"/>
      <c r="H173" s="247"/>
      <c r="I173" s="247"/>
      <c r="J173" s="147" t="s">
        <v>169</v>
      </c>
      <c r="K173" s="148">
        <v>13.68</v>
      </c>
      <c r="L173" s="239"/>
      <c r="M173" s="239"/>
      <c r="N173" s="239">
        <f>ROUND(L173*K173,2)</f>
        <v>0</v>
      </c>
      <c r="O173" s="239"/>
      <c r="P173" s="239"/>
      <c r="Q173" s="239"/>
      <c r="R173" s="120"/>
      <c r="T173" s="149" t="s">
        <v>5</v>
      </c>
      <c r="U173" s="43" t="s">
        <v>41</v>
      </c>
      <c r="V173" s="150">
        <v>2.948</v>
      </c>
      <c r="W173" s="150">
        <f>V173*K173</f>
        <v>40.32864</v>
      </c>
      <c r="X173" s="150">
        <v>0</v>
      </c>
      <c r="Y173" s="150">
        <f>X173*K173</f>
        <v>0</v>
      </c>
      <c r="Z173" s="150">
        <v>0</v>
      </c>
      <c r="AA173" s="151">
        <f>Z173*K173</f>
        <v>0</v>
      </c>
      <c r="AR173" s="20" t="s">
        <v>141</v>
      </c>
      <c r="AT173" s="20" t="s">
        <v>137</v>
      </c>
      <c r="AU173" s="20" t="s">
        <v>84</v>
      </c>
      <c r="AY173" s="20" t="s">
        <v>135</v>
      </c>
      <c r="BE173" s="152">
        <f>IF(U173="základní",N173,0)</f>
        <v>0</v>
      </c>
      <c r="BF173" s="152">
        <f>IF(U173="snížená",N173,0)</f>
        <v>0</v>
      </c>
      <c r="BG173" s="152">
        <f>IF(U173="zákl. přenesená",N173,0)</f>
        <v>0</v>
      </c>
      <c r="BH173" s="152">
        <f>IF(U173="sníž. přenesená",N173,0)</f>
        <v>0</v>
      </c>
      <c r="BI173" s="152">
        <f>IF(U173="nulová",N173,0)</f>
        <v>0</v>
      </c>
      <c r="BJ173" s="20" t="s">
        <v>84</v>
      </c>
      <c r="BK173" s="152">
        <f>ROUND(L173*K173,2)</f>
        <v>0</v>
      </c>
      <c r="BL173" s="20" t="s">
        <v>141</v>
      </c>
      <c r="BM173" s="20" t="s">
        <v>246</v>
      </c>
    </row>
    <row r="174" spans="2:65" s="10" customFormat="1" ht="22.5" customHeight="1">
      <c r="B174" s="153"/>
      <c r="C174" s="154"/>
      <c r="D174" s="154"/>
      <c r="E174" s="155" t="s">
        <v>5</v>
      </c>
      <c r="F174" s="248" t="s">
        <v>247</v>
      </c>
      <c r="G174" s="249"/>
      <c r="H174" s="249"/>
      <c r="I174" s="249"/>
      <c r="J174" s="154"/>
      <c r="K174" s="156" t="s">
        <v>5</v>
      </c>
      <c r="L174" s="154"/>
      <c r="M174" s="154"/>
      <c r="N174" s="154"/>
      <c r="O174" s="154"/>
      <c r="P174" s="154"/>
      <c r="Q174" s="154"/>
      <c r="R174" s="157"/>
      <c r="T174" s="158"/>
      <c r="U174" s="154"/>
      <c r="V174" s="154"/>
      <c r="W174" s="154"/>
      <c r="X174" s="154"/>
      <c r="Y174" s="154"/>
      <c r="Z174" s="154"/>
      <c r="AA174" s="159"/>
      <c r="AT174" s="160" t="s">
        <v>157</v>
      </c>
      <c r="AU174" s="160" t="s">
        <v>84</v>
      </c>
      <c r="AV174" s="10" t="s">
        <v>84</v>
      </c>
      <c r="AW174" s="10" t="s">
        <v>33</v>
      </c>
      <c r="AX174" s="10" t="s">
        <v>76</v>
      </c>
      <c r="AY174" s="160" t="s">
        <v>135</v>
      </c>
    </row>
    <row r="175" spans="2:65" s="11" customFormat="1" ht="22.5" customHeight="1">
      <c r="B175" s="161"/>
      <c r="C175" s="162"/>
      <c r="D175" s="162"/>
      <c r="E175" s="163" t="s">
        <v>5</v>
      </c>
      <c r="F175" s="250" t="s">
        <v>248</v>
      </c>
      <c r="G175" s="251"/>
      <c r="H175" s="251"/>
      <c r="I175" s="251"/>
      <c r="J175" s="162"/>
      <c r="K175" s="164">
        <v>13.68</v>
      </c>
      <c r="L175" s="162"/>
      <c r="M175" s="162"/>
      <c r="N175" s="162"/>
      <c r="O175" s="162"/>
      <c r="P175" s="162"/>
      <c r="Q175" s="162"/>
      <c r="R175" s="165"/>
      <c r="T175" s="166"/>
      <c r="U175" s="162"/>
      <c r="V175" s="162"/>
      <c r="W175" s="162"/>
      <c r="X175" s="162"/>
      <c r="Y175" s="162"/>
      <c r="Z175" s="162"/>
      <c r="AA175" s="167"/>
      <c r="AT175" s="168" t="s">
        <v>157</v>
      </c>
      <c r="AU175" s="168" t="s">
        <v>84</v>
      </c>
      <c r="AV175" s="11" t="s">
        <v>98</v>
      </c>
      <c r="AW175" s="11" t="s">
        <v>33</v>
      </c>
      <c r="AX175" s="11" t="s">
        <v>84</v>
      </c>
      <c r="AY175" s="168" t="s">
        <v>135</v>
      </c>
    </row>
    <row r="176" spans="2:65" s="1" customFormat="1" ht="31.5" customHeight="1">
      <c r="B176" s="118"/>
      <c r="C176" s="145" t="s">
        <v>249</v>
      </c>
      <c r="D176" s="145" t="s">
        <v>137</v>
      </c>
      <c r="E176" s="146" t="s">
        <v>250</v>
      </c>
      <c r="F176" s="247" t="s">
        <v>251</v>
      </c>
      <c r="G176" s="247"/>
      <c r="H176" s="247"/>
      <c r="I176" s="247"/>
      <c r="J176" s="147" t="s">
        <v>169</v>
      </c>
      <c r="K176" s="148">
        <v>101.955</v>
      </c>
      <c r="L176" s="239"/>
      <c r="M176" s="239"/>
      <c r="N176" s="239">
        <f>ROUND(L176*K176,2)</f>
        <v>0</v>
      </c>
      <c r="O176" s="239"/>
      <c r="P176" s="239"/>
      <c r="Q176" s="239"/>
      <c r="R176" s="120"/>
      <c r="T176" s="149" t="s">
        <v>5</v>
      </c>
      <c r="U176" s="43" t="s">
        <v>41</v>
      </c>
      <c r="V176" s="150">
        <v>2.94</v>
      </c>
      <c r="W176" s="150">
        <f>V176*K176</f>
        <v>299.74770000000001</v>
      </c>
      <c r="X176" s="150">
        <v>0</v>
      </c>
      <c r="Y176" s="150">
        <f>X176*K176</f>
        <v>0</v>
      </c>
      <c r="Z176" s="150">
        <v>0</v>
      </c>
      <c r="AA176" s="151">
        <f>Z176*K176</f>
        <v>0</v>
      </c>
      <c r="AR176" s="20" t="s">
        <v>141</v>
      </c>
      <c r="AT176" s="20" t="s">
        <v>137</v>
      </c>
      <c r="AU176" s="20" t="s">
        <v>84</v>
      </c>
      <c r="AY176" s="20" t="s">
        <v>135</v>
      </c>
      <c r="BE176" s="152">
        <f>IF(U176="základní",N176,0)</f>
        <v>0</v>
      </c>
      <c r="BF176" s="152">
        <f>IF(U176="snížená",N176,0)</f>
        <v>0</v>
      </c>
      <c r="BG176" s="152">
        <f>IF(U176="zákl. přenesená",N176,0)</f>
        <v>0</v>
      </c>
      <c r="BH176" s="152">
        <f>IF(U176="sníž. přenesená",N176,0)</f>
        <v>0</v>
      </c>
      <c r="BI176" s="152">
        <f>IF(U176="nulová",N176,0)</f>
        <v>0</v>
      </c>
      <c r="BJ176" s="20" t="s">
        <v>84</v>
      </c>
      <c r="BK176" s="152">
        <f>ROUND(L176*K176,2)</f>
        <v>0</v>
      </c>
      <c r="BL176" s="20" t="s">
        <v>141</v>
      </c>
      <c r="BM176" s="20" t="s">
        <v>252</v>
      </c>
    </row>
    <row r="177" spans="2:65" s="10" customFormat="1" ht="15" customHeight="1">
      <c r="B177" s="153"/>
      <c r="C177" s="154"/>
      <c r="D177" s="154"/>
      <c r="E177" s="155" t="s">
        <v>5</v>
      </c>
      <c r="F177" s="248" t="s">
        <v>156</v>
      </c>
      <c r="G177" s="249"/>
      <c r="H177" s="249"/>
      <c r="I177" s="249"/>
      <c r="J177" s="154"/>
      <c r="K177" s="156" t="s">
        <v>5</v>
      </c>
      <c r="L177" s="154"/>
      <c r="M177" s="154"/>
      <c r="N177" s="154"/>
      <c r="O177" s="154"/>
      <c r="P177" s="154"/>
      <c r="Q177" s="154"/>
      <c r="R177" s="157"/>
      <c r="T177" s="158"/>
      <c r="U177" s="154"/>
      <c r="V177" s="154"/>
      <c r="W177" s="154"/>
      <c r="X177" s="154"/>
      <c r="Y177" s="154"/>
      <c r="Z177" s="154"/>
      <c r="AA177" s="159"/>
      <c r="AT177" s="160" t="s">
        <v>157</v>
      </c>
      <c r="AU177" s="160" t="s">
        <v>84</v>
      </c>
      <c r="AV177" s="10" t="s">
        <v>84</v>
      </c>
      <c r="AW177" s="10" t="s">
        <v>33</v>
      </c>
      <c r="AX177" s="10" t="s">
        <v>76</v>
      </c>
      <c r="AY177" s="160" t="s">
        <v>135</v>
      </c>
    </row>
    <row r="178" spans="2:65" s="11" customFormat="1" ht="15" customHeight="1">
      <c r="B178" s="161"/>
      <c r="C178" s="162"/>
      <c r="D178" s="162"/>
      <c r="E178" s="163" t="s">
        <v>5</v>
      </c>
      <c r="F178" s="250" t="s">
        <v>171</v>
      </c>
      <c r="G178" s="251"/>
      <c r="H178" s="251"/>
      <c r="I178" s="251"/>
      <c r="J178" s="162"/>
      <c r="K178" s="164">
        <v>10.5</v>
      </c>
      <c r="L178" s="162"/>
      <c r="M178" s="162"/>
      <c r="N178" s="162"/>
      <c r="O178" s="162"/>
      <c r="P178" s="162"/>
      <c r="Q178" s="162"/>
      <c r="R178" s="165"/>
      <c r="T178" s="166"/>
      <c r="U178" s="162"/>
      <c r="V178" s="162"/>
      <c r="W178" s="162"/>
      <c r="X178" s="162"/>
      <c r="Y178" s="162"/>
      <c r="Z178" s="162"/>
      <c r="AA178" s="167"/>
      <c r="AT178" s="168" t="s">
        <v>157</v>
      </c>
      <c r="AU178" s="168" t="s">
        <v>84</v>
      </c>
      <c r="AV178" s="11" t="s">
        <v>98</v>
      </c>
      <c r="AW178" s="11" t="s">
        <v>33</v>
      </c>
      <c r="AX178" s="11" t="s">
        <v>76</v>
      </c>
      <c r="AY178" s="168" t="s">
        <v>135</v>
      </c>
    </row>
    <row r="179" spans="2:65" s="10" customFormat="1" ht="15" customHeight="1">
      <c r="B179" s="153"/>
      <c r="C179" s="154"/>
      <c r="D179" s="154"/>
      <c r="E179" s="155" t="s">
        <v>5</v>
      </c>
      <c r="F179" s="242" t="s">
        <v>159</v>
      </c>
      <c r="G179" s="243"/>
      <c r="H179" s="243"/>
      <c r="I179" s="243"/>
      <c r="J179" s="154"/>
      <c r="K179" s="156" t="s">
        <v>5</v>
      </c>
      <c r="L179" s="154"/>
      <c r="M179" s="154"/>
      <c r="N179" s="154"/>
      <c r="O179" s="154"/>
      <c r="P179" s="154"/>
      <c r="Q179" s="154"/>
      <c r="R179" s="157"/>
      <c r="T179" s="158"/>
      <c r="U179" s="154"/>
      <c r="V179" s="154"/>
      <c r="W179" s="154"/>
      <c r="X179" s="154"/>
      <c r="Y179" s="154"/>
      <c r="Z179" s="154"/>
      <c r="AA179" s="159"/>
      <c r="AT179" s="160" t="s">
        <v>157</v>
      </c>
      <c r="AU179" s="160" t="s">
        <v>84</v>
      </c>
      <c r="AV179" s="10" t="s">
        <v>84</v>
      </c>
      <c r="AW179" s="10" t="s">
        <v>33</v>
      </c>
      <c r="AX179" s="10" t="s">
        <v>76</v>
      </c>
      <c r="AY179" s="160" t="s">
        <v>135</v>
      </c>
    </row>
    <row r="180" spans="2:65" s="11" customFormat="1" ht="15" customHeight="1">
      <c r="B180" s="161"/>
      <c r="C180" s="162"/>
      <c r="D180" s="162"/>
      <c r="E180" s="163" t="s">
        <v>5</v>
      </c>
      <c r="F180" s="250" t="s">
        <v>172</v>
      </c>
      <c r="G180" s="251"/>
      <c r="H180" s="251"/>
      <c r="I180" s="251"/>
      <c r="J180" s="162"/>
      <c r="K180" s="164">
        <v>23.925000000000001</v>
      </c>
      <c r="L180" s="162"/>
      <c r="M180" s="162"/>
      <c r="N180" s="162"/>
      <c r="O180" s="162"/>
      <c r="P180" s="162"/>
      <c r="Q180" s="162"/>
      <c r="R180" s="165"/>
      <c r="T180" s="166"/>
      <c r="U180" s="162"/>
      <c r="V180" s="162"/>
      <c r="W180" s="162"/>
      <c r="X180" s="162"/>
      <c r="Y180" s="162"/>
      <c r="Z180" s="162"/>
      <c r="AA180" s="167"/>
      <c r="AT180" s="168" t="s">
        <v>157</v>
      </c>
      <c r="AU180" s="168" t="s">
        <v>84</v>
      </c>
      <c r="AV180" s="11" t="s">
        <v>98</v>
      </c>
      <c r="AW180" s="11" t="s">
        <v>33</v>
      </c>
      <c r="AX180" s="11" t="s">
        <v>76</v>
      </c>
      <c r="AY180" s="168" t="s">
        <v>135</v>
      </c>
    </row>
    <row r="181" spans="2:65" s="10" customFormat="1" ht="15" customHeight="1">
      <c r="B181" s="153"/>
      <c r="C181" s="154"/>
      <c r="D181" s="154"/>
      <c r="E181" s="155" t="s">
        <v>5</v>
      </c>
      <c r="F181" s="242" t="s">
        <v>161</v>
      </c>
      <c r="G181" s="243"/>
      <c r="H181" s="243"/>
      <c r="I181" s="243"/>
      <c r="J181" s="154"/>
      <c r="K181" s="156" t="s">
        <v>5</v>
      </c>
      <c r="L181" s="154"/>
      <c r="M181" s="154"/>
      <c r="N181" s="154"/>
      <c r="O181" s="154"/>
      <c r="P181" s="154"/>
      <c r="Q181" s="154"/>
      <c r="R181" s="157"/>
      <c r="T181" s="158"/>
      <c r="U181" s="154"/>
      <c r="V181" s="154"/>
      <c r="W181" s="154"/>
      <c r="X181" s="154"/>
      <c r="Y181" s="154"/>
      <c r="Z181" s="154"/>
      <c r="AA181" s="159"/>
      <c r="AT181" s="160" t="s">
        <v>157</v>
      </c>
      <c r="AU181" s="160" t="s">
        <v>84</v>
      </c>
      <c r="AV181" s="10" t="s">
        <v>84</v>
      </c>
      <c r="AW181" s="10" t="s">
        <v>33</v>
      </c>
      <c r="AX181" s="10" t="s">
        <v>76</v>
      </c>
      <c r="AY181" s="160" t="s">
        <v>135</v>
      </c>
    </row>
    <row r="182" spans="2:65" s="11" customFormat="1" ht="15" customHeight="1">
      <c r="B182" s="161"/>
      <c r="C182" s="162"/>
      <c r="D182" s="162"/>
      <c r="E182" s="163" t="s">
        <v>5</v>
      </c>
      <c r="F182" s="250" t="s">
        <v>173</v>
      </c>
      <c r="G182" s="251"/>
      <c r="H182" s="251"/>
      <c r="I182" s="251"/>
      <c r="J182" s="162"/>
      <c r="K182" s="164">
        <v>23</v>
      </c>
      <c r="L182" s="162"/>
      <c r="M182" s="162"/>
      <c r="N182" s="162"/>
      <c r="O182" s="162"/>
      <c r="P182" s="162"/>
      <c r="Q182" s="162"/>
      <c r="R182" s="165"/>
      <c r="T182" s="166"/>
      <c r="U182" s="162"/>
      <c r="V182" s="162"/>
      <c r="W182" s="162"/>
      <c r="X182" s="162"/>
      <c r="Y182" s="162"/>
      <c r="Z182" s="162"/>
      <c r="AA182" s="167"/>
      <c r="AT182" s="168" t="s">
        <v>157</v>
      </c>
      <c r="AU182" s="168" t="s">
        <v>84</v>
      </c>
      <c r="AV182" s="11" t="s">
        <v>98</v>
      </c>
      <c r="AW182" s="11" t="s">
        <v>33</v>
      </c>
      <c r="AX182" s="11" t="s">
        <v>76</v>
      </c>
      <c r="AY182" s="168" t="s">
        <v>135</v>
      </c>
    </row>
    <row r="183" spans="2:65" s="10" customFormat="1" ht="15" customHeight="1">
      <c r="B183" s="153"/>
      <c r="C183" s="154"/>
      <c r="D183" s="154"/>
      <c r="E183" s="155" t="s">
        <v>5</v>
      </c>
      <c r="F183" s="242" t="s">
        <v>219</v>
      </c>
      <c r="G183" s="243"/>
      <c r="H183" s="243"/>
      <c r="I183" s="243"/>
      <c r="J183" s="154"/>
      <c r="K183" s="156" t="s">
        <v>5</v>
      </c>
      <c r="L183" s="154"/>
      <c r="M183" s="154"/>
      <c r="N183" s="154"/>
      <c r="O183" s="154"/>
      <c r="P183" s="154"/>
      <c r="Q183" s="154"/>
      <c r="R183" s="157"/>
      <c r="T183" s="158"/>
      <c r="U183" s="154"/>
      <c r="V183" s="154"/>
      <c r="W183" s="154"/>
      <c r="X183" s="154"/>
      <c r="Y183" s="154"/>
      <c r="Z183" s="154"/>
      <c r="AA183" s="159"/>
      <c r="AT183" s="160" t="s">
        <v>157</v>
      </c>
      <c r="AU183" s="160" t="s">
        <v>84</v>
      </c>
      <c r="AV183" s="10" t="s">
        <v>84</v>
      </c>
      <c r="AW183" s="10" t="s">
        <v>33</v>
      </c>
      <c r="AX183" s="10" t="s">
        <v>76</v>
      </c>
      <c r="AY183" s="160" t="s">
        <v>135</v>
      </c>
    </row>
    <row r="184" spans="2:65" s="11" customFormat="1" ht="15" customHeight="1">
      <c r="B184" s="161"/>
      <c r="C184" s="162"/>
      <c r="D184" s="162"/>
      <c r="E184" s="163" t="s">
        <v>5</v>
      </c>
      <c r="F184" s="250" t="s">
        <v>253</v>
      </c>
      <c r="G184" s="251"/>
      <c r="H184" s="251"/>
      <c r="I184" s="251"/>
      <c r="J184" s="162"/>
      <c r="K184" s="164">
        <v>5.76</v>
      </c>
      <c r="L184" s="162"/>
      <c r="M184" s="162"/>
      <c r="N184" s="162"/>
      <c r="O184" s="162"/>
      <c r="P184" s="162"/>
      <c r="Q184" s="162"/>
      <c r="R184" s="165"/>
      <c r="T184" s="166"/>
      <c r="U184" s="162"/>
      <c r="V184" s="162"/>
      <c r="W184" s="162"/>
      <c r="X184" s="162"/>
      <c r="Y184" s="162"/>
      <c r="Z184" s="162"/>
      <c r="AA184" s="167"/>
      <c r="AT184" s="168" t="s">
        <v>157</v>
      </c>
      <c r="AU184" s="168" t="s">
        <v>84</v>
      </c>
      <c r="AV184" s="11" t="s">
        <v>98</v>
      </c>
      <c r="AW184" s="11" t="s">
        <v>33</v>
      </c>
      <c r="AX184" s="11" t="s">
        <v>76</v>
      </c>
      <c r="AY184" s="168" t="s">
        <v>135</v>
      </c>
    </row>
    <row r="185" spans="2:65" s="10" customFormat="1" ht="15" customHeight="1">
      <c r="B185" s="153"/>
      <c r="C185" s="154"/>
      <c r="D185" s="154"/>
      <c r="E185" s="155" t="s">
        <v>5</v>
      </c>
      <c r="F185" s="242" t="s">
        <v>221</v>
      </c>
      <c r="G185" s="243"/>
      <c r="H185" s="243"/>
      <c r="I185" s="243"/>
      <c r="J185" s="154"/>
      <c r="K185" s="156" t="s">
        <v>5</v>
      </c>
      <c r="L185" s="154"/>
      <c r="M185" s="154"/>
      <c r="N185" s="154"/>
      <c r="O185" s="154"/>
      <c r="P185" s="154"/>
      <c r="Q185" s="154"/>
      <c r="R185" s="157"/>
      <c r="T185" s="158"/>
      <c r="U185" s="154"/>
      <c r="V185" s="154"/>
      <c r="W185" s="154"/>
      <c r="X185" s="154"/>
      <c r="Y185" s="154"/>
      <c r="Z185" s="154"/>
      <c r="AA185" s="159"/>
      <c r="AT185" s="160" t="s">
        <v>157</v>
      </c>
      <c r="AU185" s="160" t="s">
        <v>84</v>
      </c>
      <c r="AV185" s="10" t="s">
        <v>84</v>
      </c>
      <c r="AW185" s="10" t="s">
        <v>33</v>
      </c>
      <c r="AX185" s="10" t="s">
        <v>76</v>
      </c>
      <c r="AY185" s="160" t="s">
        <v>135</v>
      </c>
    </row>
    <row r="186" spans="2:65" s="11" customFormat="1" ht="15" customHeight="1">
      <c r="B186" s="161"/>
      <c r="C186" s="162"/>
      <c r="D186" s="162"/>
      <c r="E186" s="163" t="s">
        <v>5</v>
      </c>
      <c r="F186" s="250" t="s">
        <v>254</v>
      </c>
      <c r="G186" s="251"/>
      <c r="H186" s="251"/>
      <c r="I186" s="251"/>
      <c r="J186" s="162"/>
      <c r="K186" s="164">
        <v>13.3</v>
      </c>
      <c r="L186" s="162"/>
      <c r="M186" s="162"/>
      <c r="N186" s="162"/>
      <c r="O186" s="162"/>
      <c r="P186" s="162"/>
      <c r="Q186" s="162"/>
      <c r="R186" s="165"/>
      <c r="T186" s="166"/>
      <c r="U186" s="162"/>
      <c r="V186" s="162"/>
      <c r="W186" s="162"/>
      <c r="X186" s="162"/>
      <c r="Y186" s="162"/>
      <c r="Z186" s="162"/>
      <c r="AA186" s="167"/>
      <c r="AT186" s="168" t="s">
        <v>157</v>
      </c>
      <c r="AU186" s="168" t="s">
        <v>84</v>
      </c>
      <c r="AV186" s="11" t="s">
        <v>98</v>
      </c>
      <c r="AW186" s="11" t="s">
        <v>33</v>
      </c>
      <c r="AX186" s="11" t="s">
        <v>76</v>
      </c>
      <c r="AY186" s="168" t="s">
        <v>135</v>
      </c>
    </row>
    <row r="187" spans="2:65" s="10" customFormat="1" ht="15" customHeight="1">
      <c r="B187" s="153"/>
      <c r="C187" s="154"/>
      <c r="D187" s="154"/>
      <c r="E187" s="155" t="s">
        <v>5</v>
      </c>
      <c r="F187" s="242" t="s">
        <v>163</v>
      </c>
      <c r="G187" s="243"/>
      <c r="H187" s="243"/>
      <c r="I187" s="243"/>
      <c r="J187" s="154"/>
      <c r="K187" s="156" t="s">
        <v>5</v>
      </c>
      <c r="L187" s="154"/>
      <c r="M187" s="154"/>
      <c r="N187" s="154"/>
      <c r="O187" s="154"/>
      <c r="P187" s="154"/>
      <c r="Q187" s="154"/>
      <c r="R187" s="157"/>
      <c r="T187" s="158"/>
      <c r="U187" s="154"/>
      <c r="V187" s="154"/>
      <c r="W187" s="154"/>
      <c r="X187" s="154"/>
      <c r="Y187" s="154"/>
      <c r="Z187" s="154"/>
      <c r="AA187" s="159"/>
      <c r="AT187" s="160" t="s">
        <v>157</v>
      </c>
      <c r="AU187" s="160" t="s">
        <v>84</v>
      </c>
      <c r="AV187" s="10" t="s">
        <v>84</v>
      </c>
      <c r="AW187" s="10" t="s">
        <v>33</v>
      </c>
      <c r="AX187" s="10" t="s">
        <v>76</v>
      </c>
      <c r="AY187" s="160" t="s">
        <v>135</v>
      </c>
    </row>
    <row r="188" spans="2:65" s="11" customFormat="1" ht="15" customHeight="1">
      <c r="B188" s="161"/>
      <c r="C188" s="162"/>
      <c r="D188" s="162"/>
      <c r="E188" s="163" t="s">
        <v>5</v>
      </c>
      <c r="F188" s="250" t="s">
        <v>174</v>
      </c>
      <c r="G188" s="251"/>
      <c r="H188" s="251"/>
      <c r="I188" s="251"/>
      <c r="J188" s="162"/>
      <c r="K188" s="164">
        <v>25.47</v>
      </c>
      <c r="L188" s="162"/>
      <c r="M188" s="162"/>
      <c r="N188" s="162"/>
      <c r="O188" s="162"/>
      <c r="P188" s="162"/>
      <c r="Q188" s="162"/>
      <c r="R188" s="165"/>
      <c r="T188" s="166"/>
      <c r="U188" s="162"/>
      <c r="V188" s="162"/>
      <c r="W188" s="162"/>
      <c r="X188" s="162"/>
      <c r="Y188" s="162"/>
      <c r="Z188" s="162"/>
      <c r="AA188" s="167"/>
      <c r="AT188" s="168" t="s">
        <v>157</v>
      </c>
      <c r="AU188" s="168" t="s">
        <v>84</v>
      </c>
      <c r="AV188" s="11" t="s">
        <v>98</v>
      </c>
      <c r="AW188" s="11" t="s">
        <v>33</v>
      </c>
      <c r="AX188" s="11" t="s">
        <v>76</v>
      </c>
      <c r="AY188" s="168" t="s">
        <v>135</v>
      </c>
    </row>
    <row r="189" spans="2:65" s="12" customFormat="1" ht="15" customHeight="1">
      <c r="B189" s="169"/>
      <c r="C189" s="170"/>
      <c r="D189" s="170"/>
      <c r="E189" s="171" t="s">
        <v>5</v>
      </c>
      <c r="F189" s="252" t="s">
        <v>165</v>
      </c>
      <c r="G189" s="253"/>
      <c r="H189" s="253"/>
      <c r="I189" s="253"/>
      <c r="J189" s="170"/>
      <c r="K189" s="172">
        <v>101.955</v>
      </c>
      <c r="L189" s="170"/>
      <c r="M189" s="170"/>
      <c r="N189" s="170"/>
      <c r="O189" s="170"/>
      <c r="P189" s="170"/>
      <c r="Q189" s="170"/>
      <c r="R189" s="173"/>
      <c r="T189" s="174"/>
      <c r="U189" s="170"/>
      <c r="V189" s="170"/>
      <c r="W189" s="170"/>
      <c r="X189" s="170"/>
      <c r="Y189" s="170"/>
      <c r="Z189" s="170"/>
      <c r="AA189" s="175"/>
      <c r="AT189" s="176" t="s">
        <v>157</v>
      </c>
      <c r="AU189" s="176" t="s">
        <v>84</v>
      </c>
      <c r="AV189" s="12" t="s">
        <v>141</v>
      </c>
      <c r="AW189" s="12" t="s">
        <v>33</v>
      </c>
      <c r="AX189" s="12" t="s">
        <v>84</v>
      </c>
      <c r="AY189" s="176" t="s">
        <v>135</v>
      </c>
    </row>
    <row r="190" spans="2:65" s="1" customFormat="1" ht="31.5" customHeight="1">
      <c r="B190" s="118"/>
      <c r="C190" s="145" t="s">
        <v>255</v>
      </c>
      <c r="D190" s="145" t="s">
        <v>137</v>
      </c>
      <c r="E190" s="146" t="s">
        <v>256</v>
      </c>
      <c r="F190" s="247" t="s">
        <v>257</v>
      </c>
      <c r="G190" s="247"/>
      <c r="H190" s="247"/>
      <c r="I190" s="247"/>
      <c r="J190" s="147" t="s">
        <v>169</v>
      </c>
      <c r="K190" s="148">
        <v>112.899</v>
      </c>
      <c r="L190" s="239"/>
      <c r="M190" s="239"/>
      <c r="N190" s="239">
        <f>ROUND(L190*K190,2)</f>
        <v>0</v>
      </c>
      <c r="O190" s="239"/>
      <c r="P190" s="239"/>
      <c r="Q190" s="239"/>
      <c r="R190" s="120"/>
      <c r="T190" s="149" t="s">
        <v>5</v>
      </c>
      <c r="U190" s="43" t="s">
        <v>41</v>
      </c>
      <c r="V190" s="150">
        <v>0.34499999999999997</v>
      </c>
      <c r="W190" s="150">
        <f>V190*K190</f>
        <v>38.950154999999995</v>
      </c>
      <c r="X190" s="150">
        <v>0</v>
      </c>
      <c r="Y190" s="150">
        <f>X190*K190</f>
        <v>0</v>
      </c>
      <c r="Z190" s="150">
        <v>0</v>
      </c>
      <c r="AA190" s="151">
        <f>Z190*K190</f>
        <v>0</v>
      </c>
      <c r="AR190" s="20" t="s">
        <v>141</v>
      </c>
      <c r="AT190" s="20" t="s">
        <v>137</v>
      </c>
      <c r="AU190" s="20" t="s">
        <v>84</v>
      </c>
      <c r="AY190" s="20" t="s">
        <v>135</v>
      </c>
      <c r="BE190" s="152">
        <f>IF(U190="základní",N190,0)</f>
        <v>0</v>
      </c>
      <c r="BF190" s="152">
        <f>IF(U190="snížená",N190,0)</f>
        <v>0</v>
      </c>
      <c r="BG190" s="152">
        <f>IF(U190="zákl. přenesená",N190,0)</f>
        <v>0</v>
      </c>
      <c r="BH190" s="152">
        <f>IF(U190="sníž. přenesená",N190,0)</f>
        <v>0</v>
      </c>
      <c r="BI190" s="152">
        <f>IF(U190="nulová",N190,0)</f>
        <v>0</v>
      </c>
      <c r="BJ190" s="20" t="s">
        <v>84</v>
      </c>
      <c r="BK190" s="152">
        <f>ROUND(L190*K190,2)</f>
        <v>0</v>
      </c>
      <c r="BL190" s="20" t="s">
        <v>141</v>
      </c>
      <c r="BM190" s="20" t="s">
        <v>258</v>
      </c>
    </row>
    <row r="191" spans="2:65" s="11" customFormat="1" ht="15" customHeight="1">
      <c r="B191" s="161"/>
      <c r="C191" s="162"/>
      <c r="D191" s="162"/>
      <c r="E191" s="163" t="s">
        <v>5</v>
      </c>
      <c r="F191" s="254" t="s">
        <v>259</v>
      </c>
      <c r="G191" s="255"/>
      <c r="H191" s="255"/>
      <c r="I191" s="255"/>
      <c r="J191" s="162"/>
      <c r="K191" s="164">
        <v>112.899</v>
      </c>
      <c r="L191" s="162"/>
      <c r="M191" s="162"/>
      <c r="N191" s="162"/>
      <c r="O191" s="162"/>
      <c r="P191" s="162"/>
      <c r="Q191" s="162"/>
      <c r="R191" s="165"/>
      <c r="T191" s="166"/>
      <c r="U191" s="162"/>
      <c r="V191" s="162"/>
      <c r="W191" s="162"/>
      <c r="X191" s="162"/>
      <c r="Y191" s="162"/>
      <c r="Z191" s="162"/>
      <c r="AA191" s="167"/>
      <c r="AT191" s="168" t="s">
        <v>157</v>
      </c>
      <c r="AU191" s="168" t="s">
        <v>84</v>
      </c>
      <c r="AV191" s="11" t="s">
        <v>98</v>
      </c>
      <c r="AW191" s="11" t="s">
        <v>33</v>
      </c>
      <c r="AX191" s="11" t="s">
        <v>76</v>
      </c>
      <c r="AY191" s="168" t="s">
        <v>135</v>
      </c>
    </row>
    <row r="192" spans="2:65" s="12" customFormat="1" ht="15" customHeight="1">
      <c r="B192" s="169"/>
      <c r="C192" s="170"/>
      <c r="D192" s="170"/>
      <c r="E192" s="171" t="s">
        <v>5</v>
      </c>
      <c r="F192" s="252" t="s">
        <v>165</v>
      </c>
      <c r="G192" s="253"/>
      <c r="H192" s="253"/>
      <c r="I192" s="253"/>
      <c r="J192" s="170"/>
      <c r="K192" s="172">
        <v>112.899</v>
      </c>
      <c r="L192" s="170"/>
      <c r="M192" s="170"/>
      <c r="N192" s="170"/>
      <c r="O192" s="170"/>
      <c r="P192" s="170"/>
      <c r="Q192" s="170"/>
      <c r="R192" s="173"/>
      <c r="T192" s="174"/>
      <c r="U192" s="170"/>
      <c r="V192" s="170"/>
      <c r="W192" s="170"/>
      <c r="X192" s="170"/>
      <c r="Y192" s="170"/>
      <c r="Z192" s="170"/>
      <c r="AA192" s="175"/>
      <c r="AT192" s="176" t="s">
        <v>157</v>
      </c>
      <c r="AU192" s="176" t="s">
        <v>84</v>
      </c>
      <c r="AV192" s="12" t="s">
        <v>141</v>
      </c>
      <c r="AW192" s="12" t="s">
        <v>33</v>
      </c>
      <c r="AX192" s="12" t="s">
        <v>84</v>
      </c>
      <c r="AY192" s="176" t="s">
        <v>135</v>
      </c>
    </row>
    <row r="193" spans="2:65" s="1" customFormat="1" ht="31.5" customHeight="1">
      <c r="B193" s="118"/>
      <c r="C193" s="145" t="s">
        <v>260</v>
      </c>
      <c r="D193" s="145" t="s">
        <v>137</v>
      </c>
      <c r="E193" s="146" t="s">
        <v>261</v>
      </c>
      <c r="F193" s="247" t="s">
        <v>262</v>
      </c>
      <c r="G193" s="247"/>
      <c r="H193" s="247"/>
      <c r="I193" s="247"/>
      <c r="J193" s="147" t="s">
        <v>169</v>
      </c>
      <c r="K193" s="148">
        <v>112.899</v>
      </c>
      <c r="L193" s="239"/>
      <c r="M193" s="239"/>
      <c r="N193" s="239">
        <f>ROUND(L193*K193,2)</f>
        <v>0</v>
      </c>
      <c r="O193" s="239"/>
      <c r="P193" s="239"/>
      <c r="Q193" s="239"/>
      <c r="R193" s="120"/>
      <c r="T193" s="149" t="s">
        <v>5</v>
      </c>
      <c r="U193" s="43" t="s">
        <v>41</v>
      </c>
      <c r="V193" s="150">
        <v>8.6999999999999994E-2</v>
      </c>
      <c r="W193" s="150">
        <f>V193*K193</f>
        <v>9.8222129999999996</v>
      </c>
      <c r="X193" s="150">
        <v>0</v>
      </c>
      <c r="Y193" s="150">
        <f>X193*K193</f>
        <v>0</v>
      </c>
      <c r="Z193" s="150">
        <v>0</v>
      </c>
      <c r="AA193" s="151">
        <f>Z193*K193</f>
        <v>0</v>
      </c>
      <c r="AR193" s="20" t="s">
        <v>141</v>
      </c>
      <c r="AT193" s="20" t="s">
        <v>137</v>
      </c>
      <c r="AU193" s="20" t="s">
        <v>84</v>
      </c>
      <c r="AY193" s="20" t="s">
        <v>135</v>
      </c>
      <c r="BE193" s="152">
        <f>IF(U193="základní",N193,0)</f>
        <v>0</v>
      </c>
      <c r="BF193" s="152">
        <f>IF(U193="snížená",N193,0)</f>
        <v>0</v>
      </c>
      <c r="BG193" s="152">
        <f>IF(U193="zákl. přenesená",N193,0)</f>
        <v>0</v>
      </c>
      <c r="BH193" s="152">
        <f>IF(U193="sníž. přenesená",N193,0)</f>
        <v>0</v>
      </c>
      <c r="BI193" s="152">
        <f>IF(U193="nulová",N193,0)</f>
        <v>0</v>
      </c>
      <c r="BJ193" s="20" t="s">
        <v>84</v>
      </c>
      <c r="BK193" s="152">
        <f>ROUND(L193*K193,2)</f>
        <v>0</v>
      </c>
      <c r="BL193" s="20" t="s">
        <v>141</v>
      </c>
      <c r="BM193" s="20" t="s">
        <v>263</v>
      </c>
    </row>
    <row r="194" spans="2:65" s="1" customFormat="1" ht="31.5" customHeight="1">
      <c r="B194" s="118"/>
      <c r="C194" s="145" t="s">
        <v>264</v>
      </c>
      <c r="D194" s="145" t="s">
        <v>137</v>
      </c>
      <c r="E194" s="146" t="s">
        <v>265</v>
      </c>
      <c r="F194" s="247" t="s">
        <v>266</v>
      </c>
      <c r="G194" s="247"/>
      <c r="H194" s="247"/>
      <c r="I194" s="247"/>
      <c r="J194" s="147" t="s">
        <v>169</v>
      </c>
      <c r="K194" s="148">
        <v>56.45</v>
      </c>
      <c r="L194" s="239"/>
      <c r="M194" s="239"/>
      <c r="N194" s="239">
        <f>ROUND(L194*K194,2)</f>
        <v>0</v>
      </c>
      <c r="O194" s="239"/>
      <c r="P194" s="239"/>
      <c r="Q194" s="239"/>
      <c r="R194" s="120"/>
      <c r="T194" s="149" t="s">
        <v>5</v>
      </c>
      <c r="U194" s="43" t="s">
        <v>41</v>
      </c>
      <c r="V194" s="150">
        <v>6.2E-2</v>
      </c>
      <c r="W194" s="150">
        <f>V194*K194</f>
        <v>3.4999000000000002</v>
      </c>
      <c r="X194" s="150">
        <v>0</v>
      </c>
      <c r="Y194" s="150">
        <f>X194*K194</f>
        <v>0</v>
      </c>
      <c r="Z194" s="150">
        <v>0</v>
      </c>
      <c r="AA194" s="151">
        <f>Z194*K194</f>
        <v>0</v>
      </c>
      <c r="AR194" s="20" t="s">
        <v>141</v>
      </c>
      <c r="AT194" s="20" t="s">
        <v>137</v>
      </c>
      <c r="AU194" s="20" t="s">
        <v>84</v>
      </c>
      <c r="AY194" s="20" t="s">
        <v>135</v>
      </c>
      <c r="BE194" s="152">
        <f>IF(U194="základní",N194,0)</f>
        <v>0</v>
      </c>
      <c r="BF194" s="152">
        <f>IF(U194="snížená",N194,0)</f>
        <v>0</v>
      </c>
      <c r="BG194" s="152">
        <f>IF(U194="zákl. přenesená",N194,0)</f>
        <v>0</v>
      </c>
      <c r="BH194" s="152">
        <f>IF(U194="sníž. přenesená",N194,0)</f>
        <v>0</v>
      </c>
      <c r="BI194" s="152">
        <f>IF(U194="nulová",N194,0)</f>
        <v>0</v>
      </c>
      <c r="BJ194" s="20" t="s">
        <v>84</v>
      </c>
      <c r="BK194" s="152">
        <f>ROUND(L194*K194,2)</f>
        <v>0</v>
      </c>
      <c r="BL194" s="20" t="s">
        <v>141</v>
      </c>
      <c r="BM194" s="20" t="s">
        <v>267</v>
      </c>
    </row>
    <row r="195" spans="2:65" s="11" customFormat="1" ht="22.5" customHeight="1">
      <c r="B195" s="161"/>
      <c r="C195" s="162"/>
      <c r="D195" s="162"/>
      <c r="E195" s="163" t="s">
        <v>5</v>
      </c>
      <c r="F195" s="254" t="s">
        <v>268</v>
      </c>
      <c r="G195" s="255"/>
      <c r="H195" s="255"/>
      <c r="I195" s="255"/>
      <c r="J195" s="162"/>
      <c r="K195" s="164">
        <v>56.45</v>
      </c>
      <c r="L195" s="162"/>
      <c r="M195" s="162"/>
      <c r="N195" s="162"/>
      <c r="O195" s="162"/>
      <c r="P195" s="162"/>
      <c r="Q195" s="162"/>
      <c r="R195" s="165"/>
      <c r="T195" s="166"/>
      <c r="U195" s="162"/>
      <c r="V195" s="162"/>
      <c r="W195" s="162"/>
      <c r="X195" s="162"/>
      <c r="Y195" s="162"/>
      <c r="Z195" s="162"/>
      <c r="AA195" s="167"/>
      <c r="AT195" s="168" t="s">
        <v>157</v>
      </c>
      <c r="AU195" s="168" t="s">
        <v>84</v>
      </c>
      <c r="AV195" s="11" t="s">
        <v>98</v>
      </c>
      <c r="AW195" s="11" t="s">
        <v>33</v>
      </c>
      <c r="AX195" s="11" t="s">
        <v>84</v>
      </c>
      <c r="AY195" s="168" t="s">
        <v>135</v>
      </c>
    </row>
    <row r="196" spans="2:65" s="1" customFormat="1" ht="22.5" customHeight="1">
      <c r="B196" s="118"/>
      <c r="C196" s="145" t="s">
        <v>269</v>
      </c>
      <c r="D196" s="145" t="s">
        <v>137</v>
      </c>
      <c r="E196" s="146" t="s">
        <v>270</v>
      </c>
      <c r="F196" s="247" t="s">
        <v>271</v>
      </c>
      <c r="G196" s="247"/>
      <c r="H196" s="247"/>
      <c r="I196" s="247"/>
      <c r="J196" s="147" t="s">
        <v>169</v>
      </c>
      <c r="K196" s="148">
        <v>56.45</v>
      </c>
      <c r="L196" s="239"/>
      <c r="M196" s="239"/>
      <c r="N196" s="239">
        <f>ROUND(L196*K196,2)</f>
        <v>0</v>
      </c>
      <c r="O196" s="239"/>
      <c r="P196" s="239"/>
      <c r="Q196" s="239"/>
      <c r="R196" s="120"/>
      <c r="T196" s="149" t="s">
        <v>5</v>
      </c>
      <c r="U196" s="43" t="s">
        <v>41</v>
      </c>
      <c r="V196" s="150">
        <v>0.65200000000000002</v>
      </c>
      <c r="W196" s="150">
        <f>V196*K196</f>
        <v>36.805400000000006</v>
      </c>
      <c r="X196" s="150">
        <v>0</v>
      </c>
      <c r="Y196" s="150">
        <f>X196*K196</f>
        <v>0</v>
      </c>
      <c r="Z196" s="150">
        <v>0</v>
      </c>
      <c r="AA196" s="151">
        <f>Z196*K196</f>
        <v>0</v>
      </c>
      <c r="AR196" s="20" t="s">
        <v>141</v>
      </c>
      <c r="AT196" s="20" t="s">
        <v>137</v>
      </c>
      <c r="AU196" s="20" t="s">
        <v>84</v>
      </c>
      <c r="AY196" s="20" t="s">
        <v>135</v>
      </c>
      <c r="BE196" s="152">
        <f>IF(U196="základní",N196,0)</f>
        <v>0</v>
      </c>
      <c r="BF196" s="152">
        <f>IF(U196="snížená",N196,0)</f>
        <v>0</v>
      </c>
      <c r="BG196" s="152">
        <f>IF(U196="zákl. přenesená",N196,0)</f>
        <v>0</v>
      </c>
      <c r="BH196" s="152">
        <f>IF(U196="sníž. přenesená",N196,0)</f>
        <v>0</v>
      </c>
      <c r="BI196" s="152">
        <f>IF(U196="nulová",N196,0)</f>
        <v>0</v>
      </c>
      <c r="BJ196" s="20" t="s">
        <v>84</v>
      </c>
      <c r="BK196" s="152">
        <f>ROUND(L196*K196,2)</f>
        <v>0</v>
      </c>
      <c r="BL196" s="20" t="s">
        <v>141</v>
      </c>
      <c r="BM196" s="20" t="s">
        <v>272</v>
      </c>
    </row>
    <row r="197" spans="2:65" s="1" customFormat="1" ht="22.5" customHeight="1">
      <c r="B197" s="118"/>
      <c r="C197" s="145" t="s">
        <v>273</v>
      </c>
      <c r="D197" s="145" t="s">
        <v>137</v>
      </c>
      <c r="E197" s="146" t="s">
        <v>274</v>
      </c>
      <c r="F197" s="247" t="s">
        <v>275</v>
      </c>
      <c r="G197" s="247"/>
      <c r="H197" s="247"/>
      <c r="I197" s="247"/>
      <c r="J197" s="147" t="s">
        <v>169</v>
      </c>
      <c r="K197" s="148">
        <v>56.45</v>
      </c>
      <c r="L197" s="239"/>
      <c r="M197" s="239"/>
      <c r="N197" s="239">
        <f>ROUND(L197*K197,2)</f>
        <v>0</v>
      </c>
      <c r="O197" s="239"/>
      <c r="P197" s="239"/>
      <c r="Q197" s="239"/>
      <c r="R197" s="120"/>
      <c r="T197" s="149" t="s">
        <v>5</v>
      </c>
      <c r="U197" s="43" t="s">
        <v>41</v>
      </c>
      <c r="V197" s="150">
        <v>8.9999999999999993E-3</v>
      </c>
      <c r="W197" s="150">
        <f>V197*K197</f>
        <v>0.50805</v>
      </c>
      <c r="X197" s="150">
        <v>0</v>
      </c>
      <c r="Y197" s="150">
        <f>X197*K197</f>
        <v>0</v>
      </c>
      <c r="Z197" s="150">
        <v>0</v>
      </c>
      <c r="AA197" s="151">
        <f>Z197*K197</f>
        <v>0</v>
      </c>
      <c r="AR197" s="20" t="s">
        <v>141</v>
      </c>
      <c r="AT197" s="20" t="s">
        <v>137</v>
      </c>
      <c r="AU197" s="20" t="s">
        <v>84</v>
      </c>
      <c r="AY197" s="20" t="s">
        <v>135</v>
      </c>
      <c r="BE197" s="152">
        <f>IF(U197="základní",N197,0)</f>
        <v>0</v>
      </c>
      <c r="BF197" s="152">
        <f>IF(U197="snížená",N197,0)</f>
        <v>0</v>
      </c>
      <c r="BG197" s="152">
        <f>IF(U197="zákl. přenesená",N197,0)</f>
        <v>0</v>
      </c>
      <c r="BH197" s="152">
        <f>IF(U197="sníž. přenesená",N197,0)</f>
        <v>0</v>
      </c>
      <c r="BI197" s="152">
        <f>IF(U197="nulová",N197,0)</f>
        <v>0</v>
      </c>
      <c r="BJ197" s="20" t="s">
        <v>84</v>
      </c>
      <c r="BK197" s="152">
        <f>ROUND(L197*K197,2)</f>
        <v>0</v>
      </c>
      <c r="BL197" s="20" t="s">
        <v>141</v>
      </c>
      <c r="BM197" s="20" t="s">
        <v>276</v>
      </c>
    </row>
    <row r="198" spans="2:65" s="1" customFormat="1" ht="31.5" customHeight="1">
      <c r="B198" s="118"/>
      <c r="C198" s="145" t="s">
        <v>277</v>
      </c>
      <c r="D198" s="145" t="s">
        <v>137</v>
      </c>
      <c r="E198" s="146" t="s">
        <v>278</v>
      </c>
      <c r="F198" s="247" t="s">
        <v>279</v>
      </c>
      <c r="G198" s="247"/>
      <c r="H198" s="247"/>
      <c r="I198" s="247"/>
      <c r="J198" s="147" t="s">
        <v>280</v>
      </c>
      <c r="K198" s="148">
        <v>90.32</v>
      </c>
      <c r="L198" s="239"/>
      <c r="M198" s="239"/>
      <c r="N198" s="239">
        <f>ROUND(L198*K198,2)</f>
        <v>0</v>
      </c>
      <c r="O198" s="239"/>
      <c r="P198" s="239"/>
      <c r="Q198" s="239"/>
      <c r="R198" s="120"/>
      <c r="T198" s="149" t="s">
        <v>5</v>
      </c>
      <c r="U198" s="43" t="s">
        <v>41</v>
      </c>
      <c r="V198" s="150">
        <v>0</v>
      </c>
      <c r="W198" s="150">
        <f>V198*K198</f>
        <v>0</v>
      </c>
      <c r="X198" s="150">
        <v>0</v>
      </c>
      <c r="Y198" s="150">
        <f>X198*K198</f>
        <v>0</v>
      </c>
      <c r="Z198" s="150">
        <v>0</v>
      </c>
      <c r="AA198" s="151">
        <f>Z198*K198</f>
        <v>0</v>
      </c>
      <c r="AR198" s="20" t="s">
        <v>141</v>
      </c>
      <c r="AT198" s="20" t="s">
        <v>137</v>
      </c>
      <c r="AU198" s="20" t="s">
        <v>84</v>
      </c>
      <c r="AY198" s="20" t="s">
        <v>135</v>
      </c>
      <c r="BE198" s="152">
        <f>IF(U198="základní",N198,0)</f>
        <v>0</v>
      </c>
      <c r="BF198" s="152">
        <f>IF(U198="snížená",N198,0)</f>
        <v>0</v>
      </c>
      <c r="BG198" s="152">
        <f>IF(U198="zákl. přenesená",N198,0)</f>
        <v>0</v>
      </c>
      <c r="BH198" s="152">
        <f>IF(U198="sníž. přenesená",N198,0)</f>
        <v>0</v>
      </c>
      <c r="BI198" s="152">
        <f>IF(U198="nulová",N198,0)</f>
        <v>0</v>
      </c>
      <c r="BJ198" s="20" t="s">
        <v>84</v>
      </c>
      <c r="BK198" s="152">
        <f>ROUND(L198*K198,2)</f>
        <v>0</v>
      </c>
      <c r="BL198" s="20" t="s">
        <v>141</v>
      </c>
      <c r="BM198" s="20" t="s">
        <v>281</v>
      </c>
    </row>
    <row r="199" spans="2:65" s="11" customFormat="1" ht="22.5" customHeight="1">
      <c r="B199" s="161"/>
      <c r="C199" s="162"/>
      <c r="D199" s="162"/>
      <c r="E199" s="163" t="s">
        <v>5</v>
      </c>
      <c r="F199" s="254" t="s">
        <v>282</v>
      </c>
      <c r="G199" s="255"/>
      <c r="H199" s="255"/>
      <c r="I199" s="255"/>
      <c r="J199" s="162"/>
      <c r="K199" s="164">
        <v>90.32</v>
      </c>
      <c r="L199" s="162"/>
      <c r="M199" s="162"/>
      <c r="N199" s="162"/>
      <c r="O199" s="162"/>
      <c r="P199" s="162"/>
      <c r="Q199" s="162"/>
      <c r="R199" s="165"/>
      <c r="T199" s="166"/>
      <c r="U199" s="162"/>
      <c r="V199" s="162"/>
      <c r="W199" s="162"/>
      <c r="X199" s="162"/>
      <c r="Y199" s="162"/>
      <c r="Z199" s="162"/>
      <c r="AA199" s="167"/>
      <c r="AT199" s="168" t="s">
        <v>157</v>
      </c>
      <c r="AU199" s="168" t="s">
        <v>84</v>
      </c>
      <c r="AV199" s="11" t="s">
        <v>98</v>
      </c>
      <c r="AW199" s="11" t="s">
        <v>33</v>
      </c>
      <c r="AX199" s="11" t="s">
        <v>84</v>
      </c>
      <c r="AY199" s="168" t="s">
        <v>135</v>
      </c>
    </row>
    <row r="200" spans="2:65" s="9" customFormat="1" ht="29.85" customHeight="1">
      <c r="B200" s="135"/>
      <c r="C200" s="136"/>
      <c r="D200" s="181" t="s">
        <v>109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262">
        <f>SUM(N201:Q202)</f>
        <v>0</v>
      </c>
      <c r="O200" s="263"/>
      <c r="P200" s="263"/>
      <c r="Q200" s="263"/>
      <c r="R200" s="138"/>
      <c r="T200" s="139"/>
      <c r="U200" s="136"/>
      <c r="V200" s="136"/>
      <c r="W200" s="140">
        <f>SUM(W201:W202)</f>
        <v>13.582999999999998</v>
      </c>
      <c r="X200" s="136"/>
      <c r="Y200" s="140">
        <f>SUM(Y201:Y202)</f>
        <v>4.6774399999999998</v>
      </c>
      <c r="Z200" s="136"/>
      <c r="AA200" s="141">
        <f>SUM(AA201:AA202)</f>
        <v>0</v>
      </c>
      <c r="AR200" s="142" t="s">
        <v>84</v>
      </c>
      <c r="AT200" s="143" t="s">
        <v>75</v>
      </c>
      <c r="AU200" s="143" t="s">
        <v>84</v>
      </c>
      <c r="AY200" s="142" t="s">
        <v>135</v>
      </c>
      <c r="BK200" s="144">
        <f>SUM(BK201:BK202)</f>
        <v>0</v>
      </c>
    </row>
    <row r="201" spans="2:65" s="1" customFormat="1" ht="31.5" customHeight="1">
      <c r="B201" s="118"/>
      <c r="C201" s="145" t="s">
        <v>283</v>
      </c>
      <c r="D201" s="145" t="s">
        <v>137</v>
      </c>
      <c r="E201" s="146" t="s">
        <v>284</v>
      </c>
      <c r="F201" s="247" t="s">
        <v>285</v>
      </c>
      <c r="G201" s="247"/>
      <c r="H201" s="247"/>
      <c r="I201" s="247"/>
      <c r="J201" s="147" t="s">
        <v>140</v>
      </c>
      <c r="K201" s="148">
        <v>47</v>
      </c>
      <c r="L201" s="239"/>
      <c r="M201" s="239"/>
      <c r="N201" s="239">
        <f>ROUND(L201*K201,2)</f>
        <v>0</v>
      </c>
      <c r="O201" s="239"/>
      <c r="P201" s="239"/>
      <c r="Q201" s="239"/>
      <c r="R201" s="120"/>
      <c r="T201" s="149" t="s">
        <v>5</v>
      </c>
      <c r="U201" s="43" t="s">
        <v>41</v>
      </c>
      <c r="V201" s="150">
        <v>0.28899999999999998</v>
      </c>
      <c r="W201" s="150">
        <f>V201*K201</f>
        <v>13.582999999999998</v>
      </c>
      <c r="X201" s="150">
        <v>6.7019999999999996E-2</v>
      </c>
      <c r="Y201" s="150">
        <f>X201*K201</f>
        <v>3.14994</v>
      </c>
      <c r="Z201" s="150">
        <v>0</v>
      </c>
      <c r="AA201" s="151">
        <f>Z201*K201</f>
        <v>0</v>
      </c>
      <c r="AR201" s="20" t="s">
        <v>141</v>
      </c>
      <c r="AT201" s="20" t="s">
        <v>137</v>
      </c>
      <c r="AU201" s="20" t="s">
        <v>98</v>
      </c>
      <c r="AY201" s="20" t="s">
        <v>135</v>
      </c>
      <c r="BE201" s="152">
        <f>IF(U201="základní",N201,0)</f>
        <v>0</v>
      </c>
      <c r="BF201" s="152">
        <f>IF(U201="snížená",N201,0)</f>
        <v>0</v>
      </c>
      <c r="BG201" s="152">
        <f>IF(U201="zákl. přenesená",N201,0)</f>
        <v>0</v>
      </c>
      <c r="BH201" s="152">
        <f>IF(U201="sníž. přenesená",N201,0)</f>
        <v>0</v>
      </c>
      <c r="BI201" s="152">
        <f>IF(U201="nulová",N201,0)</f>
        <v>0</v>
      </c>
      <c r="BJ201" s="20" t="s">
        <v>84</v>
      </c>
      <c r="BK201" s="152">
        <f>ROUND(L201*K201,2)</f>
        <v>0</v>
      </c>
      <c r="BL201" s="20" t="s">
        <v>141</v>
      </c>
      <c r="BM201" s="20" t="s">
        <v>286</v>
      </c>
    </row>
    <row r="202" spans="2:65" s="1" customFormat="1" ht="22.5" customHeight="1">
      <c r="B202" s="118"/>
      <c r="C202" s="177" t="s">
        <v>82</v>
      </c>
      <c r="D202" s="177" t="s">
        <v>188</v>
      </c>
      <c r="E202" s="178" t="s">
        <v>287</v>
      </c>
      <c r="F202" s="256" t="s">
        <v>288</v>
      </c>
      <c r="G202" s="256"/>
      <c r="H202" s="256"/>
      <c r="I202" s="256"/>
      <c r="J202" s="179" t="s">
        <v>140</v>
      </c>
      <c r="K202" s="180">
        <v>47</v>
      </c>
      <c r="L202" s="257"/>
      <c r="M202" s="257"/>
      <c r="N202" s="257">
        <f>ROUND(L202*K202,2)</f>
        <v>0</v>
      </c>
      <c r="O202" s="239"/>
      <c r="P202" s="239"/>
      <c r="Q202" s="239"/>
      <c r="R202" s="120"/>
      <c r="T202" s="149" t="s">
        <v>5</v>
      </c>
      <c r="U202" s="43" t="s">
        <v>41</v>
      </c>
      <c r="V202" s="150">
        <v>0</v>
      </c>
      <c r="W202" s="150">
        <f>V202*K202</f>
        <v>0</v>
      </c>
      <c r="X202" s="150">
        <v>3.2500000000000001E-2</v>
      </c>
      <c r="Y202" s="150">
        <f>X202*K202</f>
        <v>1.5275000000000001</v>
      </c>
      <c r="Z202" s="150">
        <v>0</v>
      </c>
      <c r="AA202" s="151">
        <f>Z202*K202</f>
        <v>0</v>
      </c>
      <c r="AR202" s="20" t="s">
        <v>192</v>
      </c>
      <c r="AT202" s="20" t="s">
        <v>188</v>
      </c>
      <c r="AU202" s="20" t="s">
        <v>98</v>
      </c>
      <c r="AY202" s="20" t="s">
        <v>135</v>
      </c>
      <c r="BE202" s="152">
        <f>IF(U202="základní",N202,0)</f>
        <v>0</v>
      </c>
      <c r="BF202" s="152">
        <f>IF(U202="snížená",N202,0)</f>
        <v>0</v>
      </c>
      <c r="BG202" s="152">
        <f>IF(U202="zákl. přenesená",N202,0)</f>
        <v>0</v>
      </c>
      <c r="BH202" s="152">
        <f>IF(U202="sníž. přenesená",N202,0)</f>
        <v>0</v>
      </c>
      <c r="BI202" s="152">
        <f>IF(U202="nulová",N202,0)</f>
        <v>0</v>
      </c>
      <c r="BJ202" s="20" t="s">
        <v>84</v>
      </c>
      <c r="BK202" s="152">
        <f>ROUND(L202*K202,2)</f>
        <v>0</v>
      </c>
      <c r="BL202" s="20" t="s">
        <v>141</v>
      </c>
      <c r="BM202" s="20" t="s">
        <v>289</v>
      </c>
    </row>
    <row r="203" spans="2:65" s="9" customFormat="1" ht="29.85" customHeight="1">
      <c r="B203" s="135"/>
      <c r="C203" s="136"/>
      <c r="D203" s="181" t="s">
        <v>110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264">
        <f>SUM(N204:Q215)</f>
        <v>0</v>
      </c>
      <c r="O203" s="265"/>
      <c r="P203" s="265"/>
      <c r="Q203" s="265"/>
      <c r="R203" s="138"/>
      <c r="T203" s="139"/>
      <c r="U203" s="136"/>
      <c r="V203" s="136"/>
      <c r="W203" s="140">
        <f>SUM(W204:W215)</f>
        <v>40.292205000000003</v>
      </c>
      <c r="X203" s="136"/>
      <c r="Y203" s="140">
        <f>SUM(Y204:Y215)</f>
        <v>17.565382500000002</v>
      </c>
      <c r="Z203" s="136"/>
      <c r="AA203" s="141">
        <f>SUM(AA204:AA215)</f>
        <v>0</v>
      </c>
      <c r="AR203" s="142" t="s">
        <v>84</v>
      </c>
      <c r="AT203" s="143" t="s">
        <v>75</v>
      </c>
      <c r="AU203" s="143" t="s">
        <v>84</v>
      </c>
      <c r="AY203" s="142" t="s">
        <v>135</v>
      </c>
      <c r="BK203" s="144">
        <f>SUM(BK204:BK215)</f>
        <v>0</v>
      </c>
    </row>
    <row r="204" spans="2:65" s="1" customFormat="1" ht="31.5" customHeight="1">
      <c r="B204" s="118"/>
      <c r="C204" s="145" t="s">
        <v>290</v>
      </c>
      <c r="D204" s="145" t="s">
        <v>137</v>
      </c>
      <c r="E204" s="146" t="s">
        <v>291</v>
      </c>
      <c r="F204" s="247" t="s">
        <v>292</v>
      </c>
      <c r="G204" s="247"/>
      <c r="H204" s="247"/>
      <c r="I204" s="247"/>
      <c r="J204" s="147" t="s">
        <v>169</v>
      </c>
      <c r="K204" s="148">
        <v>1.98</v>
      </c>
      <c r="L204" s="239"/>
      <c r="M204" s="239"/>
      <c r="N204" s="239">
        <f>ROUND(L204*K204,2)</f>
        <v>0</v>
      </c>
      <c r="O204" s="239"/>
      <c r="P204" s="239"/>
      <c r="Q204" s="239"/>
      <c r="R204" s="120"/>
      <c r="T204" s="149" t="s">
        <v>5</v>
      </c>
      <c r="U204" s="43" t="s">
        <v>41</v>
      </c>
      <c r="V204" s="150">
        <v>2.5129999999999999</v>
      </c>
      <c r="W204" s="150">
        <f>V204*K204</f>
        <v>4.9757400000000001</v>
      </c>
      <c r="X204" s="150">
        <v>2.4533700000000001</v>
      </c>
      <c r="Y204" s="150">
        <f>X204*K204</f>
        <v>4.8576725999999999</v>
      </c>
      <c r="Z204" s="150">
        <v>0</v>
      </c>
      <c r="AA204" s="151">
        <f>Z204*K204</f>
        <v>0</v>
      </c>
      <c r="AR204" s="20" t="s">
        <v>141</v>
      </c>
      <c r="AT204" s="20" t="s">
        <v>137</v>
      </c>
      <c r="AU204" s="20" t="s">
        <v>98</v>
      </c>
      <c r="AY204" s="20" t="s">
        <v>135</v>
      </c>
      <c r="BE204" s="152">
        <f>IF(U204="základní",N204,0)</f>
        <v>0</v>
      </c>
      <c r="BF204" s="152">
        <f>IF(U204="snížená",N204,0)</f>
        <v>0</v>
      </c>
      <c r="BG204" s="152">
        <f>IF(U204="zákl. přenesená",N204,0)</f>
        <v>0</v>
      </c>
      <c r="BH204" s="152">
        <f>IF(U204="sníž. přenesená",N204,0)</f>
        <v>0</v>
      </c>
      <c r="BI204" s="152">
        <f>IF(U204="nulová",N204,0)</f>
        <v>0</v>
      </c>
      <c r="BJ204" s="20" t="s">
        <v>84</v>
      </c>
      <c r="BK204" s="152">
        <f>ROUND(L204*K204,2)</f>
        <v>0</v>
      </c>
      <c r="BL204" s="20" t="s">
        <v>141</v>
      </c>
      <c r="BM204" s="20" t="s">
        <v>293</v>
      </c>
    </row>
    <row r="205" spans="2:65" s="11" customFormat="1" ht="22.5" customHeight="1">
      <c r="B205" s="161"/>
      <c r="C205" s="162"/>
      <c r="D205" s="162"/>
      <c r="E205" s="163" t="s">
        <v>5</v>
      </c>
      <c r="F205" s="254" t="s">
        <v>294</v>
      </c>
      <c r="G205" s="255"/>
      <c r="H205" s="255"/>
      <c r="I205" s="255"/>
      <c r="J205" s="162"/>
      <c r="K205" s="164">
        <v>1.98</v>
      </c>
      <c r="L205" s="162"/>
      <c r="M205" s="162"/>
      <c r="N205" s="162"/>
      <c r="O205" s="162"/>
      <c r="P205" s="162"/>
      <c r="Q205" s="162"/>
      <c r="R205" s="165"/>
      <c r="T205" s="166"/>
      <c r="U205" s="162"/>
      <c r="V205" s="162"/>
      <c r="W205" s="162"/>
      <c r="X205" s="162"/>
      <c r="Y205" s="162"/>
      <c r="Z205" s="162"/>
      <c r="AA205" s="167"/>
      <c r="AT205" s="168" t="s">
        <v>157</v>
      </c>
      <c r="AU205" s="168" t="s">
        <v>98</v>
      </c>
      <c r="AV205" s="11" t="s">
        <v>98</v>
      </c>
      <c r="AW205" s="11" t="s">
        <v>33</v>
      </c>
      <c r="AX205" s="11" t="s">
        <v>84</v>
      </c>
      <c r="AY205" s="168" t="s">
        <v>135</v>
      </c>
    </row>
    <row r="206" spans="2:65" s="1" customFormat="1" ht="31.5" customHeight="1">
      <c r="B206" s="118"/>
      <c r="C206" s="145" t="s">
        <v>295</v>
      </c>
      <c r="D206" s="145" t="s">
        <v>137</v>
      </c>
      <c r="E206" s="146" t="s">
        <v>296</v>
      </c>
      <c r="F206" s="247" t="s">
        <v>297</v>
      </c>
      <c r="G206" s="247"/>
      <c r="H206" s="247"/>
      <c r="I206" s="247"/>
      <c r="J206" s="147" t="s">
        <v>280</v>
      </c>
      <c r="K206" s="148">
        <v>0.47499999999999998</v>
      </c>
      <c r="L206" s="239"/>
      <c r="M206" s="239"/>
      <c r="N206" s="239">
        <f>ROUND(L206*K206,2)</f>
        <v>0</v>
      </c>
      <c r="O206" s="239"/>
      <c r="P206" s="239"/>
      <c r="Q206" s="239"/>
      <c r="R206" s="120"/>
      <c r="T206" s="149" t="s">
        <v>5</v>
      </c>
      <c r="U206" s="43" t="s">
        <v>41</v>
      </c>
      <c r="V206" s="150">
        <v>15.211</v>
      </c>
      <c r="W206" s="150">
        <f>V206*K206</f>
        <v>7.225225</v>
      </c>
      <c r="X206" s="150">
        <v>1.0530600000000001</v>
      </c>
      <c r="Y206" s="150">
        <f>X206*K206</f>
        <v>0.50020350000000002</v>
      </c>
      <c r="Z206" s="150">
        <v>0</v>
      </c>
      <c r="AA206" s="151">
        <f>Z206*K206</f>
        <v>0</v>
      </c>
      <c r="AR206" s="20" t="s">
        <v>141</v>
      </c>
      <c r="AT206" s="20" t="s">
        <v>137</v>
      </c>
      <c r="AU206" s="20" t="s">
        <v>98</v>
      </c>
      <c r="AY206" s="20" t="s">
        <v>135</v>
      </c>
      <c r="BE206" s="152">
        <f>IF(U206="základní",N206,0)</f>
        <v>0</v>
      </c>
      <c r="BF206" s="152">
        <f>IF(U206="snížená",N206,0)</f>
        <v>0</v>
      </c>
      <c r="BG206" s="152">
        <f>IF(U206="zákl. přenesená",N206,0)</f>
        <v>0</v>
      </c>
      <c r="BH206" s="152">
        <f>IF(U206="sníž. přenesená",N206,0)</f>
        <v>0</v>
      </c>
      <c r="BI206" s="152">
        <f>IF(U206="nulová",N206,0)</f>
        <v>0</v>
      </c>
      <c r="BJ206" s="20" t="s">
        <v>84</v>
      </c>
      <c r="BK206" s="152">
        <f>ROUND(L206*K206,2)</f>
        <v>0</v>
      </c>
      <c r="BL206" s="20" t="s">
        <v>141</v>
      </c>
      <c r="BM206" s="20" t="s">
        <v>298</v>
      </c>
    </row>
    <row r="207" spans="2:65" s="11" customFormat="1" ht="22.5" customHeight="1">
      <c r="B207" s="161"/>
      <c r="C207" s="162"/>
      <c r="D207" s="162"/>
      <c r="E207" s="163" t="s">
        <v>5</v>
      </c>
      <c r="F207" s="254" t="s">
        <v>299</v>
      </c>
      <c r="G207" s="255"/>
      <c r="H207" s="255"/>
      <c r="I207" s="255"/>
      <c r="J207" s="162"/>
      <c r="K207" s="164">
        <v>0.47499999999999998</v>
      </c>
      <c r="L207" s="162"/>
      <c r="M207" s="162"/>
      <c r="N207" s="162"/>
      <c r="O207" s="162"/>
      <c r="P207" s="162"/>
      <c r="Q207" s="162"/>
      <c r="R207" s="165"/>
      <c r="T207" s="166"/>
      <c r="U207" s="162"/>
      <c r="V207" s="162"/>
      <c r="W207" s="162"/>
      <c r="X207" s="162"/>
      <c r="Y207" s="162"/>
      <c r="Z207" s="162"/>
      <c r="AA207" s="167"/>
      <c r="AT207" s="168" t="s">
        <v>157</v>
      </c>
      <c r="AU207" s="168" t="s">
        <v>98</v>
      </c>
      <c r="AV207" s="11" t="s">
        <v>98</v>
      </c>
      <c r="AW207" s="11" t="s">
        <v>33</v>
      </c>
      <c r="AX207" s="11" t="s">
        <v>84</v>
      </c>
      <c r="AY207" s="168" t="s">
        <v>135</v>
      </c>
    </row>
    <row r="208" spans="2:65" s="1" customFormat="1" ht="31.5" customHeight="1">
      <c r="B208" s="118"/>
      <c r="C208" s="145" t="s">
        <v>300</v>
      </c>
      <c r="D208" s="145" t="s">
        <v>137</v>
      </c>
      <c r="E208" s="146" t="s">
        <v>301</v>
      </c>
      <c r="F208" s="247" t="s">
        <v>302</v>
      </c>
      <c r="G208" s="247"/>
      <c r="H208" s="247"/>
      <c r="I208" s="247"/>
      <c r="J208" s="147" t="s">
        <v>154</v>
      </c>
      <c r="K208" s="148">
        <v>2.52</v>
      </c>
      <c r="L208" s="239"/>
      <c r="M208" s="239"/>
      <c r="N208" s="239">
        <f>ROUND(L208*K208,2)</f>
        <v>0</v>
      </c>
      <c r="O208" s="239"/>
      <c r="P208" s="239"/>
      <c r="Q208" s="239"/>
      <c r="R208" s="120"/>
      <c r="T208" s="149" t="s">
        <v>5</v>
      </c>
      <c r="U208" s="43" t="s">
        <v>41</v>
      </c>
      <c r="V208" s="150">
        <v>1.3420000000000001</v>
      </c>
      <c r="W208" s="150">
        <f>V208*K208</f>
        <v>3.3818400000000004</v>
      </c>
      <c r="X208" s="150">
        <v>1.282E-2</v>
      </c>
      <c r="Y208" s="150">
        <f>X208*K208</f>
        <v>3.2306399999999999E-2</v>
      </c>
      <c r="Z208" s="150">
        <v>0</v>
      </c>
      <c r="AA208" s="151">
        <f>Z208*K208</f>
        <v>0</v>
      </c>
      <c r="AR208" s="20" t="s">
        <v>141</v>
      </c>
      <c r="AT208" s="20" t="s">
        <v>137</v>
      </c>
      <c r="AU208" s="20" t="s">
        <v>98</v>
      </c>
      <c r="AY208" s="20" t="s">
        <v>135</v>
      </c>
      <c r="BE208" s="152">
        <f>IF(U208="základní",N208,0)</f>
        <v>0</v>
      </c>
      <c r="BF208" s="152">
        <f>IF(U208="snížená",N208,0)</f>
        <v>0</v>
      </c>
      <c r="BG208" s="152">
        <f>IF(U208="zákl. přenesená",N208,0)</f>
        <v>0</v>
      </c>
      <c r="BH208" s="152">
        <f>IF(U208="sníž. přenesená",N208,0)</f>
        <v>0</v>
      </c>
      <c r="BI208" s="152">
        <f>IF(U208="nulová",N208,0)</f>
        <v>0</v>
      </c>
      <c r="BJ208" s="20" t="s">
        <v>84</v>
      </c>
      <c r="BK208" s="152">
        <f>ROUND(L208*K208,2)</f>
        <v>0</v>
      </c>
      <c r="BL208" s="20" t="s">
        <v>141</v>
      </c>
      <c r="BM208" s="20" t="s">
        <v>303</v>
      </c>
    </row>
    <row r="209" spans="2:65" s="11" customFormat="1" ht="22.5" customHeight="1">
      <c r="B209" s="161"/>
      <c r="C209" s="162"/>
      <c r="D209" s="162"/>
      <c r="E209" s="163" t="s">
        <v>5</v>
      </c>
      <c r="F209" s="254" t="s">
        <v>304</v>
      </c>
      <c r="G209" s="255"/>
      <c r="H209" s="255"/>
      <c r="I209" s="255"/>
      <c r="J209" s="162"/>
      <c r="K209" s="164">
        <v>2.52</v>
      </c>
      <c r="L209" s="162"/>
      <c r="M209" s="162"/>
      <c r="N209" s="162"/>
      <c r="O209" s="162"/>
      <c r="P209" s="162"/>
      <c r="Q209" s="162"/>
      <c r="R209" s="165"/>
      <c r="T209" s="166"/>
      <c r="U209" s="162"/>
      <c r="V209" s="162"/>
      <c r="W209" s="162"/>
      <c r="X209" s="162"/>
      <c r="Y209" s="162"/>
      <c r="Z209" s="162"/>
      <c r="AA209" s="167"/>
      <c r="AT209" s="168" t="s">
        <v>157</v>
      </c>
      <c r="AU209" s="168" t="s">
        <v>98</v>
      </c>
      <c r="AV209" s="11" t="s">
        <v>98</v>
      </c>
      <c r="AW209" s="11" t="s">
        <v>33</v>
      </c>
      <c r="AX209" s="11" t="s">
        <v>84</v>
      </c>
      <c r="AY209" s="168" t="s">
        <v>135</v>
      </c>
    </row>
    <row r="210" spans="2:65" s="1" customFormat="1" ht="31.5" customHeight="1">
      <c r="B210" s="118"/>
      <c r="C210" s="145" t="s">
        <v>11</v>
      </c>
      <c r="D210" s="145" t="s">
        <v>137</v>
      </c>
      <c r="E210" s="146" t="s">
        <v>305</v>
      </c>
      <c r="F210" s="247" t="s">
        <v>306</v>
      </c>
      <c r="G210" s="247"/>
      <c r="H210" s="247"/>
      <c r="I210" s="247"/>
      <c r="J210" s="147" t="s">
        <v>154</v>
      </c>
      <c r="K210" s="148">
        <v>2.52</v>
      </c>
      <c r="L210" s="239"/>
      <c r="M210" s="239"/>
      <c r="N210" s="239">
        <f>ROUND(L210*K210,2)</f>
        <v>0</v>
      </c>
      <c r="O210" s="239"/>
      <c r="P210" s="239"/>
      <c r="Q210" s="239"/>
      <c r="R210" s="120"/>
      <c r="T210" s="149" t="s">
        <v>5</v>
      </c>
      <c r="U210" s="43" t="s">
        <v>41</v>
      </c>
      <c r="V210" s="150">
        <v>0.35</v>
      </c>
      <c r="W210" s="150">
        <f>V210*K210</f>
        <v>0.8819999999999999</v>
      </c>
      <c r="X210" s="150">
        <v>0</v>
      </c>
      <c r="Y210" s="150">
        <f>X210*K210</f>
        <v>0</v>
      </c>
      <c r="Z210" s="150">
        <v>0</v>
      </c>
      <c r="AA210" s="151">
        <f>Z210*K210</f>
        <v>0</v>
      </c>
      <c r="AR210" s="20" t="s">
        <v>141</v>
      </c>
      <c r="AT210" s="20" t="s">
        <v>137</v>
      </c>
      <c r="AU210" s="20" t="s">
        <v>98</v>
      </c>
      <c r="AY210" s="20" t="s">
        <v>135</v>
      </c>
      <c r="BE210" s="152">
        <f>IF(U210="základní",N210,0)</f>
        <v>0</v>
      </c>
      <c r="BF210" s="152">
        <f>IF(U210="snížená",N210,0)</f>
        <v>0</v>
      </c>
      <c r="BG210" s="152">
        <f>IF(U210="zákl. přenesená",N210,0)</f>
        <v>0</v>
      </c>
      <c r="BH210" s="152">
        <f>IF(U210="sníž. přenesená",N210,0)</f>
        <v>0</v>
      </c>
      <c r="BI210" s="152">
        <f>IF(U210="nulová",N210,0)</f>
        <v>0</v>
      </c>
      <c r="BJ210" s="20" t="s">
        <v>84</v>
      </c>
      <c r="BK210" s="152">
        <f>ROUND(L210*K210,2)</f>
        <v>0</v>
      </c>
      <c r="BL210" s="20" t="s">
        <v>141</v>
      </c>
      <c r="BM210" s="20" t="s">
        <v>307</v>
      </c>
    </row>
    <row r="211" spans="2:65" s="1" customFormat="1" ht="31.5" customHeight="1">
      <c r="B211" s="118"/>
      <c r="C211" s="145" t="s">
        <v>308</v>
      </c>
      <c r="D211" s="145" t="s">
        <v>137</v>
      </c>
      <c r="E211" s="146" t="s">
        <v>309</v>
      </c>
      <c r="F211" s="247" t="s">
        <v>310</v>
      </c>
      <c r="G211" s="247"/>
      <c r="H211" s="247"/>
      <c r="I211" s="247"/>
      <c r="J211" s="147" t="s">
        <v>154</v>
      </c>
      <c r="K211" s="148">
        <v>7.2</v>
      </c>
      <c r="L211" s="239"/>
      <c r="M211" s="239"/>
      <c r="N211" s="239">
        <f>ROUND(L211*K211,2)</f>
        <v>0</v>
      </c>
      <c r="O211" s="239"/>
      <c r="P211" s="239"/>
      <c r="Q211" s="239"/>
      <c r="R211" s="120"/>
      <c r="T211" s="149" t="s">
        <v>5</v>
      </c>
      <c r="U211" s="43" t="s">
        <v>41</v>
      </c>
      <c r="V211" s="150">
        <v>0.05</v>
      </c>
      <c r="W211" s="150">
        <f>V211*K211</f>
        <v>0.36000000000000004</v>
      </c>
      <c r="X211" s="150">
        <v>0</v>
      </c>
      <c r="Y211" s="150">
        <f>X211*K211</f>
        <v>0</v>
      </c>
      <c r="Z211" s="150">
        <v>0</v>
      </c>
      <c r="AA211" s="151">
        <f>Z211*K211</f>
        <v>0</v>
      </c>
      <c r="AR211" s="20" t="s">
        <v>141</v>
      </c>
      <c r="AT211" s="20" t="s">
        <v>137</v>
      </c>
      <c r="AU211" s="20" t="s">
        <v>98</v>
      </c>
      <c r="AY211" s="20" t="s">
        <v>135</v>
      </c>
      <c r="BE211" s="152">
        <f>IF(U211="základní",N211,0)</f>
        <v>0</v>
      </c>
      <c r="BF211" s="152">
        <f>IF(U211="snížená",N211,0)</f>
        <v>0</v>
      </c>
      <c r="BG211" s="152">
        <f>IF(U211="zákl. přenesená",N211,0)</f>
        <v>0</v>
      </c>
      <c r="BH211" s="152">
        <f>IF(U211="sníž. přenesená",N211,0)</f>
        <v>0</v>
      </c>
      <c r="BI211" s="152">
        <f>IF(U211="nulová",N211,0)</f>
        <v>0</v>
      </c>
      <c r="BJ211" s="20" t="s">
        <v>84</v>
      </c>
      <c r="BK211" s="152">
        <f>ROUND(L211*K211,2)</f>
        <v>0</v>
      </c>
      <c r="BL211" s="20" t="s">
        <v>141</v>
      </c>
      <c r="BM211" s="20" t="s">
        <v>311</v>
      </c>
    </row>
    <row r="212" spans="2:65" s="11" customFormat="1" ht="22.5" customHeight="1">
      <c r="B212" s="161"/>
      <c r="C212" s="162"/>
      <c r="D212" s="162"/>
      <c r="E212" s="163" t="s">
        <v>5</v>
      </c>
      <c r="F212" s="254" t="s">
        <v>312</v>
      </c>
      <c r="G212" s="255"/>
      <c r="H212" s="255"/>
      <c r="I212" s="255"/>
      <c r="J212" s="162"/>
      <c r="K212" s="164">
        <v>7.2</v>
      </c>
      <c r="L212" s="162"/>
      <c r="M212" s="162"/>
      <c r="N212" s="162"/>
      <c r="O212" s="162"/>
      <c r="P212" s="162"/>
      <c r="Q212" s="162"/>
      <c r="R212" s="165"/>
      <c r="T212" s="166"/>
      <c r="U212" s="162"/>
      <c r="V212" s="162"/>
      <c r="W212" s="162"/>
      <c r="X212" s="162"/>
      <c r="Y212" s="162"/>
      <c r="Z212" s="162"/>
      <c r="AA212" s="167"/>
      <c r="AT212" s="168" t="s">
        <v>157</v>
      </c>
      <c r="AU212" s="168" t="s">
        <v>98</v>
      </c>
      <c r="AV212" s="11" t="s">
        <v>98</v>
      </c>
      <c r="AW212" s="11" t="s">
        <v>33</v>
      </c>
      <c r="AX212" s="11" t="s">
        <v>84</v>
      </c>
      <c r="AY212" s="168" t="s">
        <v>135</v>
      </c>
    </row>
    <row r="213" spans="2:65" s="1" customFormat="1" ht="31.5" customHeight="1">
      <c r="B213" s="118"/>
      <c r="C213" s="145" t="s">
        <v>313</v>
      </c>
      <c r="D213" s="145" t="s">
        <v>137</v>
      </c>
      <c r="E213" s="146" t="s">
        <v>314</v>
      </c>
      <c r="F213" s="247" t="s">
        <v>315</v>
      </c>
      <c r="G213" s="247"/>
      <c r="H213" s="247"/>
      <c r="I213" s="247"/>
      <c r="J213" s="147" t="s">
        <v>169</v>
      </c>
      <c r="K213" s="148">
        <v>0.36</v>
      </c>
      <c r="L213" s="239"/>
      <c r="M213" s="239"/>
      <c r="N213" s="239">
        <f>ROUND(L213*K213,2)</f>
        <v>0</v>
      </c>
      <c r="O213" s="239"/>
      <c r="P213" s="239"/>
      <c r="Q213" s="239"/>
      <c r="R213" s="120"/>
      <c r="T213" s="149" t="s">
        <v>5</v>
      </c>
      <c r="U213" s="43" t="s">
        <v>41</v>
      </c>
      <c r="V213" s="150">
        <v>1.4650000000000001</v>
      </c>
      <c r="W213" s="150">
        <f>V213*K213</f>
        <v>0.52739999999999998</v>
      </c>
      <c r="X213" s="150">
        <v>0</v>
      </c>
      <c r="Y213" s="150">
        <f>X213*K213</f>
        <v>0</v>
      </c>
      <c r="Z213" s="150">
        <v>0</v>
      </c>
      <c r="AA213" s="151">
        <f>Z213*K213</f>
        <v>0</v>
      </c>
      <c r="AR213" s="20" t="s">
        <v>141</v>
      </c>
      <c r="AT213" s="20" t="s">
        <v>137</v>
      </c>
      <c r="AU213" s="20" t="s">
        <v>98</v>
      </c>
      <c r="AY213" s="20" t="s">
        <v>135</v>
      </c>
      <c r="BE213" s="152">
        <f>IF(U213="základní",N213,0)</f>
        <v>0</v>
      </c>
      <c r="BF213" s="152">
        <f>IF(U213="snížená",N213,0)</f>
        <v>0</v>
      </c>
      <c r="BG213" s="152">
        <f>IF(U213="zákl. přenesená",N213,0)</f>
        <v>0</v>
      </c>
      <c r="BH213" s="152">
        <f>IF(U213="sníž. přenesená",N213,0)</f>
        <v>0</v>
      </c>
      <c r="BI213" s="152">
        <f>IF(U213="nulová",N213,0)</f>
        <v>0</v>
      </c>
      <c r="BJ213" s="20" t="s">
        <v>84</v>
      </c>
      <c r="BK213" s="152">
        <f>ROUND(L213*K213,2)</f>
        <v>0</v>
      </c>
      <c r="BL213" s="20" t="s">
        <v>141</v>
      </c>
      <c r="BM213" s="20" t="s">
        <v>316</v>
      </c>
    </row>
    <row r="214" spans="2:65" s="11" customFormat="1" ht="22.5" customHeight="1">
      <c r="B214" s="161"/>
      <c r="C214" s="162"/>
      <c r="D214" s="162"/>
      <c r="E214" s="163" t="s">
        <v>5</v>
      </c>
      <c r="F214" s="254" t="s">
        <v>317</v>
      </c>
      <c r="G214" s="255"/>
      <c r="H214" s="255"/>
      <c r="I214" s="255"/>
      <c r="J214" s="162"/>
      <c r="K214" s="164">
        <v>0.36</v>
      </c>
      <c r="L214" s="162"/>
      <c r="M214" s="162"/>
      <c r="N214" s="162"/>
      <c r="O214" s="162"/>
      <c r="P214" s="162"/>
      <c r="Q214" s="162"/>
      <c r="R214" s="165"/>
      <c r="T214" s="166"/>
      <c r="U214" s="162"/>
      <c r="V214" s="162"/>
      <c r="W214" s="162"/>
      <c r="X214" s="162"/>
      <c r="Y214" s="162"/>
      <c r="Z214" s="162"/>
      <c r="AA214" s="167"/>
      <c r="AT214" s="168" t="s">
        <v>157</v>
      </c>
      <c r="AU214" s="168" t="s">
        <v>98</v>
      </c>
      <c r="AV214" s="11" t="s">
        <v>98</v>
      </c>
      <c r="AW214" s="11" t="s">
        <v>33</v>
      </c>
      <c r="AX214" s="11" t="s">
        <v>84</v>
      </c>
      <c r="AY214" s="168" t="s">
        <v>135</v>
      </c>
    </row>
    <row r="215" spans="2:65" s="1" customFormat="1" ht="31.5" customHeight="1">
      <c r="B215" s="118"/>
      <c r="C215" s="145" t="s">
        <v>318</v>
      </c>
      <c r="D215" s="145" t="s">
        <v>137</v>
      </c>
      <c r="E215" s="146" t="s">
        <v>319</v>
      </c>
      <c r="F215" s="247" t="s">
        <v>320</v>
      </c>
      <c r="G215" s="247"/>
      <c r="H215" s="247"/>
      <c r="I215" s="247"/>
      <c r="J215" s="147" t="s">
        <v>154</v>
      </c>
      <c r="K215" s="148">
        <v>20</v>
      </c>
      <c r="L215" s="239"/>
      <c r="M215" s="239"/>
      <c r="N215" s="239">
        <f>ROUND(L215*K215,2)</f>
        <v>0</v>
      </c>
      <c r="O215" s="239"/>
      <c r="P215" s="239"/>
      <c r="Q215" s="239"/>
      <c r="R215" s="120"/>
      <c r="T215" s="149" t="s">
        <v>5</v>
      </c>
      <c r="U215" s="43" t="s">
        <v>41</v>
      </c>
      <c r="V215" s="150">
        <v>1.147</v>
      </c>
      <c r="W215" s="150">
        <f>V215*K215</f>
        <v>22.94</v>
      </c>
      <c r="X215" s="150">
        <v>0.60875999999999997</v>
      </c>
      <c r="Y215" s="150">
        <f>X215*K215</f>
        <v>12.1752</v>
      </c>
      <c r="Z215" s="150">
        <v>0</v>
      </c>
      <c r="AA215" s="151">
        <f>Z215*K215</f>
        <v>0</v>
      </c>
      <c r="AR215" s="20" t="s">
        <v>141</v>
      </c>
      <c r="AT215" s="20" t="s">
        <v>137</v>
      </c>
      <c r="AU215" s="20" t="s">
        <v>98</v>
      </c>
      <c r="AY215" s="20" t="s">
        <v>135</v>
      </c>
      <c r="BE215" s="152">
        <f>IF(U215="základní",N215,0)</f>
        <v>0</v>
      </c>
      <c r="BF215" s="152">
        <f>IF(U215="snížená",N215,0)</f>
        <v>0</v>
      </c>
      <c r="BG215" s="152">
        <f>IF(U215="zákl. přenesená",N215,0)</f>
        <v>0</v>
      </c>
      <c r="BH215" s="152">
        <f>IF(U215="sníž. přenesená",N215,0)</f>
        <v>0</v>
      </c>
      <c r="BI215" s="152">
        <f>IF(U215="nulová",N215,0)</f>
        <v>0</v>
      </c>
      <c r="BJ215" s="20" t="s">
        <v>84</v>
      </c>
      <c r="BK215" s="152">
        <f>ROUND(L215*K215,2)</f>
        <v>0</v>
      </c>
      <c r="BL215" s="20" t="s">
        <v>141</v>
      </c>
      <c r="BM215" s="20" t="s">
        <v>321</v>
      </c>
    </row>
    <row r="216" spans="2:65" s="9" customFormat="1" ht="29.85" customHeight="1">
      <c r="B216" s="135"/>
      <c r="C216" s="136"/>
      <c r="D216" s="181" t="s">
        <v>111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264">
        <f>SUM(N217:Q267)</f>
        <v>0</v>
      </c>
      <c r="O216" s="265"/>
      <c r="P216" s="265"/>
      <c r="Q216" s="265"/>
      <c r="R216" s="138"/>
      <c r="T216" s="139"/>
      <c r="U216" s="136"/>
      <c r="V216" s="136"/>
      <c r="W216" s="140">
        <f>SUM(W217:W267)</f>
        <v>190.40985000000003</v>
      </c>
      <c r="X216" s="136"/>
      <c r="Y216" s="140">
        <f>SUM(Y217:Y267)</f>
        <v>2.5879750000000001</v>
      </c>
      <c r="Z216" s="136"/>
      <c r="AA216" s="141">
        <f>SUM(AA217:AA267)</f>
        <v>63.798699999999997</v>
      </c>
      <c r="AR216" s="142" t="s">
        <v>84</v>
      </c>
      <c r="AT216" s="143" t="s">
        <v>75</v>
      </c>
      <c r="AU216" s="143" t="s">
        <v>84</v>
      </c>
      <c r="AY216" s="142" t="s">
        <v>135</v>
      </c>
      <c r="BK216" s="144">
        <f>SUM(BK217:BK267)</f>
        <v>0</v>
      </c>
    </row>
    <row r="217" spans="2:65" s="1" customFormat="1" ht="31.5" customHeight="1">
      <c r="B217" s="118"/>
      <c r="C217" s="145" t="s">
        <v>322</v>
      </c>
      <c r="D217" s="145" t="s">
        <v>137</v>
      </c>
      <c r="E217" s="146" t="s">
        <v>323</v>
      </c>
      <c r="F217" s="247" t="s">
        <v>324</v>
      </c>
      <c r="G217" s="247"/>
      <c r="H217" s="247"/>
      <c r="I217" s="247"/>
      <c r="J217" s="147" t="s">
        <v>154</v>
      </c>
      <c r="K217" s="148">
        <v>60.2</v>
      </c>
      <c r="L217" s="239"/>
      <c r="M217" s="239"/>
      <c r="N217" s="239">
        <f>ROUND(L217*K217,2)</f>
        <v>0</v>
      </c>
      <c r="O217" s="239"/>
      <c r="P217" s="239"/>
      <c r="Q217" s="239"/>
      <c r="R217" s="120"/>
      <c r="T217" s="149" t="s">
        <v>5</v>
      </c>
      <c r="U217" s="43" t="s">
        <v>41</v>
      </c>
      <c r="V217" s="150">
        <v>1.373</v>
      </c>
      <c r="W217" s="150">
        <f>V217*K217</f>
        <v>82.654600000000002</v>
      </c>
      <c r="X217" s="150">
        <v>0</v>
      </c>
      <c r="Y217" s="150">
        <f>X217*K217</f>
        <v>0</v>
      </c>
      <c r="Z217" s="150">
        <v>0.57999999999999996</v>
      </c>
      <c r="AA217" s="151">
        <f>Z217*K217</f>
        <v>34.915999999999997</v>
      </c>
      <c r="AR217" s="20" t="s">
        <v>141</v>
      </c>
      <c r="AT217" s="20" t="s">
        <v>137</v>
      </c>
      <c r="AU217" s="20" t="s">
        <v>98</v>
      </c>
      <c r="AY217" s="20" t="s">
        <v>135</v>
      </c>
      <c r="BE217" s="152">
        <f>IF(U217="základní",N217,0)</f>
        <v>0</v>
      </c>
      <c r="BF217" s="152">
        <f>IF(U217="snížená",N217,0)</f>
        <v>0</v>
      </c>
      <c r="BG217" s="152">
        <f>IF(U217="zákl. přenesená",N217,0)</f>
        <v>0</v>
      </c>
      <c r="BH217" s="152">
        <f>IF(U217="sníž. přenesená",N217,0)</f>
        <v>0</v>
      </c>
      <c r="BI217" s="152">
        <f>IF(U217="nulová",N217,0)</f>
        <v>0</v>
      </c>
      <c r="BJ217" s="20" t="s">
        <v>84</v>
      </c>
      <c r="BK217" s="152">
        <f>ROUND(L217*K217,2)</f>
        <v>0</v>
      </c>
      <c r="BL217" s="20" t="s">
        <v>141</v>
      </c>
      <c r="BM217" s="20" t="s">
        <v>325</v>
      </c>
    </row>
    <row r="218" spans="2:65" s="11" customFormat="1" ht="22.5" customHeight="1">
      <c r="B218" s="161"/>
      <c r="C218" s="162"/>
      <c r="D218" s="162"/>
      <c r="E218" s="163" t="s">
        <v>5</v>
      </c>
      <c r="F218" s="254" t="s">
        <v>326</v>
      </c>
      <c r="G218" s="255"/>
      <c r="H218" s="255"/>
      <c r="I218" s="255"/>
      <c r="J218" s="162"/>
      <c r="K218" s="164">
        <v>60.2</v>
      </c>
      <c r="L218" s="162"/>
      <c r="M218" s="162"/>
      <c r="N218" s="162"/>
      <c r="O218" s="162"/>
      <c r="P218" s="162"/>
      <c r="Q218" s="162"/>
      <c r="R218" s="165"/>
      <c r="T218" s="166"/>
      <c r="U218" s="162"/>
      <c r="V218" s="162"/>
      <c r="W218" s="162"/>
      <c r="X218" s="162"/>
      <c r="Y218" s="162"/>
      <c r="Z218" s="162"/>
      <c r="AA218" s="167"/>
      <c r="AT218" s="168" t="s">
        <v>157</v>
      </c>
      <c r="AU218" s="168" t="s">
        <v>98</v>
      </c>
      <c r="AV218" s="11" t="s">
        <v>98</v>
      </c>
      <c r="AW218" s="11" t="s">
        <v>33</v>
      </c>
      <c r="AX218" s="11" t="s">
        <v>84</v>
      </c>
      <c r="AY218" s="168" t="s">
        <v>135</v>
      </c>
    </row>
    <row r="219" spans="2:65" s="1" customFormat="1" ht="31.5" customHeight="1">
      <c r="B219" s="118"/>
      <c r="C219" s="145" t="s">
        <v>327</v>
      </c>
      <c r="D219" s="145" t="s">
        <v>137</v>
      </c>
      <c r="E219" s="146" t="s">
        <v>328</v>
      </c>
      <c r="F219" s="247" t="s">
        <v>329</v>
      </c>
      <c r="G219" s="247"/>
      <c r="H219" s="247"/>
      <c r="I219" s="247"/>
      <c r="J219" s="147" t="s">
        <v>154</v>
      </c>
      <c r="K219" s="148">
        <v>35.200000000000003</v>
      </c>
      <c r="L219" s="239"/>
      <c r="M219" s="239"/>
      <c r="N219" s="239">
        <f>ROUND(L219*K219,2)</f>
        <v>0</v>
      </c>
      <c r="O219" s="239"/>
      <c r="P219" s="239"/>
      <c r="Q219" s="239"/>
      <c r="R219" s="120"/>
      <c r="T219" s="149" t="s">
        <v>5</v>
      </c>
      <c r="U219" s="43" t="s">
        <v>41</v>
      </c>
      <c r="V219" s="150">
        <v>0.68799999999999994</v>
      </c>
      <c r="W219" s="150">
        <f>V219*K219</f>
        <v>24.217600000000001</v>
      </c>
      <c r="X219" s="150">
        <v>0</v>
      </c>
      <c r="Y219" s="150">
        <f>X219*K219</f>
        <v>0</v>
      </c>
      <c r="Z219" s="150">
        <v>0.316</v>
      </c>
      <c r="AA219" s="151">
        <f>Z219*K219</f>
        <v>11.123200000000001</v>
      </c>
      <c r="AR219" s="20" t="s">
        <v>141</v>
      </c>
      <c r="AT219" s="20" t="s">
        <v>137</v>
      </c>
      <c r="AU219" s="20" t="s">
        <v>98</v>
      </c>
      <c r="AY219" s="20" t="s">
        <v>135</v>
      </c>
      <c r="BE219" s="152">
        <f>IF(U219="základní",N219,0)</f>
        <v>0</v>
      </c>
      <c r="BF219" s="152">
        <f>IF(U219="snížená",N219,0)</f>
        <v>0</v>
      </c>
      <c r="BG219" s="152">
        <f>IF(U219="zákl. přenesená",N219,0)</f>
        <v>0</v>
      </c>
      <c r="BH219" s="152">
        <f>IF(U219="sníž. přenesená",N219,0)</f>
        <v>0</v>
      </c>
      <c r="BI219" s="152">
        <f>IF(U219="nulová",N219,0)</f>
        <v>0</v>
      </c>
      <c r="BJ219" s="20" t="s">
        <v>84</v>
      </c>
      <c r="BK219" s="152">
        <f>ROUND(L219*K219,2)</f>
        <v>0</v>
      </c>
      <c r="BL219" s="20" t="s">
        <v>141</v>
      </c>
      <c r="BM219" s="20" t="s">
        <v>330</v>
      </c>
    </row>
    <row r="220" spans="2:65" s="10" customFormat="1" ht="15" customHeight="1">
      <c r="B220" s="153"/>
      <c r="C220" s="154"/>
      <c r="D220" s="154"/>
      <c r="E220" s="155" t="s">
        <v>5</v>
      </c>
      <c r="F220" s="248" t="s">
        <v>161</v>
      </c>
      <c r="G220" s="249"/>
      <c r="H220" s="249"/>
      <c r="I220" s="249"/>
      <c r="J220" s="154"/>
      <c r="K220" s="156" t="s">
        <v>5</v>
      </c>
      <c r="L220" s="154"/>
      <c r="M220" s="154"/>
      <c r="N220" s="154"/>
      <c r="O220" s="154"/>
      <c r="P220" s="154"/>
      <c r="Q220" s="154"/>
      <c r="R220" s="157"/>
      <c r="T220" s="158"/>
      <c r="U220" s="154"/>
      <c r="V220" s="154"/>
      <c r="W220" s="154"/>
      <c r="X220" s="154"/>
      <c r="Y220" s="154"/>
      <c r="Z220" s="154"/>
      <c r="AA220" s="159"/>
      <c r="AT220" s="160" t="s">
        <v>157</v>
      </c>
      <c r="AU220" s="160" t="s">
        <v>98</v>
      </c>
      <c r="AV220" s="10" t="s">
        <v>84</v>
      </c>
      <c r="AW220" s="10" t="s">
        <v>33</v>
      </c>
      <c r="AX220" s="10" t="s">
        <v>76</v>
      </c>
      <c r="AY220" s="160" t="s">
        <v>135</v>
      </c>
    </row>
    <row r="221" spans="2:65" s="11" customFormat="1" ht="15" customHeight="1">
      <c r="B221" s="161"/>
      <c r="C221" s="162"/>
      <c r="D221" s="162"/>
      <c r="E221" s="163" t="s">
        <v>5</v>
      </c>
      <c r="F221" s="250" t="s">
        <v>331</v>
      </c>
      <c r="G221" s="251"/>
      <c r="H221" s="251"/>
      <c r="I221" s="251"/>
      <c r="J221" s="162"/>
      <c r="K221" s="164">
        <v>11.5</v>
      </c>
      <c r="L221" s="162"/>
      <c r="M221" s="162"/>
      <c r="N221" s="162"/>
      <c r="O221" s="162"/>
      <c r="P221" s="162"/>
      <c r="Q221" s="162"/>
      <c r="R221" s="165"/>
      <c r="T221" s="166"/>
      <c r="U221" s="162"/>
      <c r="V221" s="162"/>
      <c r="W221" s="162"/>
      <c r="X221" s="162"/>
      <c r="Y221" s="162"/>
      <c r="Z221" s="162"/>
      <c r="AA221" s="167"/>
      <c r="AT221" s="168" t="s">
        <v>157</v>
      </c>
      <c r="AU221" s="168" t="s">
        <v>98</v>
      </c>
      <c r="AV221" s="11" t="s">
        <v>98</v>
      </c>
      <c r="AW221" s="11" t="s">
        <v>33</v>
      </c>
      <c r="AX221" s="11" t="s">
        <v>76</v>
      </c>
      <c r="AY221" s="168" t="s">
        <v>135</v>
      </c>
    </row>
    <row r="222" spans="2:65" s="10" customFormat="1" ht="15" customHeight="1">
      <c r="B222" s="153"/>
      <c r="C222" s="154"/>
      <c r="D222" s="154"/>
      <c r="E222" s="155" t="s">
        <v>5</v>
      </c>
      <c r="F222" s="242" t="s">
        <v>332</v>
      </c>
      <c r="G222" s="243"/>
      <c r="H222" s="243"/>
      <c r="I222" s="243"/>
      <c r="J222" s="154"/>
      <c r="K222" s="156" t="s">
        <v>5</v>
      </c>
      <c r="L222" s="154"/>
      <c r="M222" s="154"/>
      <c r="N222" s="154"/>
      <c r="O222" s="154"/>
      <c r="P222" s="154"/>
      <c r="Q222" s="154"/>
      <c r="R222" s="157"/>
      <c r="T222" s="158"/>
      <c r="U222" s="154"/>
      <c r="V222" s="154"/>
      <c r="W222" s="154"/>
      <c r="X222" s="154"/>
      <c r="Y222" s="154"/>
      <c r="Z222" s="154"/>
      <c r="AA222" s="159"/>
      <c r="AT222" s="160" t="s">
        <v>157</v>
      </c>
      <c r="AU222" s="160" t="s">
        <v>98</v>
      </c>
      <c r="AV222" s="10" t="s">
        <v>84</v>
      </c>
      <c r="AW222" s="10" t="s">
        <v>33</v>
      </c>
      <c r="AX222" s="10" t="s">
        <v>76</v>
      </c>
      <c r="AY222" s="160" t="s">
        <v>135</v>
      </c>
    </row>
    <row r="223" spans="2:65" s="11" customFormat="1" ht="15" customHeight="1">
      <c r="B223" s="161"/>
      <c r="C223" s="162"/>
      <c r="D223" s="162"/>
      <c r="E223" s="163" t="s">
        <v>5</v>
      </c>
      <c r="F223" s="250" t="s">
        <v>333</v>
      </c>
      <c r="G223" s="251"/>
      <c r="H223" s="251"/>
      <c r="I223" s="251"/>
      <c r="J223" s="162"/>
      <c r="K223" s="164">
        <v>14.2</v>
      </c>
      <c r="L223" s="162"/>
      <c r="M223" s="162"/>
      <c r="N223" s="162"/>
      <c r="O223" s="162"/>
      <c r="P223" s="162"/>
      <c r="Q223" s="162"/>
      <c r="R223" s="165"/>
      <c r="T223" s="166"/>
      <c r="U223" s="162"/>
      <c r="V223" s="162"/>
      <c r="W223" s="162"/>
      <c r="X223" s="162"/>
      <c r="Y223" s="162"/>
      <c r="Z223" s="162"/>
      <c r="AA223" s="167"/>
      <c r="AT223" s="168" t="s">
        <v>157</v>
      </c>
      <c r="AU223" s="168" t="s">
        <v>98</v>
      </c>
      <c r="AV223" s="11" t="s">
        <v>98</v>
      </c>
      <c r="AW223" s="11" t="s">
        <v>33</v>
      </c>
      <c r="AX223" s="11" t="s">
        <v>76</v>
      </c>
      <c r="AY223" s="168" t="s">
        <v>135</v>
      </c>
    </row>
    <row r="224" spans="2:65" s="10" customFormat="1" ht="15" customHeight="1">
      <c r="B224" s="153"/>
      <c r="C224" s="154"/>
      <c r="D224" s="154"/>
      <c r="E224" s="155" t="s">
        <v>5</v>
      </c>
      <c r="F224" s="242" t="s">
        <v>334</v>
      </c>
      <c r="G224" s="243"/>
      <c r="H224" s="243"/>
      <c r="I224" s="243"/>
      <c r="J224" s="154"/>
      <c r="K224" s="156" t="s">
        <v>5</v>
      </c>
      <c r="L224" s="154"/>
      <c r="M224" s="154"/>
      <c r="N224" s="154"/>
      <c r="O224" s="154"/>
      <c r="P224" s="154"/>
      <c r="Q224" s="154"/>
      <c r="R224" s="157"/>
      <c r="T224" s="158"/>
      <c r="U224" s="154"/>
      <c r="V224" s="154"/>
      <c r="W224" s="154"/>
      <c r="X224" s="154"/>
      <c r="Y224" s="154"/>
      <c r="Z224" s="154"/>
      <c r="AA224" s="159"/>
      <c r="AT224" s="160" t="s">
        <v>157</v>
      </c>
      <c r="AU224" s="160" t="s">
        <v>98</v>
      </c>
      <c r="AV224" s="10" t="s">
        <v>84</v>
      </c>
      <c r="AW224" s="10" t="s">
        <v>33</v>
      </c>
      <c r="AX224" s="10" t="s">
        <v>76</v>
      </c>
      <c r="AY224" s="160" t="s">
        <v>135</v>
      </c>
    </row>
    <row r="225" spans="2:65" s="11" customFormat="1" ht="15" customHeight="1">
      <c r="B225" s="161"/>
      <c r="C225" s="162"/>
      <c r="D225" s="162"/>
      <c r="E225" s="163" t="s">
        <v>5</v>
      </c>
      <c r="F225" s="250" t="s">
        <v>335</v>
      </c>
      <c r="G225" s="251"/>
      <c r="H225" s="251"/>
      <c r="I225" s="251"/>
      <c r="J225" s="162"/>
      <c r="K225" s="164">
        <v>5</v>
      </c>
      <c r="L225" s="162"/>
      <c r="M225" s="162"/>
      <c r="N225" s="162"/>
      <c r="O225" s="162"/>
      <c r="P225" s="162"/>
      <c r="Q225" s="162"/>
      <c r="R225" s="165"/>
      <c r="T225" s="166"/>
      <c r="U225" s="162"/>
      <c r="V225" s="162"/>
      <c r="W225" s="162"/>
      <c r="X225" s="162"/>
      <c r="Y225" s="162"/>
      <c r="Z225" s="162"/>
      <c r="AA225" s="167"/>
      <c r="AT225" s="168" t="s">
        <v>157</v>
      </c>
      <c r="AU225" s="168" t="s">
        <v>98</v>
      </c>
      <c r="AV225" s="11" t="s">
        <v>98</v>
      </c>
      <c r="AW225" s="11" t="s">
        <v>33</v>
      </c>
      <c r="AX225" s="11" t="s">
        <v>76</v>
      </c>
      <c r="AY225" s="168" t="s">
        <v>135</v>
      </c>
    </row>
    <row r="226" spans="2:65" s="10" customFormat="1" ht="15" customHeight="1">
      <c r="B226" s="153"/>
      <c r="C226" s="154"/>
      <c r="D226" s="154"/>
      <c r="E226" s="155" t="s">
        <v>5</v>
      </c>
      <c r="F226" s="242" t="s">
        <v>336</v>
      </c>
      <c r="G226" s="243"/>
      <c r="H226" s="243"/>
      <c r="I226" s="243"/>
      <c r="J226" s="154"/>
      <c r="K226" s="156" t="s">
        <v>5</v>
      </c>
      <c r="L226" s="154"/>
      <c r="M226" s="154"/>
      <c r="N226" s="154"/>
      <c r="O226" s="154"/>
      <c r="P226" s="154"/>
      <c r="Q226" s="154"/>
      <c r="R226" s="157"/>
      <c r="T226" s="158"/>
      <c r="U226" s="154"/>
      <c r="V226" s="154"/>
      <c r="W226" s="154"/>
      <c r="X226" s="154"/>
      <c r="Y226" s="154"/>
      <c r="Z226" s="154"/>
      <c r="AA226" s="159"/>
      <c r="AT226" s="160" t="s">
        <v>157</v>
      </c>
      <c r="AU226" s="160" t="s">
        <v>98</v>
      </c>
      <c r="AV226" s="10" t="s">
        <v>84</v>
      </c>
      <c r="AW226" s="10" t="s">
        <v>33</v>
      </c>
      <c r="AX226" s="10" t="s">
        <v>76</v>
      </c>
      <c r="AY226" s="160" t="s">
        <v>135</v>
      </c>
    </row>
    <row r="227" spans="2:65" s="11" customFormat="1" ht="15" customHeight="1">
      <c r="B227" s="161"/>
      <c r="C227" s="162"/>
      <c r="D227" s="162"/>
      <c r="E227" s="163" t="s">
        <v>5</v>
      </c>
      <c r="F227" s="250" t="s">
        <v>337</v>
      </c>
      <c r="G227" s="251"/>
      <c r="H227" s="251"/>
      <c r="I227" s="251"/>
      <c r="J227" s="162"/>
      <c r="K227" s="164">
        <v>4.5</v>
      </c>
      <c r="L227" s="162"/>
      <c r="M227" s="162"/>
      <c r="N227" s="162"/>
      <c r="O227" s="162"/>
      <c r="P227" s="162"/>
      <c r="Q227" s="162"/>
      <c r="R227" s="165"/>
      <c r="T227" s="166"/>
      <c r="U227" s="162"/>
      <c r="V227" s="162"/>
      <c r="W227" s="162"/>
      <c r="X227" s="162"/>
      <c r="Y227" s="162"/>
      <c r="Z227" s="162"/>
      <c r="AA227" s="167"/>
      <c r="AT227" s="168" t="s">
        <v>157</v>
      </c>
      <c r="AU227" s="168" t="s">
        <v>98</v>
      </c>
      <c r="AV227" s="11" t="s">
        <v>98</v>
      </c>
      <c r="AW227" s="11" t="s">
        <v>33</v>
      </c>
      <c r="AX227" s="11" t="s">
        <v>76</v>
      </c>
      <c r="AY227" s="168" t="s">
        <v>135</v>
      </c>
    </row>
    <row r="228" spans="2:65" s="12" customFormat="1" ht="15" customHeight="1">
      <c r="B228" s="169"/>
      <c r="C228" s="170"/>
      <c r="D228" s="170"/>
      <c r="E228" s="171" t="s">
        <v>5</v>
      </c>
      <c r="F228" s="252" t="s">
        <v>165</v>
      </c>
      <c r="G228" s="253"/>
      <c r="H228" s="253"/>
      <c r="I228" s="253"/>
      <c r="J228" s="170"/>
      <c r="K228" s="172">
        <v>35.200000000000003</v>
      </c>
      <c r="L228" s="170"/>
      <c r="M228" s="170"/>
      <c r="N228" s="170"/>
      <c r="O228" s="170"/>
      <c r="P228" s="170"/>
      <c r="Q228" s="170"/>
      <c r="R228" s="173"/>
      <c r="T228" s="174"/>
      <c r="U228" s="170"/>
      <c r="V228" s="170"/>
      <c r="W228" s="170"/>
      <c r="X228" s="170"/>
      <c r="Y228" s="170"/>
      <c r="Z228" s="170"/>
      <c r="AA228" s="175"/>
      <c r="AT228" s="176" t="s">
        <v>157</v>
      </c>
      <c r="AU228" s="176" t="s">
        <v>98</v>
      </c>
      <c r="AV228" s="12" t="s">
        <v>141</v>
      </c>
      <c r="AW228" s="12" t="s">
        <v>33</v>
      </c>
      <c r="AX228" s="12" t="s">
        <v>84</v>
      </c>
      <c r="AY228" s="176" t="s">
        <v>135</v>
      </c>
    </row>
    <row r="229" spans="2:65" s="1" customFormat="1" ht="22.5" customHeight="1">
      <c r="B229" s="118"/>
      <c r="C229" s="145" t="s">
        <v>338</v>
      </c>
      <c r="D229" s="145" t="s">
        <v>137</v>
      </c>
      <c r="E229" s="146" t="s">
        <v>339</v>
      </c>
      <c r="F229" s="247" t="s">
        <v>340</v>
      </c>
      <c r="G229" s="247"/>
      <c r="H229" s="247"/>
      <c r="I229" s="247"/>
      <c r="J229" s="147" t="s">
        <v>140</v>
      </c>
      <c r="K229" s="148">
        <v>1</v>
      </c>
      <c r="L229" s="239"/>
      <c r="M229" s="239"/>
      <c r="N229" s="239">
        <f>ROUND(L229*K229,2)</f>
        <v>0</v>
      </c>
      <c r="O229" s="239"/>
      <c r="P229" s="239"/>
      <c r="Q229" s="239"/>
      <c r="R229" s="120"/>
      <c r="T229" s="149" t="s">
        <v>5</v>
      </c>
      <c r="U229" s="43" t="s">
        <v>41</v>
      </c>
      <c r="V229" s="150">
        <v>0</v>
      </c>
      <c r="W229" s="150">
        <f>V229*K229</f>
        <v>0</v>
      </c>
      <c r="X229" s="150">
        <v>0</v>
      </c>
      <c r="Y229" s="150">
        <f>X229*K229</f>
        <v>0</v>
      </c>
      <c r="Z229" s="150">
        <v>0</v>
      </c>
      <c r="AA229" s="151">
        <f>Z229*K229</f>
        <v>0</v>
      </c>
      <c r="AR229" s="20" t="s">
        <v>141</v>
      </c>
      <c r="AT229" s="20" t="s">
        <v>137</v>
      </c>
      <c r="AU229" s="20" t="s">
        <v>98</v>
      </c>
      <c r="AY229" s="20" t="s">
        <v>135</v>
      </c>
      <c r="BE229" s="152">
        <f>IF(U229="základní",N229,0)</f>
        <v>0</v>
      </c>
      <c r="BF229" s="152">
        <f>IF(U229="snížená",N229,0)</f>
        <v>0</v>
      </c>
      <c r="BG229" s="152">
        <f>IF(U229="zákl. přenesená",N229,0)</f>
        <v>0</v>
      </c>
      <c r="BH229" s="152">
        <f>IF(U229="sníž. přenesená",N229,0)</f>
        <v>0</v>
      </c>
      <c r="BI229" s="152">
        <f>IF(U229="nulová",N229,0)</f>
        <v>0</v>
      </c>
      <c r="BJ229" s="20" t="s">
        <v>84</v>
      </c>
      <c r="BK229" s="152">
        <f>ROUND(L229*K229,2)</f>
        <v>0</v>
      </c>
      <c r="BL229" s="20" t="s">
        <v>141</v>
      </c>
      <c r="BM229" s="20" t="s">
        <v>341</v>
      </c>
    </row>
    <row r="230" spans="2:65" s="1" customFormat="1" ht="22.5" customHeight="1">
      <c r="B230" s="118"/>
      <c r="C230" s="145" t="s">
        <v>342</v>
      </c>
      <c r="D230" s="145" t="s">
        <v>137</v>
      </c>
      <c r="E230" s="146" t="s">
        <v>343</v>
      </c>
      <c r="F230" s="247" t="s">
        <v>344</v>
      </c>
      <c r="G230" s="247"/>
      <c r="H230" s="247"/>
      <c r="I230" s="247"/>
      <c r="J230" s="147" t="s">
        <v>154</v>
      </c>
      <c r="K230" s="148">
        <v>16</v>
      </c>
      <c r="L230" s="239"/>
      <c r="M230" s="239"/>
      <c r="N230" s="239">
        <f>ROUND(L230*K230,2)</f>
        <v>0</v>
      </c>
      <c r="O230" s="239"/>
      <c r="P230" s="239"/>
      <c r="Q230" s="239"/>
      <c r="R230" s="120"/>
      <c r="T230" s="149" t="s">
        <v>5</v>
      </c>
      <c r="U230" s="43" t="s">
        <v>41</v>
      </c>
      <c r="V230" s="150">
        <v>0</v>
      </c>
      <c r="W230" s="150">
        <f>V230*K230</f>
        <v>0</v>
      </c>
      <c r="X230" s="150">
        <v>0</v>
      </c>
      <c r="Y230" s="150">
        <f>X230*K230</f>
        <v>0</v>
      </c>
      <c r="Z230" s="150">
        <v>0</v>
      </c>
      <c r="AA230" s="151">
        <f>Z230*K230</f>
        <v>0</v>
      </c>
      <c r="AR230" s="20" t="s">
        <v>141</v>
      </c>
      <c r="AT230" s="20" t="s">
        <v>137</v>
      </c>
      <c r="AU230" s="20" t="s">
        <v>98</v>
      </c>
      <c r="AY230" s="20" t="s">
        <v>135</v>
      </c>
      <c r="BE230" s="152">
        <f>IF(U230="základní",N230,0)</f>
        <v>0</v>
      </c>
      <c r="BF230" s="152">
        <f>IF(U230="snížená",N230,0)</f>
        <v>0</v>
      </c>
      <c r="BG230" s="152">
        <f>IF(U230="zákl. přenesená",N230,0)</f>
        <v>0</v>
      </c>
      <c r="BH230" s="152">
        <f>IF(U230="sníž. přenesená",N230,0)</f>
        <v>0</v>
      </c>
      <c r="BI230" s="152">
        <f>IF(U230="nulová",N230,0)</f>
        <v>0</v>
      </c>
      <c r="BJ230" s="20" t="s">
        <v>84</v>
      </c>
      <c r="BK230" s="152">
        <f>ROUND(L230*K230,2)</f>
        <v>0</v>
      </c>
      <c r="BL230" s="20" t="s">
        <v>141</v>
      </c>
      <c r="BM230" s="20" t="s">
        <v>345</v>
      </c>
    </row>
    <row r="231" spans="2:65" s="11" customFormat="1" ht="22.5" customHeight="1">
      <c r="B231" s="161"/>
      <c r="C231" s="162"/>
      <c r="D231" s="162"/>
      <c r="E231" s="163" t="s">
        <v>5</v>
      </c>
      <c r="F231" s="254" t="s">
        <v>346</v>
      </c>
      <c r="G231" s="255"/>
      <c r="H231" s="255"/>
      <c r="I231" s="255"/>
      <c r="J231" s="162"/>
      <c r="K231" s="164">
        <v>16</v>
      </c>
      <c r="L231" s="162"/>
      <c r="M231" s="162"/>
      <c r="N231" s="162"/>
      <c r="O231" s="162"/>
      <c r="P231" s="162"/>
      <c r="Q231" s="162"/>
      <c r="R231" s="165"/>
      <c r="T231" s="166"/>
      <c r="U231" s="162"/>
      <c r="V231" s="162"/>
      <c r="W231" s="162"/>
      <c r="X231" s="162"/>
      <c r="Y231" s="162"/>
      <c r="Z231" s="162"/>
      <c r="AA231" s="167"/>
      <c r="AT231" s="168" t="s">
        <v>157</v>
      </c>
      <c r="AU231" s="168" t="s">
        <v>98</v>
      </c>
      <c r="AV231" s="11" t="s">
        <v>98</v>
      </c>
      <c r="AW231" s="11" t="s">
        <v>33</v>
      </c>
      <c r="AX231" s="11" t="s">
        <v>84</v>
      </c>
      <c r="AY231" s="168" t="s">
        <v>135</v>
      </c>
    </row>
    <row r="232" spans="2:65" s="1" customFormat="1" ht="31.5" customHeight="1">
      <c r="B232" s="118"/>
      <c r="C232" s="145" t="s">
        <v>347</v>
      </c>
      <c r="D232" s="145" t="s">
        <v>137</v>
      </c>
      <c r="E232" s="146" t="s">
        <v>348</v>
      </c>
      <c r="F232" s="247" t="s">
        <v>349</v>
      </c>
      <c r="G232" s="247"/>
      <c r="H232" s="247"/>
      <c r="I232" s="247"/>
      <c r="J232" s="147" t="s">
        <v>154</v>
      </c>
      <c r="K232" s="148">
        <v>37.74</v>
      </c>
      <c r="L232" s="239"/>
      <c r="M232" s="239"/>
      <c r="N232" s="239">
        <f>ROUND(L232*K232,2)</f>
        <v>0</v>
      </c>
      <c r="O232" s="239"/>
      <c r="P232" s="239"/>
      <c r="Q232" s="239"/>
      <c r="R232" s="120"/>
      <c r="T232" s="149" t="s">
        <v>5</v>
      </c>
      <c r="U232" s="43" t="s">
        <v>41</v>
      </c>
      <c r="V232" s="150">
        <v>1.35</v>
      </c>
      <c r="W232" s="150">
        <f>V232*K232</f>
        <v>50.949000000000005</v>
      </c>
      <c r="X232" s="150">
        <v>0</v>
      </c>
      <c r="Y232" s="150">
        <f>X232*K232</f>
        <v>0</v>
      </c>
      <c r="Z232" s="150">
        <v>0.32500000000000001</v>
      </c>
      <c r="AA232" s="151">
        <f>Z232*K232</f>
        <v>12.265500000000001</v>
      </c>
      <c r="AR232" s="20" t="s">
        <v>141</v>
      </c>
      <c r="AT232" s="20" t="s">
        <v>137</v>
      </c>
      <c r="AU232" s="20" t="s">
        <v>98</v>
      </c>
      <c r="AY232" s="20" t="s">
        <v>135</v>
      </c>
      <c r="BE232" s="152">
        <f>IF(U232="základní",N232,0)</f>
        <v>0</v>
      </c>
      <c r="BF232" s="152">
        <f>IF(U232="snížená",N232,0)</f>
        <v>0</v>
      </c>
      <c r="BG232" s="152">
        <f>IF(U232="zákl. přenesená",N232,0)</f>
        <v>0</v>
      </c>
      <c r="BH232" s="152">
        <f>IF(U232="sníž. přenesená",N232,0)</f>
        <v>0</v>
      </c>
      <c r="BI232" s="152">
        <f>IF(U232="nulová",N232,0)</f>
        <v>0</v>
      </c>
      <c r="BJ232" s="20" t="s">
        <v>84</v>
      </c>
      <c r="BK232" s="152">
        <f>ROUND(L232*K232,2)</f>
        <v>0</v>
      </c>
      <c r="BL232" s="20" t="s">
        <v>141</v>
      </c>
      <c r="BM232" s="20" t="s">
        <v>350</v>
      </c>
    </row>
    <row r="233" spans="2:65" s="10" customFormat="1" ht="15" customHeight="1">
      <c r="B233" s="153"/>
      <c r="C233" s="154"/>
      <c r="D233" s="154"/>
      <c r="E233" s="155" t="s">
        <v>5</v>
      </c>
      <c r="F233" s="248" t="s">
        <v>351</v>
      </c>
      <c r="G233" s="249"/>
      <c r="H233" s="249"/>
      <c r="I233" s="249"/>
      <c r="J233" s="154"/>
      <c r="K233" s="156" t="s">
        <v>5</v>
      </c>
      <c r="L233" s="154"/>
      <c r="M233" s="154"/>
      <c r="N233" s="154"/>
      <c r="O233" s="154"/>
      <c r="P233" s="154"/>
      <c r="Q233" s="154"/>
      <c r="R233" s="157"/>
      <c r="T233" s="158"/>
      <c r="U233" s="154"/>
      <c r="V233" s="154"/>
      <c r="W233" s="154"/>
      <c r="X233" s="154"/>
      <c r="Y233" s="154"/>
      <c r="Z233" s="154"/>
      <c r="AA233" s="159"/>
      <c r="AT233" s="160" t="s">
        <v>157</v>
      </c>
      <c r="AU233" s="160" t="s">
        <v>98</v>
      </c>
      <c r="AV233" s="10" t="s">
        <v>84</v>
      </c>
      <c r="AW233" s="10" t="s">
        <v>33</v>
      </c>
      <c r="AX233" s="10" t="s">
        <v>76</v>
      </c>
      <c r="AY233" s="160" t="s">
        <v>135</v>
      </c>
    </row>
    <row r="234" spans="2:65" s="11" customFormat="1" ht="15" customHeight="1">
      <c r="B234" s="161"/>
      <c r="C234" s="162"/>
      <c r="D234" s="162"/>
      <c r="E234" s="163" t="s">
        <v>5</v>
      </c>
      <c r="F234" s="250" t="s">
        <v>352</v>
      </c>
      <c r="G234" s="251"/>
      <c r="H234" s="251"/>
      <c r="I234" s="251"/>
      <c r="J234" s="162"/>
      <c r="K234" s="164">
        <v>7.08</v>
      </c>
      <c r="L234" s="162"/>
      <c r="M234" s="162"/>
      <c r="N234" s="162"/>
      <c r="O234" s="162"/>
      <c r="P234" s="162"/>
      <c r="Q234" s="162"/>
      <c r="R234" s="165"/>
      <c r="T234" s="166"/>
      <c r="U234" s="162"/>
      <c r="V234" s="162"/>
      <c r="W234" s="162"/>
      <c r="X234" s="162"/>
      <c r="Y234" s="162"/>
      <c r="Z234" s="162"/>
      <c r="AA234" s="167"/>
      <c r="AT234" s="168" t="s">
        <v>157</v>
      </c>
      <c r="AU234" s="168" t="s">
        <v>98</v>
      </c>
      <c r="AV234" s="11" t="s">
        <v>98</v>
      </c>
      <c r="AW234" s="11" t="s">
        <v>33</v>
      </c>
      <c r="AX234" s="11" t="s">
        <v>76</v>
      </c>
      <c r="AY234" s="168" t="s">
        <v>135</v>
      </c>
    </row>
    <row r="235" spans="2:65" s="10" customFormat="1" ht="15" customHeight="1">
      <c r="B235" s="153"/>
      <c r="C235" s="154"/>
      <c r="D235" s="154"/>
      <c r="E235" s="155" t="s">
        <v>5</v>
      </c>
      <c r="F235" s="242" t="s">
        <v>219</v>
      </c>
      <c r="G235" s="243"/>
      <c r="H235" s="243"/>
      <c r="I235" s="243"/>
      <c r="J235" s="154"/>
      <c r="K235" s="156" t="s">
        <v>5</v>
      </c>
      <c r="L235" s="154"/>
      <c r="M235" s="154"/>
      <c r="N235" s="154"/>
      <c r="O235" s="154"/>
      <c r="P235" s="154"/>
      <c r="Q235" s="154"/>
      <c r="R235" s="157"/>
      <c r="T235" s="158"/>
      <c r="U235" s="154"/>
      <c r="V235" s="154"/>
      <c r="W235" s="154"/>
      <c r="X235" s="154"/>
      <c r="Y235" s="154"/>
      <c r="Z235" s="154"/>
      <c r="AA235" s="159"/>
      <c r="AT235" s="160" t="s">
        <v>157</v>
      </c>
      <c r="AU235" s="160" t="s">
        <v>98</v>
      </c>
      <c r="AV235" s="10" t="s">
        <v>84</v>
      </c>
      <c r="AW235" s="10" t="s">
        <v>33</v>
      </c>
      <c r="AX235" s="10" t="s">
        <v>76</v>
      </c>
      <c r="AY235" s="160" t="s">
        <v>135</v>
      </c>
    </row>
    <row r="236" spans="2:65" s="11" customFormat="1" ht="15" customHeight="1">
      <c r="B236" s="161"/>
      <c r="C236" s="162"/>
      <c r="D236" s="162"/>
      <c r="E236" s="163" t="s">
        <v>5</v>
      </c>
      <c r="F236" s="250" t="s">
        <v>353</v>
      </c>
      <c r="G236" s="251"/>
      <c r="H236" s="251"/>
      <c r="I236" s="251"/>
      <c r="J236" s="162"/>
      <c r="K236" s="164">
        <v>24.96</v>
      </c>
      <c r="L236" s="162"/>
      <c r="M236" s="162"/>
      <c r="N236" s="162"/>
      <c r="O236" s="162"/>
      <c r="P236" s="162"/>
      <c r="Q236" s="162"/>
      <c r="R236" s="165"/>
      <c r="T236" s="166"/>
      <c r="U236" s="162"/>
      <c r="V236" s="162"/>
      <c r="W236" s="162"/>
      <c r="X236" s="162"/>
      <c r="Y236" s="162"/>
      <c r="Z236" s="162"/>
      <c r="AA236" s="167"/>
      <c r="AT236" s="168" t="s">
        <v>157</v>
      </c>
      <c r="AU236" s="168" t="s">
        <v>98</v>
      </c>
      <c r="AV236" s="11" t="s">
        <v>98</v>
      </c>
      <c r="AW236" s="11" t="s">
        <v>33</v>
      </c>
      <c r="AX236" s="11" t="s">
        <v>76</v>
      </c>
      <c r="AY236" s="168" t="s">
        <v>135</v>
      </c>
    </row>
    <row r="237" spans="2:65" s="10" customFormat="1" ht="15" customHeight="1">
      <c r="B237" s="153"/>
      <c r="C237" s="154"/>
      <c r="D237" s="154"/>
      <c r="E237" s="155" t="s">
        <v>5</v>
      </c>
      <c r="F237" s="242" t="s">
        <v>221</v>
      </c>
      <c r="G237" s="243"/>
      <c r="H237" s="243"/>
      <c r="I237" s="243"/>
      <c r="J237" s="154"/>
      <c r="K237" s="156" t="s">
        <v>5</v>
      </c>
      <c r="L237" s="154"/>
      <c r="M237" s="154"/>
      <c r="N237" s="154"/>
      <c r="O237" s="154"/>
      <c r="P237" s="154"/>
      <c r="Q237" s="154"/>
      <c r="R237" s="157"/>
      <c r="T237" s="158"/>
      <c r="U237" s="154"/>
      <c r="V237" s="154"/>
      <c r="W237" s="154"/>
      <c r="X237" s="154"/>
      <c r="Y237" s="154"/>
      <c r="Z237" s="154"/>
      <c r="AA237" s="159"/>
      <c r="AT237" s="160" t="s">
        <v>157</v>
      </c>
      <c r="AU237" s="160" t="s">
        <v>98</v>
      </c>
      <c r="AV237" s="10" t="s">
        <v>84</v>
      </c>
      <c r="AW237" s="10" t="s">
        <v>33</v>
      </c>
      <c r="AX237" s="10" t="s">
        <v>76</v>
      </c>
      <c r="AY237" s="160" t="s">
        <v>135</v>
      </c>
    </row>
    <row r="238" spans="2:65" s="11" customFormat="1" ht="15" customHeight="1">
      <c r="B238" s="161"/>
      <c r="C238" s="162"/>
      <c r="D238" s="162"/>
      <c r="E238" s="163" t="s">
        <v>5</v>
      </c>
      <c r="F238" s="250" t="s">
        <v>354</v>
      </c>
      <c r="G238" s="251"/>
      <c r="H238" s="251"/>
      <c r="I238" s="251"/>
      <c r="J238" s="162"/>
      <c r="K238" s="164">
        <v>5.7</v>
      </c>
      <c r="L238" s="162"/>
      <c r="M238" s="162"/>
      <c r="N238" s="162"/>
      <c r="O238" s="162"/>
      <c r="P238" s="162"/>
      <c r="Q238" s="162"/>
      <c r="R238" s="165"/>
      <c r="T238" s="166"/>
      <c r="U238" s="162"/>
      <c r="V238" s="162"/>
      <c r="W238" s="162"/>
      <c r="X238" s="162"/>
      <c r="Y238" s="162"/>
      <c r="Z238" s="162"/>
      <c r="AA238" s="167"/>
      <c r="AT238" s="168" t="s">
        <v>157</v>
      </c>
      <c r="AU238" s="168" t="s">
        <v>98</v>
      </c>
      <c r="AV238" s="11" t="s">
        <v>98</v>
      </c>
      <c r="AW238" s="11" t="s">
        <v>33</v>
      </c>
      <c r="AX238" s="11" t="s">
        <v>76</v>
      </c>
      <c r="AY238" s="168" t="s">
        <v>135</v>
      </c>
    </row>
    <row r="239" spans="2:65" s="12" customFormat="1" ht="15" customHeight="1">
      <c r="B239" s="169"/>
      <c r="C239" s="170"/>
      <c r="D239" s="170"/>
      <c r="E239" s="171" t="s">
        <v>5</v>
      </c>
      <c r="F239" s="252" t="s">
        <v>165</v>
      </c>
      <c r="G239" s="253"/>
      <c r="H239" s="253"/>
      <c r="I239" s="253"/>
      <c r="J239" s="170"/>
      <c r="K239" s="172">
        <v>37.74</v>
      </c>
      <c r="L239" s="170"/>
      <c r="M239" s="170"/>
      <c r="N239" s="170"/>
      <c r="O239" s="170"/>
      <c r="P239" s="170"/>
      <c r="Q239" s="170"/>
      <c r="R239" s="173"/>
      <c r="T239" s="174"/>
      <c r="U239" s="170"/>
      <c r="V239" s="170"/>
      <c r="W239" s="170"/>
      <c r="X239" s="170"/>
      <c r="Y239" s="170"/>
      <c r="Z239" s="170"/>
      <c r="AA239" s="175"/>
      <c r="AT239" s="176" t="s">
        <v>157</v>
      </c>
      <c r="AU239" s="176" t="s">
        <v>98</v>
      </c>
      <c r="AV239" s="12" t="s">
        <v>141</v>
      </c>
      <c r="AW239" s="12" t="s">
        <v>33</v>
      </c>
      <c r="AX239" s="12" t="s">
        <v>84</v>
      </c>
      <c r="AY239" s="176" t="s">
        <v>135</v>
      </c>
    </row>
    <row r="240" spans="2:65" s="1" customFormat="1" ht="22.5" customHeight="1">
      <c r="B240" s="118"/>
      <c r="C240" s="145" t="s">
        <v>355</v>
      </c>
      <c r="D240" s="145" t="s">
        <v>137</v>
      </c>
      <c r="E240" s="146" t="s">
        <v>356</v>
      </c>
      <c r="F240" s="247" t="s">
        <v>357</v>
      </c>
      <c r="G240" s="247"/>
      <c r="H240" s="247"/>
      <c r="I240" s="247"/>
      <c r="J240" s="147" t="s">
        <v>206</v>
      </c>
      <c r="K240" s="148">
        <v>26.8</v>
      </c>
      <c r="L240" s="239"/>
      <c r="M240" s="239"/>
      <c r="N240" s="239">
        <f>ROUND(L240*K240,2)</f>
        <v>0</v>
      </c>
      <c r="O240" s="239"/>
      <c r="P240" s="239"/>
      <c r="Q240" s="239"/>
      <c r="R240" s="120"/>
      <c r="T240" s="149" t="s">
        <v>5</v>
      </c>
      <c r="U240" s="43" t="s">
        <v>41</v>
      </c>
      <c r="V240" s="150">
        <v>0.13300000000000001</v>
      </c>
      <c r="W240" s="150">
        <f>V240*K240</f>
        <v>3.5644000000000005</v>
      </c>
      <c r="X240" s="150">
        <v>0</v>
      </c>
      <c r="Y240" s="150">
        <f>X240*K240</f>
        <v>0</v>
      </c>
      <c r="Z240" s="150">
        <v>0.20499999999999999</v>
      </c>
      <c r="AA240" s="151">
        <f>Z240*K240</f>
        <v>5.4939999999999998</v>
      </c>
      <c r="AR240" s="20" t="s">
        <v>141</v>
      </c>
      <c r="AT240" s="20" t="s">
        <v>137</v>
      </c>
      <c r="AU240" s="20" t="s">
        <v>98</v>
      </c>
      <c r="AY240" s="20" t="s">
        <v>135</v>
      </c>
      <c r="BE240" s="152">
        <f>IF(U240="základní",N240,0)</f>
        <v>0</v>
      </c>
      <c r="BF240" s="152">
        <f>IF(U240="snížená",N240,0)</f>
        <v>0</v>
      </c>
      <c r="BG240" s="152">
        <f>IF(U240="zákl. přenesená",N240,0)</f>
        <v>0</v>
      </c>
      <c r="BH240" s="152">
        <f>IF(U240="sníž. přenesená",N240,0)</f>
        <v>0</v>
      </c>
      <c r="BI240" s="152">
        <f>IF(U240="nulová",N240,0)</f>
        <v>0</v>
      </c>
      <c r="BJ240" s="20" t="s">
        <v>84</v>
      </c>
      <c r="BK240" s="152">
        <f>ROUND(L240*K240,2)</f>
        <v>0</v>
      </c>
      <c r="BL240" s="20" t="s">
        <v>141</v>
      </c>
      <c r="BM240" s="20" t="s">
        <v>358</v>
      </c>
    </row>
    <row r="241" spans="2:65" s="10" customFormat="1" ht="15" customHeight="1">
      <c r="B241" s="153"/>
      <c r="C241" s="154"/>
      <c r="D241" s="154"/>
      <c r="E241" s="155" t="s">
        <v>5</v>
      </c>
      <c r="F241" s="248" t="s">
        <v>351</v>
      </c>
      <c r="G241" s="249"/>
      <c r="H241" s="249"/>
      <c r="I241" s="249"/>
      <c r="J241" s="154"/>
      <c r="K241" s="156" t="s">
        <v>5</v>
      </c>
      <c r="L241" s="154"/>
      <c r="M241" s="154"/>
      <c r="N241" s="154"/>
      <c r="O241" s="154"/>
      <c r="P241" s="154"/>
      <c r="Q241" s="154"/>
      <c r="R241" s="157"/>
      <c r="T241" s="158"/>
      <c r="U241" s="154"/>
      <c r="V241" s="154"/>
      <c r="W241" s="154"/>
      <c r="X241" s="154"/>
      <c r="Y241" s="154"/>
      <c r="Z241" s="154"/>
      <c r="AA241" s="159"/>
      <c r="AT241" s="160" t="s">
        <v>157</v>
      </c>
      <c r="AU241" s="160" t="s">
        <v>98</v>
      </c>
      <c r="AV241" s="10" t="s">
        <v>84</v>
      </c>
      <c r="AW241" s="10" t="s">
        <v>33</v>
      </c>
      <c r="AX241" s="10" t="s">
        <v>76</v>
      </c>
      <c r="AY241" s="160" t="s">
        <v>135</v>
      </c>
    </row>
    <row r="242" spans="2:65" s="11" customFormat="1" ht="15" customHeight="1">
      <c r="B242" s="161"/>
      <c r="C242" s="162"/>
      <c r="D242" s="162"/>
      <c r="E242" s="163" t="s">
        <v>5</v>
      </c>
      <c r="F242" s="250" t="s">
        <v>359</v>
      </c>
      <c r="G242" s="251"/>
      <c r="H242" s="251"/>
      <c r="I242" s="251"/>
      <c r="J242" s="162"/>
      <c r="K242" s="164">
        <v>11.8</v>
      </c>
      <c r="L242" s="162"/>
      <c r="M242" s="162"/>
      <c r="N242" s="162"/>
      <c r="O242" s="162"/>
      <c r="P242" s="162"/>
      <c r="Q242" s="162"/>
      <c r="R242" s="165"/>
      <c r="T242" s="166"/>
      <c r="U242" s="162"/>
      <c r="V242" s="162"/>
      <c r="W242" s="162"/>
      <c r="X242" s="162"/>
      <c r="Y242" s="162"/>
      <c r="Z242" s="162"/>
      <c r="AA242" s="167"/>
      <c r="AT242" s="168" t="s">
        <v>157</v>
      </c>
      <c r="AU242" s="168" t="s">
        <v>98</v>
      </c>
      <c r="AV242" s="11" t="s">
        <v>98</v>
      </c>
      <c r="AW242" s="11" t="s">
        <v>33</v>
      </c>
      <c r="AX242" s="11" t="s">
        <v>76</v>
      </c>
      <c r="AY242" s="168" t="s">
        <v>135</v>
      </c>
    </row>
    <row r="243" spans="2:65" s="10" customFormat="1" ht="15" customHeight="1">
      <c r="B243" s="153"/>
      <c r="C243" s="154"/>
      <c r="D243" s="154"/>
      <c r="E243" s="155" t="s">
        <v>5</v>
      </c>
      <c r="F243" s="242" t="s">
        <v>360</v>
      </c>
      <c r="G243" s="243"/>
      <c r="H243" s="243"/>
      <c r="I243" s="243"/>
      <c r="J243" s="154"/>
      <c r="K243" s="156" t="s">
        <v>5</v>
      </c>
      <c r="L243" s="154"/>
      <c r="M243" s="154"/>
      <c r="N243" s="154"/>
      <c r="O243" s="154"/>
      <c r="P243" s="154"/>
      <c r="Q243" s="154"/>
      <c r="R243" s="157"/>
      <c r="T243" s="158"/>
      <c r="U243" s="154"/>
      <c r="V243" s="154"/>
      <c r="W243" s="154"/>
      <c r="X243" s="154"/>
      <c r="Y243" s="154"/>
      <c r="Z243" s="154"/>
      <c r="AA243" s="159"/>
      <c r="AT243" s="160" t="s">
        <v>157</v>
      </c>
      <c r="AU243" s="160" t="s">
        <v>98</v>
      </c>
      <c r="AV243" s="10" t="s">
        <v>84</v>
      </c>
      <c r="AW243" s="10" t="s">
        <v>33</v>
      </c>
      <c r="AX243" s="10" t="s">
        <v>76</v>
      </c>
      <c r="AY243" s="160" t="s">
        <v>135</v>
      </c>
    </row>
    <row r="244" spans="2:65" s="11" customFormat="1" ht="15" customHeight="1">
      <c r="B244" s="161"/>
      <c r="C244" s="162"/>
      <c r="D244" s="162"/>
      <c r="E244" s="163" t="s">
        <v>5</v>
      </c>
      <c r="F244" s="250" t="s">
        <v>82</v>
      </c>
      <c r="G244" s="251"/>
      <c r="H244" s="251"/>
      <c r="I244" s="251"/>
      <c r="J244" s="162"/>
      <c r="K244" s="164">
        <v>10</v>
      </c>
      <c r="L244" s="162"/>
      <c r="M244" s="162"/>
      <c r="N244" s="162"/>
      <c r="O244" s="162"/>
      <c r="P244" s="162"/>
      <c r="Q244" s="162"/>
      <c r="R244" s="165"/>
      <c r="T244" s="166"/>
      <c r="U244" s="162"/>
      <c r="V244" s="162"/>
      <c r="W244" s="162"/>
      <c r="X244" s="162"/>
      <c r="Y244" s="162"/>
      <c r="Z244" s="162"/>
      <c r="AA244" s="167"/>
      <c r="AT244" s="168" t="s">
        <v>157</v>
      </c>
      <c r="AU244" s="168" t="s">
        <v>98</v>
      </c>
      <c r="AV244" s="11" t="s">
        <v>98</v>
      </c>
      <c r="AW244" s="11" t="s">
        <v>33</v>
      </c>
      <c r="AX244" s="11" t="s">
        <v>76</v>
      </c>
      <c r="AY244" s="168" t="s">
        <v>135</v>
      </c>
    </row>
    <row r="245" spans="2:65" s="10" customFormat="1" ht="15" customHeight="1">
      <c r="B245" s="153"/>
      <c r="C245" s="154"/>
      <c r="D245" s="154"/>
      <c r="E245" s="155" t="s">
        <v>5</v>
      </c>
      <c r="F245" s="242" t="s">
        <v>361</v>
      </c>
      <c r="G245" s="243"/>
      <c r="H245" s="243"/>
      <c r="I245" s="243"/>
      <c r="J245" s="154"/>
      <c r="K245" s="156" t="s">
        <v>5</v>
      </c>
      <c r="L245" s="154"/>
      <c r="M245" s="154"/>
      <c r="N245" s="154"/>
      <c r="O245" s="154"/>
      <c r="P245" s="154"/>
      <c r="Q245" s="154"/>
      <c r="R245" s="157"/>
      <c r="T245" s="158"/>
      <c r="U245" s="154"/>
      <c r="V245" s="154"/>
      <c r="W245" s="154"/>
      <c r="X245" s="154"/>
      <c r="Y245" s="154"/>
      <c r="Z245" s="154"/>
      <c r="AA245" s="159"/>
      <c r="AT245" s="160" t="s">
        <v>157</v>
      </c>
      <c r="AU245" s="160" t="s">
        <v>98</v>
      </c>
      <c r="AV245" s="10" t="s">
        <v>84</v>
      </c>
      <c r="AW245" s="10" t="s">
        <v>33</v>
      </c>
      <c r="AX245" s="10" t="s">
        <v>76</v>
      </c>
      <c r="AY245" s="160" t="s">
        <v>135</v>
      </c>
    </row>
    <row r="246" spans="2:65" s="11" customFormat="1" ht="15" customHeight="1">
      <c r="B246" s="161"/>
      <c r="C246" s="162"/>
      <c r="D246" s="162"/>
      <c r="E246" s="163" t="s">
        <v>5</v>
      </c>
      <c r="F246" s="250" t="s">
        <v>362</v>
      </c>
      <c r="G246" s="251"/>
      <c r="H246" s="251"/>
      <c r="I246" s="251"/>
      <c r="J246" s="162"/>
      <c r="K246" s="164">
        <v>3</v>
      </c>
      <c r="L246" s="162"/>
      <c r="M246" s="162"/>
      <c r="N246" s="162"/>
      <c r="O246" s="162"/>
      <c r="P246" s="162"/>
      <c r="Q246" s="162"/>
      <c r="R246" s="165"/>
      <c r="T246" s="166"/>
      <c r="U246" s="162"/>
      <c r="V246" s="162"/>
      <c r="W246" s="162"/>
      <c r="X246" s="162"/>
      <c r="Y246" s="162"/>
      <c r="Z246" s="162"/>
      <c r="AA246" s="167"/>
      <c r="AT246" s="168" t="s">
        <v>157</v>
      </c>
      <c r="AU246" s="168" t="s">
        <v>98</v>
      </c>
      <c r="AV246" s="11" t="s">
        <v>98</v>
      </c>
      <c r="AW246" s="11" t="s">
        <v>33</v>
      </c>
      <c r="AX246" s="11" t="s">
        <v>76</v>
      </c>
      <c r="AY246" s="168" t="s">
        <v>135</v>
      </c>
    </row>
    <row r="247" spans="2:65" s="10" customFormat="1" ht="15" customHeight="1">
      <c r="B247" s="153"/>
      <c r="C247" s="154"/>
      <c r="D247" s="154"/>
      <c r="E247" s="155" t="s">
        <v>5</v>
      </c>
      <c r="F247" s="242" t="s">
        <v>363</v>
      </c>
      <c r="G247" s="243"/>
      <c r="H247" s="243"/>
      <c r="I247" s="243"/>
      <c r="J247" s="154"/>
      <c r="K247" s="156" t="s">
        <v>5</v>
      </c>
      <c r="L247" s="154"/>
      <c r="M247" s="154"/>
      <c r="N247" s="154"/>
      <c r="O247" s="154"/>
      <c r="P247" s="154"/>
      <c r="Q247" s="154"/>
      <c r="R247" s="157"/>
      <c r="T247" s="158"/>
      <c r="U247" s="154"/>
      <c r="V247" s="154"/>
      <c r="W247" s="154"/>
      <c r="X247" s="154"/>
      <c r="Y247" s="154"/>
      <c r="Z247" s="154"/>
      <c r="AA247" s="159"/>
      <c r="AT247" s="160" t="s">
        <v>157</v>
      </c>
      <c r="AU247" s="160" t="s">
        <v>98</v>
      </c>
      <c r="AV247" s="10" t="s">
        <v>84</v>
      </c>
      <c r="AW247" s="10" t="s">
        <v>33</v>
      </c>
      <c r="AX247" s="10" t="s">
        <v>76</v>
      </c>
      <c r="AY247" s="160" t="s">
        <v>135</v>
      </c>
    </row>
    <row r="248" spans="2:65" s="11" customFormat="1" ht="15" customHeight="1">
      <c r="B248" s="161"/>
      <c r="C248" s="162"/>
      <c r="D248" s="162"/>
      <c r="E248" s="163" t="s">
        <v>5</v>
      </c>
      <c r="F248" s="250" t="s">
        <v>98</v>
      </c>
      <c r="G248" s="251"/>
      <c r="H248" s="251"/>
      <c r="I248" s="251"/>
      <c r="J248" s="162"/>
      <c r="K248" s="164">
        <v>2</v>
      </c>
      <c r="L248" s="162"/>
      <c r="M248" s="162"/>
      <c r="N248" s="162"/>
      <c r="O248" s="162"/>
      <c r="P248" s="162"/>
      <c r="Q248" s="162"/>
      <c r="R248" s="165"/>
      <c r="T248" s="166"/>
      <c r="U248" s="162"/>
      <c r="V248" s="162"/>
      <c r="W248" s="162"/>
      <c r="X248" s="162"/>
      <c r="Y248" s="162"/>
      <c r="Z248" s="162"/>
      <c r="AA248" s="167"/>
      <c r="AT248" s="168" t="s">
        <v>157</v>
      </c>
      <c r="AU248" s="168" t="s">
        <v>98</v>
      </c>
      <c r="AV248" s="11" t="s">
        <v>98</v>
      </c>
      <c r="AW248" s="11" t="s">
        <v>33</v>
      </c>
      <c r="AX248" s="11" t="s">
        <v>76</v>
      </c>
      <c r="AY248" s="168" t="s">
        <v>135</v>
      </c>
    </row>
    <row r="249" spans="2:65" s="12" customFormat="1" ht="15" customHeight="1">
      <c r="B249" s="169"/>
      <c r="C249" s="170"/>
      <c r="D249" s="170"/>
      <c r="E249" s="171" t="s">
        <v>5</v>
      </c>
      <c r="F249" s="252" t="s">
        <v>165</v>
      </c>
      <c r="G249" s="253"/>
      <c r="H249" s="253"/>
      <c r="I249" s="253"/>
      <c r="J249" s="170"/>
      <c r="K249" s="172">
        <v>26.8</v>
      </c>
      <c r="L249" s="170"/>
      <c r="M249" s="170"/>
      <c r="N249" s="170"/>
      <c r="O249" s="170"/>
      <c r="P249" s="170"/>
      <c r="Q249" s="170"/>
      <c r="R249" s="173"/>
      <c r="T249" s="174"/>
      <c r="U249" s="170"/>
      <c r="V249" s="170"/>
      <c r="W249" s="170"/>
      <c r="X249" s="170"/>
      <c r="Y249" s="170"/>
      <c r="Z249" s="170"/>
      <c r="AA249" s="175"/>
      <c r="AT249" s="176" t="s">
        <v>157</v>
      </c>
      <c r="AU249" s="176" t="s">
        <v>98</v>
      </c>
      <c r="AV249" s="12" t="s">
        <v>141</v>
      </c>
      <c r="AW249" s="12" t="s">
        <v>33</v>
      </c>
      <c r="AX249" s="12" t="s">
        <v>84</v>
      </c>
      <c r="AY249" s="176" t="s">
        <v>135</v>
      </c>
    </row>
    <row r="250" spans="2:65" s="1" customFormat="1" ht="31.5" customHeight="1">
      <c r="B250" s="118"/>
      <c r="C250" s="145" t="s">
        <v>364</v>
      </c>
      <c r="D250" s="145" t="s">
        <v>137</v>
      </c>
      <c r="E250" s="146" t="s">
        <v>365</v>
      </c>
      <c r="F250" s="247" t="s">
        <v>366</v>
      </c>
      <c r="G250" s="247"/>
      <c r="H250" s="247"/>
      <c r="I250" s="247"/>
      <c r="J250" s="147" t="s">
        <v>154</v>
      </c>
      <c r="K250" s="148">
        <v>9.7799999999999994</v>
      </c>
      <c r="L250" s="239"/>
      <c r="M250" s="239"/>
      <c r="N250" s="239">
        <f>ROUND(L250*K250,2)</f>
        <v>0</v>
      </c>
      <c r="O250" s="239"/>
      <c r="P250" s="239"/>
      <c r="Q250" s="239"/>
      <c r="R250" s="120"/>
      <c r="T250" s="149" t="s">
        <v>5</v>
      </c>
      <c r="U250" s="43" t="s">
        <v>41</v>
      </c>
      <c r="V250" s="150">
        <v>0</v>
      </c>
      <c r="W250" s="150">
        <f>V250*K250</f>
        <v>0</v>
      </c>
      <c r="X250" s="150">
        <v>0</v>
      </c>
      <c r="Y250" s="150">
        <f>X250*K250</f>
        <v>0</v>
      </c>
      <c r="Z250" s="150">
        <v>0</v>
      </c>
      <c r="AA250" s="151">
        <f>Z250*K250</f>
        <v>0</v>
      </c>
      <c r="AR250" s="20" t="s">
        <v>141</v>
      </c>
      <c r="AT250" s="20" t="s">
        <v>137</v>
      </c>
      <c r="AU250" s="20" t="s">
        <v>98</v>
      </c>
      <c r="AY250" s="20" t="s">
        <v>135</v>
      </c>
      <c r="BE250" s="152">
        <f>IF(U250="základní",N250,0)</f>
        <v>0</v>
      </c>
      <c r="BF250" s="152">
        <f>IF(U250="snížená",N250,0)</f>
        <v>0</v>
      </c>
      <c r="BG250" s="152">
        <f>IF(U250="zákl. přenesená",N250,0)</f>
        <v>0</v>
      </c>
      <c r="BH250" s="152">
        <f>IF(U250="sníž. přenesená",N250,0)</f>
        <v>0</v>
      </c>
      <c r="BI250" s="152">
        <f>IF(U250="nulová",N250,0)</f>
        <v>0</v>
      </c>
      <c r="BJ250" s="20" t="s">
        <v>84</v>
      </c>
      <c r="BK250" s="152">
        <f>ROUND(L250*K250,2)</f>
        <v>0</v>
      </c>
      <c r="BL250" s="20" t="s">
        <v>141</v>
      </c>
      <c r="BM250" s="20" t="s">
        <v>367</v>
      </c>
    </row>
    <row r="251" spans="2:65" s="10" customFormat="1" ht="15" customHeight="1">
      <c r="B251" s="153"/>
      <c r="C251" s="154"/>
      <c r="D251" s="154"/>
      <c r="E251" s="155" t="s">
        <v>5</v>
      </c>
      <c r="F251" s="248" t="s">
        <v>161</v>
      </c>
      <c r="G251" s="249"/>
      <c r="H251" s="249"/>
      <c r="I251" s="249"/>
      <c r="J251" s="154"/>
      <c r="K251" s="156" t="s">
        <v>5</v>
      </c>
      <c r="L251" s="154"/>
      <c r="M251" s="154"/>
      <c r="N251" s="154"/>
      <c r="O251" s="154"/>
      <c r="P251" s="154"/>
      <c r="Q251" s="154"/>
      <c r="R251" s="157"/>
      <c r="T251" s="158"/>
      <c r="U251" s="154"/>
      <c r="V251" s="154"/>
      <c r="W251" s="154"/>
      <c r="X251" s="154"/>
      <c r="Y251" s="154"/>
      <c r="Z251" s="154"/>
      <c r="AA251" s="159"/>
      <c r="AT251" s="160" t="s">
        <v>157</v>
      </c>
      <c r="AU251" s="160" t="s">
        <v>98</v>
      </c>
      <c r="AV251" s="10" t="s">
        <v>84</v>
      </c>
      <c r="AW251" s="10" t="s">
        <v>33</v>
      </c>
      <c r="AX251" s="10" t="s">
        <v>76</v>
      </c>
      <c r="AY251" s="160" t="s">
        <v>135</v>
      </c>
    </row>
    <row r="252" spans="2:65" s="11" customFormat="1" ht="15" customHeight="1">
      <c r="B252" s="161"/>
      <c r="C252" s="162"/>
      <c r="D252" s="162"/>
      <c r="E252" s="163" t="s">
        <v>5</v>
      </c>
      <c r="F252" s="250" t="s">
        <v>368</v>
      </c>
      <c r="G252" s="251"/>
      <c r="H252" s="251"/>
      <c r="I252" s="251"/>
      <c r="J252" s="162"/>
      <c r="K252" s="164">
        <v>6.9</v>
      </c>
      <c r="L252" s="162"/>
      <c r="M252" s="162"/>
      <c r="N252" s="162"/>
      <c r="O252" s="162"/>
      <c r="P252" s="162"/>
      <c r="Q252" s="162"/>
      <c r="R252" s="165"/>
      <c r="T252" s="166"/>
      <c r="U252" s="162"/>
      <c r="V252" s="162"/>
      <c r="W252" s="162"/>
      <c r="X252" s="162"/>
      <c r="Y252" s="162"/>
      <c r="Z252" s="162"/>
      <c r="AA252" s="167"/>
      <c r="AT252" s="168" t="s">
        <v>157</v>
      </c>
      <c r="AU252" s="168" t="s">
        <v>98</v>
      </c>
      <c r="AV252" s="11" t="s">
        <v>98</v>
      </c>
      <c r="AW252" s="11" t="s">
        <v>33</v>
      </c>
      <c r="AX252" s="11" t="s">
        <v>76</v>
      </c>
      <c r="AY252" s="168" t="s">
        <v>135</v>
      </c>
    </row>
    <row r="253" spans="2:65" s="10" customFormat="1" ht="15" customHeight="1">
      <c r="B253" s="153"/>
      <c r="C253" s="154"/>
      <c r="D253" s="154"/>
      <c r="E253" s="155" t="s">
        <v>5</v>
      </c>
      <c r="F253" s="242" t="s">
        <v>219</v>
      </c>
      <c r="G253" s="243"/>
      <c r="H253" s="243"/>
      <c r="I253" s="243"/>
      <c r="J253" s="154"/>
      <c r="K253" s="156" t="s">
        <v>5</v>
      </c>
      <c r="L253" s="154"/>
      <c r="M253" s="154"/>
      <c r="N253" s="154"/>
      <c r="O253" s="154"/>
      <c r="P253" s="154"/>
      <c r="Q253" s="154"/>
      <c r="R253" s="157"/>
      <c r="T253" s="158"/>
      <c r="U253" s="154"/>
      <c r="V253" s="154"/>
      <c r="W253" s="154"/>
      <c r="X253" s="154"/>
      <c r="Y253" s="154"/>
      <c r="Z253" s="154"/>
      <c r="AA253" s="159"/>
      <c r="AT253" s="160" t="s">
        <v>157</v>
      </c>
      <c r="AU253" s="160" t="s">
        <v>98</v>
      </c>
      <c r="AV253" s="10" t="s">
        <v>84</v>
      </c>
      <c r="AW253" s="10" t="s">
        <v>33</v>
      </c>
      <c r="AX253" s="10" t="s">
        <v>76</v>
      </c>
      <c r="AY253" s="160" t="s">
        <v>135</v>
      </c>
    </row>
    <row r="254" spans="2:65" s="11" customFormat="1" ht="15" customHeight="1">
      <c r="B254" s="161"/>
      <c r="C254" s="162"/>
      <c r="D254" s="162"/>
      <c r="E254" s="163" t="s">
        <v>5</v>
      </c>
      <c r="F254" s="250" t="s">
        <v>369</v>
      </c>
      <c r="G254" s="251"/>
      <c r="H254" s="251"/>
      <c r="I254" s="251"/>
      <c r="J254" s="162"/>
      <c r="K254" s="164">
        <v>2.88</v>
      </c>
      <c r="L254" s="162"/>
      <c r="M254" s="162"/>
      <c r="N254" s="162"/>
      <c r="O254" s="162"/>
      <c r="P254" s="162"/>
      <c r="Q254" s="162"/>
      <c r="R254" s="165"/>
      <c r="T254" s="166"/>
      <c r="U254" s="162"/>
      <c r="V254" s="162"/>
      <c r="W254" s="162"/>
      <c r="X254" s="162"/>
      <c r="Y254" s="162"/>
      <c r="Z254" s="162"/>
      <c r="AA254" s="167"/>
      <c r="AT254" s="168" t="s">
        <v>157</v>
      </c>
      <c r="AU254" s="168" t="s">
        <v>98</v>
      </c>
      <c r="AV254" s="11" t="s">
        <v>98</v>
      </c>
      <c r="AW254" s="11" t="s">
        <v>33</v>
      </c>
      <c r="AX254" s="11" t="s">
        <v>76</v>
      </c>
      <c r="AY254" s="168" t="s">
        <v>135</v>
      </c>
    </row>
    <row r="255" spans="2:65" s="12" customFormat="1" ht="15" customHeight="1">
      <c r="B255" s="169"/>
      <c r="C255" s="170"/>
      <c r="D255" s="170"/>
      <c r="E255" s="171" t="s">
        <v>5</v>
      </c>
      <c r="F255" s="252" t="s">
        <v>165</v>
      </c>
      <c r="G255" s="253"/>
      <c r="H255" s="253"/>
      <c r="I255" s="253"/>
      <c r="J255" s="170"/>
      <c r="K255" s="172">
        <v>9.7799999999999994</v>
      </c>
      <c r="L255" s="170"/>
      <c r="M255" s="170"/>
      <c r="N255" s="170"/>
      <c r="O255" s="170"/>
      <c r="P255" s="170"/>
      <c r="Q255" s="170"/>
      <c r="R255" s="173"/>
      <c r="T255" s="174"/>
      <c r="U255" s="170"/>
      <c r="V255" s="170"/>
      <c r="W255" s="170"/>
      <c r="X255" s="170"/>
      <c r="Y255" s="170"/>
      <c r="Z255" s="170"/>
      <c r="AA255" s="175"/>
      <c r="AT255" s="176" t="s">
        <v>157</v>
      </c>
      <c r="AU255" s="176" t="s">
        <v>98</v>
      </c>
      <c r="AV255" s="12" t="s">
        <v>141</v>
      </c>
      <c r="AW255" s="12" t="s">
        <v>33</v>
      </c>
      <c r="AX255" s="12" t="s">
        <v>84</v>
      </c>
      <c r="AY255" s="176" t="s">
        <v>135</v>
      </c>
    </row>
    <row r="256" spans="2:65" s="1" customFormat="1" ht="22.5" customHeight="1">
      <c r="B256" s="118"/>
      <c r="C256" s="145" t="s">
        <v>370</v>
      </c>
      <c r="D256" s="145" t="s">
        <v>137</v>
      </c>
      <c r="E256" s="146" t="s">
        <v>371</v>
      </c>
      <c r="F256" s="247" t="s">
        <v>372</v>
      </c>
      <c r="G256" s="247"/>
      <c r="H256" s="247"/>
      <c r="I256" s="247"/>
      <c r="J256" s="147" t="s">
        <v>206</v>
      </c>
      <c r="K256" s="148">
        <v>15</v>
      </c>
      <c r="L256" s="239"/>
      <c r="M256" s="239"/>
      <c r="N256" s="239">
        <f>ROUND(L256*K256,2)</f>
        <v>0</v>
      </c>
      <c r="O256" s="239"/>
      <c r="P256" s="239"/>
      <c r="Q256" s="239"/>
      <c r="R256" s="120"/>
      <c r="T256" s="149" t="s">
        <v>5</v>
      </c>
      <c r="U256" s="43" t="s">
        <v>41</v>
      </c>
      <c r="V256" s="150">
        <v>0</v>
      </c>
      <c r="W256" s="150">
        <f>V256*K256</f>
        <v>0</v>
      </c>
      <c r="X256" s="150">
        <v>0</v>
      </c>
      <c r="Y256" s="150">
        <f>X256*K256</f>
        <v>0</v>
      </c>
      <c r="Z256" s="150">
        <v>0</v>
      </c>
      <c r="AA256" s="151">
        <f>Z256*K256</f>
        <v>0</v>
      </c>
      <c r="AR256" s="20" t="s">
        <v>141</v>
      </c>
      <c r="AT256" s="20" t="s">
        <v>137</v>
      </c>
      <c r="AU256" s="20" t="s">
        <v>98</v>
      </c>
      <c r="AY256" s="20" t="s">
        <v>135</v>
      </c>
      <c r="BE256" s="152">
        <f>IF(U256="základní",N256,0)</f>
        <v>0</v>
      </c>
      <c r="BF256" s="152">
        <f>IF(U256="snížená",N256,0)</f>
        <v>0</v>
      </c>
      <c r="BG256" s="152">
        <f>IF(U256="zákl. přenesená",N256,0)</f>
        <v>0</v>
      </c>
      <c r="BH256" s="152">
        <f>IF(U256="sníž. přenesená",N256,0)</f>
        <v>0</v>
      </c>
      <c r="BI256" s="152">
        <f>IF(U256="nulová",N256,0)</f>
        <v>0</v>
      </c>
      <c r="BJ256" s="20" t="s">
        <v>84</v>
      </c>
      <c r="BK256" s="152">
        <f>ROUND(L256*K256,2)</f>
        <v>0</v>
      </c>
      <c r="BL256" s="20" t="s">
        <v>141</v>
      </c>
      <c r="BM256" s="20" t="s">
        <v>373</v>
      </c>
    </row>
    <row r="257" spans="2:65" s="11" customFormat="1" ht="22.5" customHeight="1">
      <c r="B257" s="161"/>
      <c r="C257" s="162"/>
      <c r="D257" s="162"/>
      <c r="E257" s="163" t="s">
        <v>5</v>
      </c>
      <c r="F257" s="254" t="s">
        <v>11</v>
      </c>
      <c r="G257" s="255"/>
      <c r="H257" s="255"/>
      <c r="I257" s="255"/>
      <c r="J257" s="162"/>
      <c r="K257" s="164">
        <v>15</v>
      </c>
      <c r="L257" s="162"/>
      <c r="M257" s="162"/>
      <c r="N257" s="162"/>
      <c r="O257" s="162"/>
      <c r="P257" s="162"/>
      <c r="Q257" s="162"/>
      <c r="R257" s="165"/>
      <c r="T257" s="166"/>
      <c r="U257" s="162"/>
      <c r="V257" s="162"/>
      <c r="W257" s="162"/>
      <c r="X257" s="162"/>
      <c r="Y257" s="162"/>
      <c r="Z257" s="162"/>
      <c r="AA257" s="167"/>
      <c r="AT257" s="168" t="s">
        <v>157</v>
      </c>
      <c r="AU257" s="168" t="s">
        <v>98</v>
      </c>
      <c r="AV257" s="11" t="s">
        <v>98</v>
      </c>
      <c r="AW257" s="11" t="s">
        <v>33</v>
      </c>
      <c r="AX257" s="11" t="s">
        <v>84</v>
      </c>
      <c r="AY257" s="168" t="s">
        <v>135</v>
      </c>
    </row>
    <row r="258" spans="2:65" s="1" customFormat="1" ht="31.5" customHeight="1">
      <c r="B258" s="118"/>
      <c r="C258" s="145" t="s">
        <v>374</v>
      </c>
      <c r="D258" s="145" t="s">
        <v>137</v>
      </c>
      <c r="E258" s="146" t="s">
        <v>375</v>
      </c>
      <c r="F258" s="247" t="s">
        <v>376</v>
      </c>
      <c r="G258" s="247"/>
      <c r="H258" s="247"/>
      <c r="I258" s="247"/>
      <c r="J258" s="147" t="s">
        <v>154</v>
      </c>
      <c r="K258" s="148">
        <v>16</v>
      </c>
      <c r="L258" s="239"/>
      <c r="M258" s="239"/>
      <c r="N258" s="239">
        <f>ROUND(L258*K258,2)</f>
        <v>0</v>
      </c>
      <c r="O258" s="239"/>
      <c r="P258" s="239"/>
      <c r="Q258" s="239"/>
      <c r="R258" s="120"/>
      <c r="T258" s="149" t="s">
        <v>5</v>
      </c>
      <c r="U258" s="43" t="s">
        <v>41</v>
      </c>
      <c r="V258" s="150">
        <v>0</v>
      </c>
      <c r="W258" s="150">
        <f>V258*K258</f>
        <v>0</v>
      </c>
      <c r="X258" s="150">
        <v>0</v>
      </c>
      <c r="Y258" s="150">
        <f>X258*K258</f>
        <v>0</v>
      </c>
      <c r="Z258" s="150">
        <v>0</v>
      </c>
      <c r="AA258" s="151">
        <f>Z258*K258</f>
        <v>0</v>
      </c>
      <c r="AR258" s="20" t="s">
        <v>141</v>
      </c>
      <c r="AT258" s="20" t="s">
        <v>137</v>
      </c>
      <c r="AU258" s="20" t="s">
        <v>98</v>
      </c>
      <c r="AY258" s="20" t="s">
        <v>135</v>
      </c>
      <c r="BE258" s="152">
        <f>IF(U258="základní",N258,0)</f>
        <v>0</v>
      </c>
      <c r="BF258" s="152">
        <f>IF(U258="snížená",N258,0)</f>
        <v>0</v>
      </c>
      <c r="BG258" s="152">
        <f>IF(U258="zákl. přenesená",N258,0)</f>
        <v>0</v>
      </c>
      <c r="BH258" s="152">
        <f>IF(U258="sníž. přenesená",N258,0)</f>
        <v>0</v>
      </c>
      <c r="BI258" s="152">
        <f>IF(U258="nulová",N258,0)</f>
        <v>0</v>
      </c>
      <c r="BJ258" s="20" t="s">
        <v>84</v>
      </c>
      <c r="BK258" s="152">
        <f>ROUND(L258*K258,2)</f>
        <v>0</v>
      </c>
      <c r="BL258" s="20" t="s">
        <v>141</v>
      </c>
      <c r="BM258" s="20" t="s">
        <v>377</v>
      </c>
    </row>
    <row r="259" spans="2:65" s="1" customFormat="1" ht="31.5" customHeight="1">
      <c r="B259" s="118"/>
      <c r="C259" s="145" t="s">
        <v>378</v>
      </c>
      <c r="D259" s="145" t="s">
        <v>137</v>
      </c>
      <c r="E259" s="146" t="s">
        <v>379</v>
      </c>
      <c r="F259" s="247" t="s">
        <v>380</v>
      </c>
      <c r="G259" s="247"/>
      <c r="H259" s="247"/>
      <c r="I259" s="247"/>
      <c r="J259" s="147" t="s">
        <v>280</v>
      </c>
      <c r="K259" s="148">
        <v>35.665999999999997</v>
      </c>
      <c r="L259" s="239"/>
      <c r="M259" s="239"/>
      <c r="N259" s="239">
        <f>ROUND(L259*K259,2)</f>
        <v>0</v>
      </c>
      <c r="O259" s="239"/>
      <c r="P259" s="239"/>
      <c r="Q259" s="239"/>
      <c r="R259" s="120"/>
      <c r="T259" s="149" t="s">
        <v>5</v>
      </c>
      <c r="U259" s="43" t="s">
        <v>41</v>
      </c>
      <c r="V259" s="150">
        <v>0</v>
      </c>
      <c r="W259" s="150">
        <f>V259*K259</f>
        <v>0</v>
      </c>
      <c r="X259" s="150">
        <v>0</v>
      </c>
      <c r="Y259" s="150">
        <f>X259*K259</f>
        <v>0</v>
      </c>
      <c r="Z259" s="150">
        <v>0</v>
      </c>
      <c r="AA259" s="151">
        <f>Z259*K259</f>
        <v>0</v>
      </c>
      <c r="AR259" s="20" t="s">
        <v>141</v>
      </c>
      <c r="AT259" s="20" t="s">
        <v>137</v>
      </c>
      <c r="AU259" s="20" t="s">
        <v>98</v>
      </c>
      <c r="AY259" s="20" t="s">
        <v>135</v>
      </c>
      <c r="BE259" s="152">
        <f>IF(U259="základní",N259,0)</f>
        <v>0</v>
      </c>
      <c r="BF259" s="152">
        <f>IF(U259="snížená",N259,0)</f>
        <v>0</v>
      </c>
      <c r="BG259" s="152">
        <f>IF(U259="zákl. přenesená",N259,0)</f>
        <v>0</v>
      </c>
      <c r="BH259" s="152">
        <f>IF(U259="sníž. přenesená",N259,0)</f>
        <v>0</v>
      </c>
      <c r="BI259" s="152">
        <f>IF(U259="nulová",N259,0)</f>
        <v>0</v>
      </c>
      <c r="BJ259" s="20" t="s">
        <v>84</v>
      </c>
      <c r="BK259" s="152">
        <f>ROUND(L259*K259,2)</f>
        <v>0</v>
      </c>
      <c r="BL259" s="20" t="s">
        <v>141</v>
      </c>
      <c r="BM259" s="20" t="s">
        <v>381</v>
      </c>
    </row>
    <row r="260" spans="2:65" s="1" customFormat="1" ht="22.5" customHeight="1">
      <c r="B260" s="118"/>
      <c r="C260" s="145" t="s">
        <v>382</v>
      </c>
      <c r="D260" s="145" t="s">
        <v>137</v>
      </c>
      <c r="E260" s="146" t="s">
        <v>383</v>
      </c>
      <c r="F260" s="247" t="s">
        <v>384</v>
      </c>
      <c r="G260" s="247"/>
      <c r="H260" s="247"/>
      <c r="I260" s="247"/>
      <c r="J260" s="147" t="s">
        <v>154</v>
      </c>
      <c r="K260" s="148">
        <v>71.5</v>
      </c>
      <c r="L260" s="239"/>
      <c r="M260" s="239"/>
      <c r="N260" s="239">
        <f>ROUND(L260*K260,2)</f>
        <v>0</v>
      </c>
      <c r="O260" s="239"/>
      <c r="P260" s="239"/>
      <c r="Q260" s="239"/>
      <c r="R260" s="120"/>
      <c r="T260" s="149" t="s">
        <v>5</v>
      </c>
      <c r="U260" s="43" t="s">
        <v>41</v>
      </c>
      <c r="V260" s="150">
        <v>4.1000000000000002E-2</v>
      </c>
      <c r="W260" s="150">
        <f>V260*K260</f>
        <v>2.9315000000000002</v>
      </c>
      <c r="X260" s="150">
        <v>0</v>
      </c>
      <c r="Y260" s="150">
        <f>X260*K260</f>
        <v>0</v>
      </c>
      <c r="Z260" s="150">
        <v>0</v>
      </c>
      <c r="AA260" s="151">
        <f>Z260*K260</f>
        <v>0</v>
      </c>
      <c r="AR260" s="20" t="s">
        <v>141</v>
      </c>
      <c r="AT260" s="20" t="s">
        <v>137</v>
      </c>
      <c r="AU260" s="20" t="s">
        <v>98</v>
      </c>
      <c r="AY260" s="20" t="s">
        <v>135</v>
      </c>
      <c r="BE260" s="152">
        <f>IF(U260="základní",N260,0)</f>
        <v>0</v>
      </c>
      <c r="BF260" s="152">
        <f>IF(U260="snížená",N260,0)</f>
        <v>0</v>
      </c>
      <c r="BG260" s="152">
        <f>IF(U260="zákl. přenesená",N260,0)</f>
        <v>0</v>
      </c>
      <c r="BH260" s="152">
        <f>IF(U260="sníž. přenesená",N260,0)</f>
        <v>0</v>
      </c>
      <c r="BI260" s="152">
        <f>IF(U260="nulová",N260,0)</f>
        <v>0</v>
      </c>
      <c r="BJ260" s="20" t="s">
        <v>84</v>
      </c>
      <c r="BK260" s="152">
        <f>ROUND(L260*K260,2)</f>
        <v>0</v>
      </c>
      <c r="BL260" s="20" t="s">
        <v>141</v>
      </c>
      <c r="BM260" s="20" t="s">
        <v>385</v>
      </c>
    </row>
    <row r="261" spans="2:65" s="1" customFormat="1" ht="31.5" customHeight="1">
      <c r="B261" s="118"/>
      <c r="C261" s="145" t="s">
        <v>386</v>
      </c>
      <c r="D261" s="145" t="s">
        <v>137</v>
      </c>
      <c r="E261" s="146" t="s">
        <v>387</v>
      </c>
      <c r="F261" s="247" t="s">
        <v>388</v>
      </c>
      <c r="G261" s="247"/>
      <c r="H261" s="247"/>
      <c r="I261" s="247"/>
      <c r="J261" s="147" t="s">
        <v>154</v>
      </c>
      <c r="K261" s="148">
        <v>71.5</v>
      </c>
      <c r="L261" s="239"/>
      <c r="M261" s="239"/>
      <c r="N261" s="239">
        <f>ROUND(L261*K261,2)</f>
        <v>0</v>
      </c>
      <c r="O261" s="239"/>
      <c r="P261" s="239"/>
      <c r="Q261" s="239"/>
      <c r="R261" s="120"/>
      <c r="T261" s="149" t="s">
        <v>5</v>
      </c>
      <c r="U261" s="43" t="s">
        <v>41</v>
      </c>
      <c r="V261" s="150">
        <v>4.7E-2</v>
      </c>
      <c r="W261" s="150">
        <f>V261*K261</f>
        <v>3.3605</v>
      </c>
      <c r="X261" s="150">
        <v>0</v>
      </c>
      <c r="Y261" s="150">
        <f>X261*K261</f>
        <v>0</v>
      </c>
      <c r="Z261" s="150">
        <v>0</v>
      </c>
      <c r="AA261" s="151">
        <f>Z261*K261</f>
        <v>0</v>
      </c>
      <c r="AR261" s="20" t="s">
        <v>141</v>
      </c>
      <c r="AT261" s="20" t="s">
        <v>137</v>
      </c>
      <c r="AU261" s="20" t="s">
        <v>98</v>
      </c>
      <c r="AY261" s="20" t="s">
        <v>135</v>
      </c>
      <c r="BE261" s="152">
        <f>IF(U261="základní",N261,0)</f>
        <v>0</v>
      </c>
      <c r="BF261" s="152">
        <f>IF(U261="snížená",N261,0)</f>
        <v>0</v>
      </c>
      <c r="BG261" s="152">
        <f>IF(U261="zákl. přenesená",N261,0)</f>
        <v>0</v>
      </c>
      <c r="BH261" s="152">
        <f>IF(U261="sníž. přenesená",N261,0)</f>
        <v>0</v>
      </c>
      <c r="BI261" s="152">
        <f>IF(U261="nulová",N261,0)</f>
        <v>0</v>
      </c>
      <c r="BJ261" s="20" t="s">
        <v>84</v>
      </c>
      <c r="BK261" s="152">
        <f>ROUND(L261*K261,2)</f>
        <v>0</v>
      </c>
      <c r="BL261" s="20" t="s">
        <v>141</v>
      </c>
      <c r="BM261" s="20" t="s">
        <v>389</v>
      </c>
    </row>
    <row r="262" spans="2:65" s="11" customFormat="1" ht="22.5" customHeight="1">
      <c r="B262" s="161"/>
      <c r="C262" s="162"/>
      <c r="D262" s="162"/>
      <c r="E262" s="163" t="s">
        <v>5</v>
      </c>
      <c r="F262" s="254" t="s">
        <v>390</v>
      </c>
      <c r="G262" s="255"/>
      <c r="H262" s="255"/>
      <c r="I262" s="255"/>
      <c r="J262" s="162"/>
      <c r="K262" s="164">
        <v>71.5</v>
      </c>
      <c r="L262" s="162"/>
      <c r="M262" s="162"/>
      <c r="N262" s="162"/>
      <c r="O262" s="162"/>
      <c r="P262" s="162"/>
      <c r="Q262" s="162"/>
      <c r="R262" s="165"/>
      <c r="T262" s="166"/>
      <c r="U262" s="162"/>
      <c r="V262" s="162"/>
      <c r="W262" s="162"/>
      <c r="X262" s="162"/>
      <c r="Y262" s="162"/>
      <c r="Z262" s="162"/>
      <c r="AA262" s="167"/>
      <c r="AT262" s="168" t="s">
        <v>157</v>
      </c>
      <c r="AU262" s="168" t="s">
        <v>98</v>
      </c>
      <c r="AV262" s="11" t="s">
        <v>98</v>
      </c>
      <c r="AW262" s="11" t="s">
        <v>33</v>
      </c>
      <c r="AX262" s="11" t="s">
        <v>84</v>
      </c>
      <c r="AY262" s="168" t="s">
        <v>135</v>
      </c>
    </row>
    <row r="263" spans="2:65" s="1" customFormat="1" ht="31.5" customHeight="1">
      <c r="B263" s="118"/>
      <c r="C263" s="145" t="s">
        <v>391</v>
      </c>
      <c r="D263" s="145" t="s">
        <v>137</v>
      </c>
      <c r="E263" s="146" t="s">
        <v>392</v>
      </c>
      <c r="F263" s="247" t="s">
        <v>393</v>
      </c>
      <c r="G263" s="247"/>
      <c r="H263" s="247"/>
      <c r="I263" s="247"/>
      <c r="J263" s="147" t="s">
        <v>154</v>
      </c>
      <c r="K263" s="148">
        <v>71.5</v>
      </c>
      <c r="L263" s="239"/>
      <c r="M263" s="239"/>
      <c r="N263" s="239">
        <f>ROUND(L263*K263,2)</f>
        <v>0</v>
      </c>
      <c r="O263" s="239"/>
      <c r="P263" s="239"/>
      <c r="Q263" s="239"/>
      <c r="R263" s="120"/>
      <c r="T263" s="149" t="s">
        <v>5</v>
      </c>
      <c r="U263" s="43" t="s">
        <v>41</v>
      </c>
      <c r="V263" s="150">
        <v>7.0999999999999994E-2</v>
      </c>
      <c r="W263" s="150">
        <f>V263*K263</f>
        <v>5.0764999999999993</v>
      </c>
      <c r="X263" s="150">
        <v>0</v>
      </c>
      <c r="Y263" s="150">
        <f>X263*K263</f>
        <v>0</v>
      </c>
      <c r="Z263" s="150">
        <v>0</v>
      </c>
      <c r="AA263" s="151">
        <f>Z263*K263</f>
        <v>0</v>
      </c>
      <c r="AR263" s="20" t="s">
        <v>141</v>
      </c>
      <c r="AT263" s="20" t="s">
        <v>137</v>
      </c>
      <c r="AU263" s="20" t="s">
        <v>98</v>
      </c>
      <c r="AY263" s="20" t="s">
        <v>135</v>
      </c>
      <c r="BE263" s="152">
        <f>IF(U263="základní",N263,0)</f>
        <v>0</v>
      </c>
      <c r="BF263" s="152">
        <f>IF(U263="snížená",N263,0)</f>
        <v>0</v>
      </c>
      <c r="BG263" s="152">
        <f>IF(U263="zákl. přenesená",N263,0)</f>
        <v>0</v>
      </c>
      <c r="BH263" s="152">
        <f>IF(U263="sníž. přenesená",N263,0)</f>
        <v>0</v>
      </c>
      <c r="BI263" s="152">
        <f>IF(U263="nulová",N263,0)</f>
        <v>0</v>
      </c>
      <c r="BJ263" s="20" t="s">
        <v>84</v>
      </c>
      <c r="BK263" s="152">
        <f>ROUND(L263*K263,2)</f>
        <v>0</v>
      </c>
      <c r="BL263" s="20" t="s">
        <v>141</v>
      </c>
      <c r="BM263" s="20" t="s">
        <v>394</v>
      </c>
    </row>
    <row r="264" spans="2:65" s="11" customFormat="1" ht="22.5" customHeight="1">
      <c r="B264" s="161"/>
      <c r="C264" s="162"/>
      <c r="D264" s="162"/>
      <c r="E264" s="163" t="s">
        <v>5</v>
      </c>
      <c r="F264" s="254" t="s">
        <v>390</v>
      </c>
      <c r="G264" s="255"/>
      <c r="H264" s="255"/>
      <c r="I264" s="255"/>
      <c r="J264" s="162"/>
      <c r="K264" s="164">
        <v>71.5</v>
      </c>
      <c r="L264" s="162"/>
      <c r="M264" s="162"/>
      <c r="N264" s="162"/>
      <c r="O264" s="162"/>
      <c r="P264" s="162"/>
      <c r="Q264" s="162"/>
      <c r="R264" s="165"/>
      <c r="T264" s="166"/>
      <c r="U264" s="162"/>
      <c r="V264" s="162"/>
      <c r="W264" s="162"/>
      <c r="X264" s="162"/>
      <c r="Y264" s="162"/>
      <c r="Z264" s="162"/>
      <c r="AA264" s="167"/>
      <c r="AT264" s="168" t="s">
        <v>157</v>
      </c>
      <c r="AU264" s="168" t="s">
        <v>98</v>
      </c>
      <c r="AV264" s="11" t="s">
        <v>98</v>
      </c>
      <c r="AW264" s="11" t="s">
        <v>33</v>
      </c>
      <c r="AX264" s="11" t="s">
        <v>84</v>
      </c>
      <c r="AY264" s="168" t="s">
        <v>135</v>
      </c>
    </row>
    <row r="265" spans="2:65" s="1" customFormat="1" ht="31.5" customHeight="1">
      <c r="B265" s="118"/>
      <c r="C265" s="145" t="s">
        <v>395</v>
      </c>
      <c r="D265" s="145" t="s">
        <v>137</v>
      </c>
      <c r="E265" s="146" t="s">
        <v>396</v>
      </c>
      <c r="F265" s="247" t="s">
        <v>397</v>
      </c>
      <c r="G265" s="247"/>
      <c r="H265" s="247"/>
      <c r="I265" s="247"/>
      <c r="J265" s="147" t="s">
        <v>154</v>
      </c>
      <c r="K265" s="148">
        <v>6.75</v>
      </c>
      <c r="L265" s="239"/>
      <c r="M265" s="239"/>
      <c r="N265" s="239">
        <f>ROUND(L265*K265,2)</f>
        <v>0</v>
      </c>
      <c r="O265" s="239"/>
      <c r="P265" s="239"/>
      <c r="Q265" s="239"/>
      <c r="R265" s="120"/>
      <c r="T265" s="149" t="s">
        <v>5</v>
      </c>
      <c r="U265" s="43" t="s">
        <v>41</v>
      </c>
      <c r="V265" s="150">
        <v>0.90900000000000003</v>
      </c>
      <c r="W265" s="150">
        <f>V265*K265</f>
        <v>6.1357499999999998</v>
      </c>
      <c r="X265" s="150">
        <v>0.1837</v>
      </c>
      <c r="Y265" s="150">
        <f>X265*K265</f>
        <v>1.239975</v>
      </c>
      <c r="Z265" s="150">
        <v>0</v>
      </c>
      <c r="AA265" s="151">
        <f>Z265*K265</f>
        <v>0</v>
      </c>
      <c r="AR265" s="20" t="s">
        <v>141</v>
      </c>
      <c r="AT265" s="20" t="s">
        <v>137</v>
      </c>
      <c r="AU265" s="20" t="s">
        <v>98</v>
      </c>
      <c r="AY265" s="20" t="s">
        <v>135</v>
      </c>
      <c r="BE265" s="152">
        <f>IF(U265="základní",N265,0)</f>
        <v>0</v>
      </c>
      <c r="BF265" s="152">
        <f>IF(U265="snížená",N265,0)</f>
        <v>0</v>
      </c>
      <c r="BG265" s="152">
        <f>IF(U265="zákl. přenesená",N265,0)</f>
        <v>0</v>
      </c>
      <c r="BH265" s="152">
        <f>IF(U265="sníž. přenesená",N265,0)</f>
        <v>0</v>
      </c>
      <c r="BI265" s="152">
        <f>IF(U265="nulová",N265,0)</f>
        <v>0</v>
      </c>
      <c r="BJ265" s="20" t="s">
        <v>84</v>
      </c>
      <c r="BK265" s="152">
        <f>ROUND(L265*K265,2)</f>
        <v>0</v>
      </c>
      <c r="BL265" s="20" t="s">
        <v>141</v>
      </c>
      <c r="BM265" s="20" t="s">
        <v>398</v>
      </c>
    </row>
    <row r="266" spans="2:65" s="11" customFormat="1" ht="22.5" customHeight="1">
      <c r="B266" s="161"/>
      <c r="C266" s="162"/>
      <c r="D266" s="162"/>
      <c r="E266" s="163" t="s">
        <v>5</v>
      </c>
      <c r="F266" s="254" t="s">
        <v>399</v>
      </c>
      <c r="G266" s="255"/>
      <c r="H266" s="255"/>
      <c r="I266" s="255"/>
      <c r="J266" s="162"/>
      <c r="K266" s="164">
        <v>6.75</v>
      </c>
      <c r="L266" s="162"/>
      <c r="M266" s="162"/>
      <c r="N266" s="162"/>
      <c r="O266" s="162"/>
      <c r="P266" s="162"/>
      <c r="Q266" s="162"/>
      <c r="R266" s="165"/>
      <c r="T266" s="166"/>
      <c r="U266" s="162"/>
      <c r="V266" s="162"/>
      <c r="W266" s="162"/>
      <c r="X266" s="162"/>
      <c r="Y266" s="162"/>
      <c r="Z266" s="162"/>
      <c r="AA266" s="167"/>
      <c r="AT266" s="168" t="s">
        <v>157</v>
      </c>
      <c r="AU266" s="168" t="s">
        <v>98</v>
      </c>
      <c r="AV266" s="11" t="s">
        <v>98</v>
      </c>
      <c r="AW266" s="11" t="s">
        <v>33</v>
      </c>
      <c r="AX266" s="11" t="s">
        <v>84</v>
      </c>
      <c r="AY266" s="168" t="s">
        <v>135</v>
      </c>
    </row>
    <row r="267" spans="2:65" s="1" customFormat="1" ht="31.5" customHeight="1">
      <c r="B267" s="118"/>
      <c r="C267" s="145" t="s">
        <v>400</v>
      </c>
      <c r="D267" s="145" t="s">
        <v>137</v>
      </c>
      <c r="E267" s="146" t="s">
        <v>401</v>
      </c>
      <c r="F267" s="247" t="s">
        <v>402</v>
      </c>
      <c r="G267" s="247"/>
      <c r="H267" s="247"/>
      <c r="I267" s="247"/>
      <c r="J267" s="147" t="s">
        <v>154</v>
      </c>
      <c r="K267" s="148">
        <v>16</v>
      </c>
      <c r="L267" s="239"/>
      <c r="M267" s="239"/>
      <c r="N267" s="239">
        <f>ROUND(L267*K267,2)</f>
        <v>0</v>
      </c>
      <c r="O267" s="239"/>
      <c r="P267" s="239"/>
      <c r="Q267" s="239"/>
      <c r="R267" s="120"/>
      <c r="T267" s="149" t="s">
        <v>5</v>
      </c>
      <c r="U267" s="43" t="s">
        <v>41</v>
      </c>
      <c r="V267" s="150">
        <v>0.72</v>
      </c>
      <c r="W267" s="150">
        <f>V267*K267</f>
        <v>11.52</v>
      </c>
      <c r="X267" s="150">
        <v>8.4250000000000005E-2</v>
      </c>
      <c r="Y267" s="150">
        <f>X267*K267</f>
        <v>1.3480000000000001</v>
      </c>
      <c r="Z267" s="150">
        <v>0</v>
      </c>
      <c r="AA267" s="151">
        <f>Z267*K267</f>
        <v>0</v>
      </c>
      <c r="AR267" s="20" t="s">
        <v>141</v>
      </c>
      <c r="AT267" s="20" t="s">
        <v>137</v>
      </c>
      <c r="AU267" s="20" t="s">
        <v>98</v>
      </c>
      <c r="AY267" s="20" t="s">
        <v>135</v>
      </c>
      <c r="BE267" s="152">
        <f>IF(U267="základní",N267,0)</f>
        <v>0</v>
      </c>
      <c r="BF267" s="152">
        <f>IF(U267="snížená",N267,0)</f>
        <v>0</v>
      </c>
      <c r="BG267" s="152">
        <f>IF(U267="zákl. přenesená",N267,0)</f>
        <v>0</v>
      </c>
      <c r="BH267" s="152">
        <f>IF(U267="sníž. přenesená",N267,0)</f>
        <v>0</v>
      </c>
      <c r="BI267" s="152">
        <f>IF(U267="nulová",N267,0)</f>
        <v>0</v>
      </c>
      <c r="BJ267" s="20" t="s">
        <v>84</v>
      </c>
      <c r="BK267" s="152">
        <f>ROUND(L267*K267,2)</f>
        <v>0</v>
      </c>
      <c r="BL267" s="20" t="s">
        <v>141</v>
      </c>
      <c r="BM267" s="20" t="s">
        <v>403</v>
      </c>
    </row>
    <row r="268" spans="2:65" s="9" customFormat="1" ht="29.85" customHeight="1">
      <c r="B268" s="135"/>
      <c r="C268" s="136"/>
      <c r="D268" s="181" t="s">
        <v>112</v>
      </c>
      <c r="E268" s="181"/>
      <c r="F268" s="181"/>
      <c r="G268" s="181"/>
      <c r="H268" s="181"/>
      <c r="I268" s="181"/>
      <c r="J268" s="181"/>
      <c r="K268" s="181"/>
      <c r="L268" s="181"/>
      <c r="M268" s="181"/>
      <c r="N268" s="264">
        <f>SUM(N269:Q371)</f>
        <v>0</v>
      </c>
      <c r="O268" s="265"/>
      <c r="P268" s="265"/>
      <c r="Q268" s="265"/>
      <c r="R268" s="138"/>
      <c r="T268" s="139"/>
      <c r="U268" s="136"/>
      <c r="V268" s="136"/>
      <c r="W268" s="140">
        <f>SUM(W269:W371)</f>
        <v>61.801839999999999</v>
      </c>
      <c r="X268" s="136"/>
      <c r="Y268" s="140">
        <f>SUM(Y269:Y371)</f>
        <v>9.8732519999999973</v>
      </c>
      <c r="Z268" s="136"/>
      <c r="AA268" s="141">
        <f>SUM(AA269:AA371)</f>
        <v>0</v>
      </c>
      <c r="AR268" s="142" t="s">
        <v>84</v>
      </c>
      <c r="AT268" s="143" t="s">
        <v>75</v>
      </c>
      <c r="AU268" s="143" t="s">
        <v>84</v>
      </c>
      <c r="AY268" s="142" t="s">
        <v>135</v>
      </c>
      <c r="BK268" s="144">
        <f>SUM(BK269:BK371)</f>
        <v>0</v>
      </c>
    </row>
    <row r="269" spans="2:65" s="1" customFormat="1" ht="31.5" customHeight="1">
      <c r="B269" s="118"/>
      <c r="C269" s="145" t="s">
        <v>404</v>
      </c>
      <c r="D269" s="145" t="s">
        <v>137</v>
      </c>
      <c r="E269" s="146" t="s">
        <v>405</v>
      </c>
      <c r="F269" s="247" t="s">
        <v>406</v>
      </c>
      <c r="G269" s="247"/>
      <c r="H269" s="247"/>
      <c r="I269" s="247"/>
      <c r="J269" s="147" t="s">
        <v>140</v>
      </c>
      <c r="K269" s="148">
        <v>1</v>
      </c>
      <c r="L269" s="239"/>
      <c r="M269" s="239"/>
      <c r="N269" s="239">
        <f>ROUND(L269*K269,2)</f>
        <v>0</v>
      </c>
      <c r="O269" s="239"/>
      <c r="P269" s="239"/>
      <c r="Q269" s="239"/>
      <c r="R269" s="120"/>
      <c r="T269" s="149" t="s">
        <v>5</v>
      </c>
      <c r="U269" s="43" t="s">
        <v>41</v>
      </c>
      <c r="V269" s="150">
        <v>8.5809999999999995</v>
      </c>
      <c r="W269" s="150">
        <f>V269*K269</f>
        <v>8.5809999999999995</v>
      </c>
      <c r="X269" s="150">
        <v>5.8003900000000002</v>
      </c>
      <c r="Y269" s="150">
        <f>X269*K269</f>
        <v>5.8003900000000002</v>
      </c>
      <c r="Z269" s="150">
        <v>0</v>
      </c>
      <c r="AA269" s="151">
        <f>Z269*K269</f>
        <v>0</v>
      </c>
      <c r="AR269" s="20" t="s">
        <v>141</v>
      </c>
      <c r="AT269" s="20" t="s">
        <v>137</v>
      </c>
      <c r="AU269" s="20" t="s">
        <v>98</v>
      </c>
      <c r="AY269" s="20" t="s">
        <v>135</v>
      </c>
      <c r="BE269" s="152">
        <f>IF(U269="základní",N269,0)</f>
        <v>0</v>
      </c>
      <c r="BF269" s="152">
        <f>IF(U269="snížená",N269,0)</f>
        <v>0</v>
      </c>
      <c r="BG269" s="152">
        <f>IF(U269="zákl. přenesená",N269,0)</f>
        <v>0</v>
      </c>
      <c r="BH269" s="152">
        <f>IF(U269="sníž. přenesená",N269,0)</f>
        <v>0</v>
      </c>
      <c r="BI269" s="152">
        <f>IF(U269="nulová",N269,0)</f>
        <v>0</v>
      </c>
      <c r="BJ269" s="20" t="s">
        <v>84</v>
      </c>
      <c r="BK269" s="152">
        <f>ROUND(L269*K269,2)</f>
        <v>0</v>
      </c>
      <c r="BL269" s="20" t="s">
        <v>141</v>
      </c>
      <c r="BM269" s="20" t="s">
        <v>407</v>
      </c>
    </row>
    <row r="270" spans="2:65" s="1" customFormat="1" ht="31.5" customHeight="1">
      <c r="B270" s="118"/>
      <c r="C270" s="145" t="s">
        <v>408</v>
      </c>
      <c r="D270" s="145" t="s">
        <v>137</v>
      </c>
      <c r="E270" s="146" t="s">
        <v>409</v>
      </c>
      <c r="F270" s="247" t="s">
        <v>410</v>
      </c>
      <c r="G270" s="247"/>
      <c r="H270" s="247"/>
      <c r="I270" s="247"/>
      <c r="J270" s="147" t="s">
        <v>140</v>
      </c>
      <c r="K270" s="148">
        <v>1</v>
      </c>
      <c r="L270" s="239"/>
      <c r="M270" s="239"/>
      <c r="N270" s="239">
        <f>ROUND(L270*K270,2)</f>
        <v>0</v>
      </c>
      <c r="O270" s="239"/>
      <c r="P270" s="239"/>
      <c r="Q270" s="239"/>
      <c r="R270" s="120"/>
      <c r="T270" s="149" t="s">
        <v>5</v>
      </c>
      <c r="U270" s="43" t="s">
        <v>41</v>
      </c>
      <c r="V270" s="150">
        <v>0</v>
      </c>
      <c r="W270" s="150">
        <f>V270*K270</f>
        <v>0</v>
      </c>
      <c r="X270" s="150">
        <v>3.5000000000000003E-2</v>
      </c>
      <c r="Y270" s="150">
        <f>X270*K270</f>
        <v>3.5000000000000003E-2</v>
      </c>
      <c r="Z270" s="150">
        <v>0</v>
      </c>
      <c r="AA270" s="151">
        <f>Z270*K270</f>
        <v>0</v>
      </c>
      <c r="AR270" s="20" t="s">
        <v>141</v>
      </c>
      <c r="AT270" s="20" t="s">
        <v>137</v>
      </c>
      <c r="AU270" s="20" t="s">
        <v>98</v>
      </c>
      <c r="AY270" s="20" t="s">
        <v>135</v>
      </c>
      <c r="BE270" s="152">
        <f>IF(U270="základní",N270,0)</f>
        <v>0</v>
      </c>
      <c r="BF270" s="152">
        <f>IF(U270="snížená",N270,0)</f>
        <v>0</v>
      </c>
      <c r="BG270" s="152">
        <f>IF(U270="zákl. přenesená",N270,0)</f>
        <v>0</v>
      </c>
      <c r="BH270" s="152">
        <f>IF(U270="sníž. přenesená",N270,0)</f>
        <v>0</v>
      </c>
      <c r="BI270" s="152">
        <f>IF(U270="nulová",N270,0)</f>
        <v>0</v>
      </c>
      <c r="BJ270" s="20" t="s">
        <v>84</v>
      </c>
      <c r="BK270" s="152">
        <f>ROUND(L270*K270,2)</f>
        <v>0</v>
      </c>
      <c r="BL270" s="20" t="s">
        <v>141</v>
      </c>
      <c r="BM270" s="20" t="s">
        <v>411</v>
      </c>
    </row>
    <row r="271" spans="2:65" s="1" customFormat="1" ht="22.5" customHeight="1">
      <c r="B271" s="118"/>
      <c r="C271" s="177" t="s">
        <v>412</v>
      </c>
      <c r="D271" s="177" t="s">
        <v>188</v>
      </c>
      <c r="E271" s="178" t="s">
        <v>413</v>
      </c>
      <c r="F271" s="256" t="s">
        <v>414</v>
      </c>
      <c r="G271" s="256"/>
      <c r="H271" s="256"/>
      <c r="I271" s="256"/>
      <c r="J271" s="179" t="s">
        <v>280</v>
      </c>
      <c r="K271" s="180">
        <v>29.466000000000001</v>
      </c>
      <c r="L271" s="257"/>
      <c r="M271" s="257"/>
      <c r="N271" s="257">
        <f>ROUND(L271*K271,2)</f>
        <v>0</v>
      </c>
      <c r="O271" s="239"/>
      <c r="P271" s="239"/>
      <c r="Q271" s="239"/>
      <c r="R271" s="120"/>
      <c r="T271" s="149" t="s">
        <v>5</v>
      </c>
      <c r="U271" s="43" t="s">
        <v>41</v>
      </c>
      <c r="V271" s="150">
        <v>0</v>
      </c>
      <c r="W271" s="150">
        <f>V271*K271</f>
        <v>0</v>
      </c>
      <c r="X271" s="150">
        <v>0</v>
      </c>
      <c r="Y271" s="150">
        <f>X271*K271</f>
        <v>0</v>
      </c>
      <c r="Z271" s="150">
        <v>0</v>
      </c>
      <c r="AA271" s="151">
        <f>Z271*K271</f>
        <v>0</v>
      </c>
      <c r="AR271" s="20" t="s">
        <v>192</v>
      </c>
      <c r="AT271" s="20" t="s">
        <v>188</v>
      </c>
      <c r="AU271" s="20" t="s">
        <v>98</v>
      </c>
      <c r="AY271" s="20" t="s">
        <v>135</v>
      </c>
      <c r="BE271" s="152">
        <f>IF(U271="základní",N271,0)</f>
        <v>0</v>
      </c>
      <c r="BF271" s="152">
        <f>IF(U271="snížená",N271,0)</f>
        <v>0</v>
      </c>
      <c r="BG271" s="152">
        <f>IF(U271="zákl. přenesená",N271,0)</f>
        <v>0</v>
      </c>
      <c r="BH271" s="152">
        <f>IF(U271="sníž. přenesená",N271,0)</f>
        <v>0</v>
      </c>
      <c r="BI271" s="152">
        <f>IF(U271="nulová",N271,0)</f>
        <v>0</v>
      </c>
      <c r="BJ271" s="20" t="s">
        <v>84</v>
      </c>
      <c r="BK271" s="152">
        <f>ROUND(L271*K271,2)</f>
        <v>0</v>
      </c>
      <c r="BL271" s="20" t="s">
        <v>141</v>
      </c>
      <c r="BM271" s="20" t="s">
        <v>415</v>
      </c>
    </row>
    <row r="272" spans="2:65" s="10" customFormat="1" ht="15" customHeight="1">
      <c r="B272" s="153"/>
      <c r="C272" s="154"/>
      <c r="D272" s="154"/>
      <c r="E272" s="155" t="s">
        <v>5</v>
      </c>
      <c r="F272" s="248" t="s">
        <v>156</v>
      </c>
      <c r="G272" s="249"/>
      <c r="H272" s="249"/>
      <c r="I272" s="249"/>
      <c r="J272" s="154"/>
      <c r="K272" s="156" t="s">
        <v>5</v>
      </c>
      <c r="L272" s="154"/>
      <c r="M272" s="154"/>
      <c r="N272" s="154"/>
      <c r="O272" s="154"/>
      <c r="P272" s="154"/>
      <c r="Q272" s="154"/>
      <c r="R272" s="157"/>
      <c r="T272" s="158"/>
      <c r="U272" s="154"/>
      <c r="V272" s="154"/>
      <c r="W272" s="154"/>
      <c r="X272" s="154"/>
      <c r="Y272" s="154"/>
      <c r="Z272" s="154"/>
      <c r="AA272" s="159"/>
      <c r="AT272" s="160" t="s">
        <v>157</v>
      </c>
      <c r="AU272" s="160" t="s">
        <v>98</v>
      </c>
      <c r="AV272" s="10" t="s">
        <v>84</v>
      </c>
      <c r="AW272" s="10" t="s">
        <v>33</v>
      </c>
      <c r="AX272" s="10" t="s">
        <v>76</v>
      </c>
      <c r="AY272" s="160" t="s">
        <v>135</v>
      </c>
    </row>
    <row r="273" spans="2:51" s="11" customFormat="1" ht="15" customHeight="1">
      <c r="B273" s="161"/>
      <c r="C273" s="162"/>
      <c r="D273" s="162"/>
      <c r="E273" s="163" t="s">
        <v>5</v>
      </c>
      <c r="F273" s="250" t="s">
        <v>416</v>
      </c>
      <c r="G273" s="251"/>
      <c r="H273" s="251"/>
      <c r="I273" s="251"/>
      <c r="J273" s="162"/>
      <c r="K273" s="164">
        <v>1.98</v>
      </c>
      <c r="L273" s="162"/>
      <c r="M273" s="162"/>
      <c r="N273" s="162"/>
      <c r="O273" s="162"/>
      <c r="P273" s="162"/>
      <c r="Q273" s="162"/>
      <c r="R273" s="165"/>
      <c r="T273" s="166"/>
      <c r="U273" s="162"/>
      <c r="V273" s="162"/>
      <c r="W273" s="162"/>
      <c r="X273" s="162"/>
      <c r="Y273" s="162"/>
      <c r="Z273" s="162"/>
      <c r="AA273" s="167"/>
      <c r="AT273" s="168" t="s">
        <v>157</v>
      </c>
      <c r="AU273" s="168" t="s">
        <v>98</v>
      </c>
      <c r="AV273" s="11" t="s">
        <v>98</v>
      </c>
      <c r="AW273" s="11" t="s">
        <v>33</v>
      </c>
      <c r="AX273" s="11" t="s">
        <v>76</v>
      </c>
      <c r="AY273" s="168" t="s">
        <v>135</v>
      </c>
    </row>
    <row r="274" spans="2:51" s="10" customFormat="1" ht="15" customHeight="1">
      <c r="B274" s="153"/>
      <c r="C274" s="154"/>
      <c r="D274" s="154"/>
      <c r="E274" s="155" t="s">
        <v>5</v>
      </c>
      <c r="F274" s="242" t="s">
        <v>159</v>
      </c>
      <c r="G274" s="243"/>
      <c r="H274" s="243"/>
      <c r="I274" s="243"/>
      <c r="J274" s="154"/>
      <c r="K274" s="156" t="s">
        <v>5</v>
      </c>
      <c r="L274" s="154"/>
      <c r="M274" s="154"/>
      <c r="N274" s="154"/>
      <c r="O274" s="154"/>
      <c r="P274" s="154"/>
      <c r="Q274" s="154"/>
      <c r="R274" s="157"/>
      <c r="T274" s="158"/>
      <c r="U274" s="154"/>
      <c r="V274" s="154"/>
      <c r="W274" s="154"/>
      <c r="X274" s="154"/>
      <c r="Y274" s="154"/>
      <c r="Z274" s="154"/>
      <c r="AA274" s="159"/>
      <c r="AT274" s="160" t="s">
        <v>157</v>
      </c>
      <c r="AU274" s="160" t="s">
        <v>98</v>
      </c>
      <c r="AV274" s="10" t="s">
        <v>84</v>
      </c>
      <c r="AW274" s="10" t="s">
        <v>33</v>
      </c>
      <c r="AX274" s="10" t="s">
        <v>76</v>
      </c>
      <c r="AY274" s="160" t="s">
        <v>135</v>
      </c>
    </row>
    <row r="275" spans="2:51" s="11" customFormat="1" ht="15" customHeight="1">
      <c r="B275" s="161"/>
      <c r="C275" s="162"/>
      <c r="D275" s="162"/>
      <c r="E275" s="163" t="s">
        <v>5</v>
      </c>
      <c r="F275" s="250" t="s">
        <v>417</v>
      </c>
      <c r="G275" s="251"/>
      <c r="H275" s="251"/>
      <c r="I275" s="251"/>
      <c r="J275" s="162"/>
      <c r="K275" s="164">
        <v>3.8279999999999998</v>
      </c>
      <c r="L275" s="162"/>
      <c r="M275" s="162"/>
      <c r="N275" s="162"/>
      <c r="O275" s="162"/>
      <c r="P275" s="162"/>
      <c r="Q275" s="162"/>
      <c r="R275" s="165"/>
      <c r="T275" s="166"/>
      <c r="U275" s="162"/>
      <c r="V275" s="162"/>
      <c r="W275" s="162"/>
      <c r="X275" s="162"/>
      <c r="Y275" s="162"/>
      <c r="Z275" s="162"/>
      <c r="AA275" s="167"/>
      <c r="AT275" s="168" t="s">
        <v>157</v>
      </c>
      <c r="AU275" s="168" t="s">
        <v>98</v>
      </c>
      <c r="AV275" s="11" t="s">
        <v>98</v>
      </c>
      <c r="AW275" s="11" t="s">
        <v>33</v>
      </c>
      <c r="AX275" s="11" t="s">
        <v>76</v>
      </c>
      <c r="AY275" s="168" t="s">
        <v>135</v>
      </c>
    </row>
    <row r="276" spans="2:51" s="10" customFormat="1" ht="15" customHeight="1">
      <c r="B276" s="153"/>
      <c r="C276" s="154"/>
      <c r="D276" s="154"/>
      <c r="E276" s="155" t="s">
        <v>5</v>
      </c>
      <c r="F276" s="242" t="s">
        <v>156</v>
      </c>
      <c r="G276" s="243"/>
      <c r="H276" s="243"/>
      <c r="I276" s="243"/>
      <c r="J276" s="154"/>
      <c r="K276" s="156" t="s">
        <v>5</v>
      </c>
      <c r="L276" s="154"/>
      <c r="M276" s="154"/>
      <c r="N276" s="154"/>
      <c r="O276" s="154"/>
      <c r="P276" s="154"/>
      <c r="Q276" s="154"/>
      <c r="R276" s="157"/>
      <c r="T276" s="158"/>
      <c r="U276" s="154"/>
      <c r="V276" s="154"/>
      <c r="W276" s="154"/>
      <c r="X276" s="154"/>
      <c r="Y276" s="154"/>
      <c r="Z276" s="154"/>
      <c r="AA276" s="159"/>
      <c r="AT276" s="160" t="s">
        <v>157</v>
      </c>
      <c r="AU276" s="160" t="s">
        <v>98</v>
      </c>
      <c r="AV276" s="10" t="s">
        <v>84</v>
      </c>
      <c r="AW276" s="10" t="s">
        <v>33</v>
      </c>
      <c r="AX276" s="10" t="s">
        <v>76</v>
      </c>
      <c r="AY276" s="160" t="s">
        <v>135</v>
      </c>
    </row>
    <row r="277" spans="2:51" s="11" customFormat="1" ht="15" customHeight="1">
      <c r="B277" s="161"/>
      <c r="C277" s="162"/>
      <c r="D277" s="162"/>
      <c r="E277" s="163" t="s">
        <v>5</v>
      </c>
      <c r="F277" s="250" t="s">
        <v>418</v>
      </c>
      <c r="G277" s="251"/>
      <c r="H277" s="251"/>
      <c r="I277" s="251"/>
      <c r="J277" s="162"/>
      <c r="K277" s="164">
        <v>0.66</v>
      </c>
      <c r="L277" s="162"/>
      <c r="M277" s="162"/>
      <c r="N277" s="162"/>
      <c r="O277" s="162"/>
      <c r="P277" s="162"/>
      <c r="Q277" s="162"/>
      <c r="R277" s="165"/>
      <c r="T277" s="166"/>
      <c r="U277" s="162"/>
      <c r="V277" s="162"/>
      <c r="W277" s="162"/>
      <c r="X277" s="162"/>
      <c r="Y277" s="162"/>
      <c r="Z277" s="162"/>
      <c r="AA277" s="167"/>
      <c r="AT277" s="168" t="s">
        <v>157</v>
      </c>
      <c r="AU277" s="168" t="s">
        <v>98</v>
      </c>
      <c r="AV277" s="11" t="s">
        <v>98</v>
      </c>
      <c r="AW277" s="11" t="s">
        <v>33</v>
      </c>
      <c r="AX277" s="11" t="s">
        <v>76</v>
      </c>
      <c r="AY277" s="168" t="s">
        <v>135</v>
      </c>
    </row>
    <row r="278" spans="2:51" s="10" customFormat="1" ht="15" customHeight="1">
      <c r="B278" s="153"/>
      <c r="C278" s="154"/>
      <c r="D278" s="154"/>
      <c r="E278" s="155" t="s">
        <v>5</v>
      </c>
      <c r="F278" s="242" t="s">
        <v>159</v>
      </c>
      <c r="G278" s="243"/>
      <c r="H278" s="243"/>
      <c r="I278" s="243"/>
      <c r="J278" s="154"/>
      <c r="K278" s="156" t="s">
        <v>5</v>
      </c>
      <c r="L278" s="154"/>
      <c r="M278" s="154"/>
      <c r="N278" s="154"/>
      <c r="O278" s="154"/>
      <c r="P278" s="154"/>
      <c r="Q278" s="154"/>
      <c r="R278" s="157"/>
      <c r="T278" s="158"/>
      <c r="U278" s="154"/>
      <c r="V278" s="154"/>
      <c r="W278" s="154"/>
      <c r="X278" s="154"/>
      <c r="Y278" s="154"/>
      <c r="Z278" s="154"/>
      <c r="AA278" s="159"/>
      <c r="AT278" s="160" t="s">
        <v>157</v>
      </c>
      <c r="AU278" s="160" t="s">
        <v>98</v>
      </c>
      <c r="AV278" s="10" t="s">
        <v>84</v>
      </c>
      <c r="AW278" s="10" t="s">
        <v>33</v>
      </c>
      <c r="AX278" s="10" t="s">
        <v>76</v>
      </c>
      <c r="AY278" s="160" t="s">
        <v>135</v>
      </c>
    </row>
    <row r="279" spans="2:51" s="11" customFormat="1" ht="15" customHeight="1">
      <c r="B279" s="161"/>
      <c r="C279" s="162"/>
      <c r="D279" s="162"/>
      <c r="E279" s="163" t="s">
        <v>5</v>
      </c>
      <c r="F279" s="250" t="s">
        <v>419</v>
      </c>
      <c r="G279" s="251"/>
      <c r="H279" s="251"/>
      <c r="I279" s="251"/>
      <c r="J279" s="162"/>
      <c r="K279" s="164">
        <v>1.276</v>
      </c>
      <c r="L279" s="162"/>
      <c r="M279" s="162"/>
      <c r="N279" s="162"/>
      <c r="O279" s="162"/>
      <c r="P279" s="162"/>
      <c r="Q279" s="162"/>
      <c r="R279" s="165"/>
      <c r="T279" s="166"/>
      <c r="U279" s="162"/>
      <c r="V279" s="162"/>
      <c r="W279" s="162"/>
      <c r="X279" s="162"/>
      <c r="Y279" s="162"/>
      <c r="Z279" s="162"/>
      <c r="AA279" s="167"/>
      <c r="AT279" s="168" t="s">
        <v>157</v>
      </c>
      <c r="AU279" s="168" t="s">
        <v>98</v>
      </c>
      <c r="AV279" s="11" t="s">
        <v>98</v>
      </c>
      <c r="AW279" s="11" t="s">
        <v>33</v>
      </c>
      <c r="AX279" s="11" t="s">
        <v>76</v>
      </c>
      <c r="AY279" s="168" t="s">
        <v>135</v>
      </c>
    </row>
    <row r="280" spans="2:51" s="10" customFormat="1" ht="15" customHeight="1">
      <c r="B280" s="153"/>
      <c r="C280" s="154"/>
      <c r="D280" s="154"/>
      <c r="E280" s="155" t="s">
        <v>5</v>
      </c>
      <c r="F280" s="242" t="s">
        <v>161</v>
      </c>
      <c r="G280" s="243"/>
      <c r="H280" s="243"/>
      <c r="I280" s="243"/>
      <c r="J280" s="154"/>
      <c r="K280" s="156" t="s">
        <v>5</v>
      </c>
      <c r="L280" s="154"/>
      <c r="M280" s="154"/>
      <c r="N280" s="154"/>
      <c r="O280" s="154"/>
      <c r="P280" s="154"/>
      <c r="Q280" s="154"/>
      <c r="R280" s="157"/>
      <c r="T280" s="158"/>
      <c r="U280" s="154"/>
      <c r="V280" s="154"/>
      <c r="W280" s="154"/>
      <c r="X280" s="154"/>
      <c r="Y280" s="154"/>
      <c r="Z280" s="154"/>
      <c r="AA280" s="159"/>
      <c r="AT280" s="160" t="s">
        <v>157</v>
      </c>
      <c r="AU280" s="160" t="s">
        <v>98</v>
      </c>
      <c r="AV280" s="10" t="s">
        <v>84</v>
      </c>
      <c r="AW280" s="10" t="s">
        <v>33</v>
      </c>
      <c r="AX280" s="10" t="s">
        <v>76</v>
      </c>
      <c r="AY280" s="160" t="s">
        <v>135</v>
      </c>
    </row>
    <row r="281" spans="2:51" s="11" customFormat="1" ht="15" customHeight="1">
      <c r="B281" s="161"/>
      <c r="C281" s="162"/>
      <c r="D281" s="162"/>
      <c r="E281" s="163" t="s">
        <v>5</v>
      </c>
      <c r="F281" s="250" t="s">
        <v>420</v>
      </c>
      <c r="G281" s="251"/>
      <c r="H281" s="251"/>
      <c r="I281" s="251"/>
      <c r="J281" s="162"/>
      <c r="K281" s="164">
        <v>1.012</v>
      </c>
      <c r="L281" s="162"/>
      <c r="M281" s="162"/>
      <c r="N281" s="162"/>
      <c r="O281" s="162"/>
      <c r="P281" s="162"/>
      <c r="Q281" s="162"/>
      <c r="R281" s="165"/>
      <c r="T281" s="166"/>
      <c r="U281" s="162"/>
      <c r="V281" s="162"/>
      <c r="W281" s="162"/>
      <c r="X281" s="162"/>
      <c r="Y281" s="162"/>
      <c r="Z281" s="162"/>
      <c r="AA281" s="167"/>
      <c r="AT281" s="168" t="s">
        <v>157</v>
      </c>
      <c r="AU281" s="168" t="s">
        <v>98</v>
      </c>
      <c r="AV281" s="11" t="s">
        <v>98</v>
      </c>
      <c r="AW281" s="11" t="s">
        <v>33</v>
      </c>
      <c r="AX281" s="11" t="s">
        <v>76</v>
      </c>
      <c r="AY281" s="168" t="s">
        <v>135</v>
      </c>
    </row>
    <row r="282" spans="2:51" s="10" customFormat="1" ht="15" customHeight="1">
      <c r="B282" s="153"/>
      <c r="C282" s="154"/>
      <c r="D282" s="154"/>
      <c r="E282" s="155" t="s">
        <v>5</v>
      </c>
      <c r="F282" s="242" t="s">
        <v>161</v>
      </c>
      <c r="G282" s="243"/>
      <c r="H282" s="243"/>
      <c r="I282" s="243"/>
      <c r="J282" s="154"/>
      <c r="K282" s="156" t="s">
        <v>5</v>
      </c>
      <c r="L282" s="154"/>
      <c r="M282" s="154"/>
      <c r="N282" s="154"/>
      <c r="O282" s="154"/>
      <c r="P282" s="154"/>
      <c r="Q282" s="154"/>
      <c r="R282" s="157"/>
      <c r="T282" s="158"/>
      <c r="U282" s="154"/>
      <c r="V282" s="154"/>
      <c r="W282" s="154"/>
      <c r="X282" s="154"/>
      <c r="Y282" s="154"/>
      <c r="Z282" s="154"/>
      <c r="AA282" s="159"/>
      <c r="AT282" s="160" t="s">
        <v>157</v>
      </c>
      <c r="AU282" s="160" t="s">
        <v>98</v>
      </c>
      <c r="AV282" s="10" t="s">
        <v>84</v>
      </c>
      <c r="AW282" s="10" t="s">
        <v>33</v>
      </c>
      <c r="AX282" s="10" t="s">
        <v>76</v>
      </c>
      <c r="AY282" s="160" t="s">
        <v>135</v>
      </c>
    </row>
    <row r="283" spans="2:51" s="11" customFormat="1" ht="15" customHeight="1">
      <c r="B283" s="161"/>
      <c r="C283" s="162"/>
      <c r="D283" s="162"/>
      <c r="E283" s="163" t="s">
        <v>5</v>
      </c>
      <c r="F283" s="250" t="s">
        <v>421</v>
      </c>
      <c r="G283" s="251"/>
      <c r="H283" s="251"/>
      <c r="I283" s="251"/>
      <c r="J283" s="162"/>
      <c r="K283" s="164">
        <v>3.036</v>
      </c>
      <c r="L283" s="162"/>
      <c r="M283" s="162"/>
      <c r="N283" s="162"/>
      <c r="O283" s="162"/>
      <c r="P283" s="162"/>
      <c r="Q283" s="162"/>
      <c r="R283" s="165"/>
      <c r="T283" s="166"/>
      <c r="U283" s="162"/>
      <c r="V283" s="162"/>
      <c r="W283" s="162"/>
      <c r="X283" s="162"/>
      <c r="Y283" s="162"/>
      <c r="Z283" s="162"/>
      <c r="AA283" s="167"/>
      <c r="AT283" s="168" t="s">
        <v>157</v>
      </c>
      <c r="AU283" s="168" t="s">
        <v>98</v>
      </c>
      <c r="AV283" s="11" t="s">
        <v>98</v>
      </c>
      <c r="AW283" s="11" t="s">
        <v>33</v>
      </c>
      <c r="AX283" s="11" t="s">
        <v>76</v>
      </c>
      <c r="AY283" s="168" t="s">
        <v>135</v>
      </c>
    </row>
    <row r="284" spans="2:51" s="10" customFormat="1" ht="15" customHeight="1">
      <c r="B284" s="153"/>
      <c r="C284" s="154"/>
      <c r="D284" s="154"/>
      <c r="E284" s="155" t="s">
        <v>5</v>
      </c>
      <c r="F284" s="242" t="s">
        <v>219</v>
      </c>
      <c r="G284" s="243"/>
      <c r="H284" s="243"/>
      <c r="I284" s="243"/>
      <c r="J284" s="154"/>
      <c r="K284" s="156" t="s">
        <v>5</v>
      </c>
      <c r="L284" s="154"/>
      <c r="M284" s="154"/>
      <c r="N284" s="154"/>
      <c r="O284" s="154"/>
      <c r="P284" s="154"/>
      <c r="Q284" s="154"/>
      <c r="R284" s="157"/>
      <c r="T284" s="158"/>
      <c r="U284" s="154"/>
      <c r="V284" s="154"/>
      <c r="W284" s="154"/>
      <c r="X284" s="154"/>
      <c r="Y284" s="154"/>
      <c r="Z284" s="154"/>
      <c r="AA284" s="159"/>
      <c r="AT284" s="160" t="s">
        <v>157</v>
      </c>
      <c r="AU284" s="160" t="s">
        <v>98</v>
      </c>
      <c r="AV284" s="10" t="s">
        <v>84</v>
      </c>
      <c r="AW284" s="10" t="s">
        <v>33</v>
      </c>
      <c r="AX284" s="10" t="s">
        <v>76</v>
      </c>
      <c r="AY284" s="160" t="s">
        <v>135</v>
      </c>
    </row>
    <row r="285" spans="2:51" s="11" customFormat="1" ht="15" customHeight="1">
      <c r="B285" s="161"/>
      <c r="C285" s="162"/>
      <c r="D285" s="162"/>
      <c r="E285" s="163" t="s">
        <v>5</v>
      </c>
      <c r="F285" s="250" t="s">
        <v>422</v>
      </c>
      <c r="G285" s="251"/>
      <c r="H285" s="251"/>
      <c r="I285" s="251"/>
      <c r="J285" s="162"/>
      <c r="K285" s="164">
        <v>0.42199999999999999</v>
      </c>
      <c r="L285" s="162"/>
      <c r="M285" s="162"/>
      <c r="N285" s="162"/>
      <c r="O285" s="162"/>
      <c r="P285" s="162"/>
      <c r="Q285" s="162"/>
      <c r="R285" s="165"/>
      <c r="T285" s="166"/>
      <c r="U285" s="162"/>
      <c r="V285" s="162"/>
      <c r="W285" s="162"/>
      <c r="X285" s="162"/>
      <c r="Y285" s="162"/>
      <c r="Z285" s="162"/>
      <c r="AA285" s="167"/>
      <c r="AT285" s="168" t="s">
        <v>157</v>
      </c>
      <c r="AU285" s="168" t="s">
        <v>98</v>
      </c>
      <c r="AV285" s="11" t="s">
        <v>98</v>
      </c>
      <c r="AW285" s="11" t="s">
        <v>33</v>
      </c>
      <c r="AX285" s="11" t="s">
        <v>76</v>
      </c>
      <c r="AY285" s="168" t="s">
        <v>135</v>
      </c>
    </row>
    <row r="286" spans="2:51" s="10" customFormat="1" ht="15" customHeight="1">
      <c r="B286" s="153"/>
      <c r="C286" s="154"/>
      <c r="D286" s="154"/>
      <c r="E286" s="155" t="s">
        <v>5</v>
      </c>
      <c r="F286" s="242" t="s">
        <v>219</v>
      </c>
      <c r="G286" s="243"/>
      <c r="H286" s="243"/>
      <c r="I286" s="243"/>
      <c r="J286" s="154"/>
      <c r="K286" s="156" t="s">
        <v>5</v>
      </c>
      <c r="L286" s="154"/>
      <c r="M286" s="154"/>
      <c r="N286" s="154"/>
      <c r="O286" s="154"/>
      <c r="P286" s="154"/>
      <c r="Q286" s="154"/>
      <c r="R286" s="157"/>
      <c r="T286" s="158"/>
      <c r="U286" s="154"/>
      <c r="V286" s="154"/>
      <c r="W286" s="154"/>
      <c r="X286" s="154"/>
      <c r="Y286" s="154"/>
      <c r="Z286" s="154"/>
      <c r="AA286" s="159"/>
      <c r="AT286" s="160" t="s">
        <v>157</v>
      </c>
      <c r="AU286" s="160" t="s">
        <v>98</v>
      </c>
      <c r="AV286" s="10" t="s">
        <v>84</v>
      </c>
      <c r="AW286" s="10" t="s">
        <v>33</v>
      </c>
      <c r="AX286" s="10" t="s">
        <v>76</v>
      </c>
      <c r="AY286" s="160" t="s">
        <v>135</v>
      </c>
    </row>
    <row r="287" spans="2:51" s="11" customFormat="1" ht="15" customHeight="1">
      <c r="B287" s="161"/>
      <c r="C287" s="162"/>
      <c r="D287" s="162"/>
      <c r="E287" s="163" t="s">
        <v>5</v>
      </c>
      <c r="F287" s="250" t="s">
        <v>423</v>
      </c>
      <c r="G287" s="251"/>
      <c r="H287" s="251"/>
      <c r="I287" s="251"/>
      <c r="J287" s="162"/>
      <c r="K287" s="164">
        <v>1.2669999999999999</v>
      </c>
      <c r="L287" s="162"/>
      <c r="M287" s="162"/>
      <c r="N287" s="162"/>
      <c r="O287" s="162"/>
      <c r="P287" s="162"/>
      <c r="Q287" s="162"/>
      <c r="R287" s="165"/>
      <c r="T287" s="166"/>
      <c r="U287" s="162"/>
      <c r="V287" s="162"/>
      <c r="W287" s="162"/>
      <c r="X287" s="162"/>
      <c r="Y287" s="162"/>
      <c r="Z287" s="162"/>
      <c r="AA287" s="167"/>
      <c r="AT287" s="168" t="s">
        <v>157</v>
      </c>
      <c r="AU287" s="168" t="s">
        <v>98</v>
      </c>
      <c r="AV287" s="11" t="s">
        <v>98</v>
      </c>
      <c r="AW287" s="11" t="s">
        <v>33</v>
      </c>
      <c r="AX287" s="11" t="s">
        <v>76</v>
      </c>
      <c r="AY287" s="168" t="s">
        <v>135</v>
      </c>
    </row>
    <row r="288" spans="2:51" s="10" customFormat="1" ht="15" customHeight="1">
      <c r="B288" s="153"/>
      <c r="C288" s="154"/>
      <c r="D288" s="154"/>
      <c r="E288" s="155" t="s">
        <v>5</v>
      </c>
      <c r="F288" s="242" t="s">
        <v>221</v>
      </c>
      <c r="G288" s="243"/>
      <c r="H288" s="243"/>
      <c r="I288" s="243"/>
      <c r="J288" s="154"/>
      <c r="K288" s="156" t="s">
        <v>5</v>
      </c>
      <c r="L288" s="154"/>
      <c r="M288" s="154"/>
      <c r="N288" s="154"/>
      <c r="O288" s="154"/>
      <c r="P288" s="154"/>
      <c r="Q288" s="154"/>
      <c r="R288" s="157"/>
      <c r="T288" s="158"/>
      <c r="U288" s="154"/>
      <c r="V288" s="154"/>
      <c r="W288" s="154"/>
      <c r="X288" s="154"/>
      <c r="Y288" s="154"/>
      <c r="Z288" s="154"/>
      <c r="AA288" s="159"/>
      <c r="AT288" s="160" t="s">
        <v>157</v>
      </c>
      <c r="AU288" s="160" t="s">
        <v>98</v>
      </c>
      <c r="AV288" s="10" t="s">
        <v>84</v>
      </c>
      <c r="AW288" s="10" t="s">
        <v>33</v>
      </c>
      <c r="AX288" s="10" t="s">
        <v>76</v>
      </c>
      <c r="AY288" s="160" t="s">
        <v>135</v>
      </c>
    </row>
    <row r="289" spans="2:65" s="11" customFormat="1" ht="15" customHeight="1">
      <c r="B289" s="161"/>
      <c r="C289" s="162"/>
      <c r="D289" s="162"/>
      <c r="E289" s="163" t="s">
        <v>5</v>
      </c>
      <c r="F289" s="250" t="s">
        <v>424</v>
      </c>
      <c r="G289" s="251"/>
      <c r="H289" s="251"/>
      <c r="I289" s="251"/>
      <c r="J289" s="162"/>
      <c r="K289" s="164">
        <v>0.83599999999999997</v>
      </c>
      <c r="L289" s="162"/>
      <c r="M289" s="162"/>
      <c r="N289" s="162"/>
      <c r="O289" s="162"/>
      <c r="P289" s="162"/>
      <c r="Q289" s="162"/>
      <c r="R289" s="165"/>
      <c r="T289" s="166"/>
      <c r="U289" s="162"/>
      <c r="V289" s="162"/>
      <c r="W289" s="162"/>
      <c r="X289" s="162"/>
      <c r="Y289" s="162"/>
      <c r="Z289" s="162"/>
      <c r="AA289" s="167"/>
      <c r="AT289" s="168" t="s">
        <v>157</v>
      </c>
      <c r="AU289" s="168" t="s">
        <v>98</v>
      </c>
      <c r="AV289" s="11" t="s">
        <v>98</v>
      </c>
      <c r="AW289" s="11" t="s">
        <v>33</v>
      </c>
      <c r="AX289" s="11" t="s">
        <v>76</v>
      </c>
      <c r="AY289" s="168" t="s">
        <v>135</v>
      </c>
    </row>
    <row r="290" spans="2:65" s="10" customFormat="1" ht="15" customHeight="1">
      <c r="B290" s="153"/>
      <c r="C290" s="154"/>
      <c r="D290" s="154"/>
      <c r="E290" s="155" t="s">
        <v>5</v>
      </c>
      <c r="F290" s="242" t="s">
        <v>221</v>
      </c>
      <c r="G290" s="243"/>
      <c r="H290" s="243"/>
      <c r="I290" s="243"/>
      <c r="J290" s="154"/>
      <c r="K290" s="156" t="s">
        <v>5</v>
      </c>
      <c r="L290" s="154"/>
      <c r="M290" s="154"/>
      <c r="N290" s="154"/>
      <c r="O290" s="154"/>
      <c r="P290" s="154"/>
      <c r="Q290" s="154"/>
      <c r="R290" s="157"/>
      <c r="T290" s="158"/>
      <c r="U290" s="154"/>
      <c r="V290" s="154"/>
      <c r="W290" s="154"/>
      <c r="X290" s="154"/>
      <c r="Y290" s="154"/>
      <c r="Z290" s="154"/>
      <c r="AA290" s="159"/>
      <c r="AT290" s="160" t="s">
        <v>157</v>
      </c>
      <c r="AU290" s="160" t="s">
        <v>98</v>
      </c>
      <c r="AV290" s="10" t="s">
        <v>84</v>
      </c>
      <c r="AW290" s="10" t="s">
        <v>33</v>
      </c>
      <c r="AX290" s="10" t="s">
        <v>76</v>
      </c>
      <c r="AY290" s="160" t="s">
        <v>135</v>
      </c>
    </row>
    <row r="291" spans="2:65" s="11" customFormat="1" ht="15" customHeight="1">
      <c r="B291" s="161"/>
      <c r="C291" s="162"/>
      <c r="D291" s="162"/>
      <c r="E291" s="163" t="s">
        <v>5</v>
      </c>
      <c r="F291" s="250" t="s">
        <v>425</v>
      </c>
      <c r="G291" s="251"/>
      <c r="H291" s="251"/>
      <c r="I291" s="251"/>
      <c r="J291" s="162"/>
      <c r="K291" s="164">
        <v>2.508</v>
      </c>
      <c r="L291" s="162"/>
      <c r="M291" s="162"/>
      <c r="N291" s="162"/>
      <c r="O291" s="162"/>
      <c r="P291" s="162"/>
      <c r="Q291" s="162"/>
      <c r="R291" s="165"/>
      <c r="T291" s="166"/>
      <c r="U291" s="162"/>
      <c r="V291" s="162"/>
      <c r="W291" s="162"/>
      <c r="X291" s="162"/>
      <c r="Y291" s="162"/>
      <c r="Z291" s="162"/>
      <c r="AA291" s="167"/>
      <c r="AT291" s="168" t="s">
        <v>157</v>
      </c>
      <c r="AU291" s="168" t="s">
        <v>98</v>
      </c>
      <c r="AV291" s="11" t="s">
        <v>98</v>
      </c>
      <c r="AW291" s="11" t="s">
        <v>33</v>
      </c>
      <c r="AX291" s="11" t="s">
        <v>76</v>
      </c>
      <c r="AY291" s="168" t="s">
        <v>135</v>
      </c>
    </row>
    <row r="292" spans="2:65" s="10" customFormat="1" ht="15" customHeight="1">
      <c r="B292" s="153"/>
      <c r="C292" s="154"/>
      <c r="D292" s="154"/>
      <c r="E292" s="155" t="s">
        <v>5</v>
      </c>
      <c r="F292" s="242" t="s">
        <v>163</v>
      </c>
      <c r="G292" s="243"/>
      <c r="H292" s="243"/>
      <c r="I292" s="243"/>
      <c r="J292" s="154"/>
      <c r="K292" s="156" t="s">
        <v>5</v>
      </c>
      <c r="L292" s="154"/>
      <c r="M292" s="154"/>
      <c r="N292" s="154"/>
      <c r="O292" s="154"/>
      <c r="P292" s="154"/>
      <c r="Q292" s="154"/>
      <c r="R292" s="157"/>
      <c r="T292" s="158"/>
      <c r="U292" s="154"/>
      <c r="V292" s="154"/>
      <c r="W292" s="154"/>
      <c r="X292" s="154"/>
      <c r="Y292" s="154"/>
      <c r="Z292" s="154"/>
      <c r="AA292" s="159"/>
      <c r="AT292" s="160" t="s">
        <v>157</v>
      </c>
      <c r="AU292" s="160" t="s">
        <v>98</v>
      </c>
      <c r="AV292" s="10" t="s">
        <v>84</v>
      </c>
      <c r="AW292" s="10" t="s">
        <v>33</v>
      </c>
      <c r="AX292" s="10" t="s">
        <v>76</v>
      </c>
      <c r="AY292" s="160" t="s">
        <v>135</v>
      </c>
    </row>
    <row r="293" spans="2:65" s="11" customFormat="1" ht="15" customHeight="1">
      <c r="B293" s="161"/>
      <c r="C293" s="162"/>
      <c r="D293" s="162"/>
      <c r="E293" s="163" t="s">
        <v>5</v>
      </c>
      <c r="F293" s="250" t="s">
        <v>426</v>
      </c>
      <c r="G293" s="251"/>
      <c r="H293" s="251"/>
      <c r="I293" s="251"/>
      <c r="J293" s="162"/>
      <c r="K293" s="164">
        <v>9.9619999999999997</v>
      </c>
      <c r="L293" s="162"/>
      <c r="M293" s="162"/>
      <c r="N293" s="162"/>
      <c r="O293" s="162"/>
      <c r="P293" s="162"/>
      <c r="Q293" s="162"/>
      <c r="R293" s="165"/>
      <c r="T293" s="166"/>
      <c r="U293" s="162"/>
      <c r="V293" s="162"/>
      <c r="W293" s="162"/>
      <c r="X293" s="162"/>
      <c r="Y293" s="162"/>
      <c r="Z293" s="162"/>
      <c r="AA293" s="167"/>
      <c r="AT293" s="168" t="s">
        <v>157</v>
      </c>
      <c r="AU293" s="168" t="s">
        <v>98</v>
      </c>
      <c r="AV293" s="11" t="s">
        <v>98</v>
      </c>
      <c r="AW293" s="11" t="s">
        <v>33</v>
      </c>
      <c r="AX293" s="11" t="s">
        <v>76</v>
      </c>
      <c r="AY293" s="168" t="s">
        <v>135</v>
      </c>
    </row>
    <row r="294" spans="2:65" s="12" customFormat="1" ht="15" customHeight="1">
      <c r="B294" s="169"/>
      <c r="C294" s="170"/>
      <c r="D294" s="170"/>
      <c r="E294" s="171" t="s">
        <v>5</v>
      </c>
      <c r="F294" s="252" t="s">
        <v>165</v>
      </c>
      <c r="G294" s="253"/>
      <c r="H294" s="253"/>
      <c r="I294" s="253"/>
      <c r="J294" s="170"/>
      <c r="K294" s="172">
        <v>26.786999999999999</v>
      </c>
      <c r="L294" s="170"/>
      <c r="M294" s="170"/>
      <c r="N294" s="170"/>
      <c r="O294" s="170"/>
      <c r="P294" s="170"/>
      <c r="Q294" s="170"/>
      <c r="R294" s="173"/>
      <c r="T294" s="174"/>
      <c r="U294" s="170"/>
      <c r="V294" s="170"/>
      <c r="W294" s="170"/>
      <c r="X294" s="170"/>
      <c r="Y294" s="170"/>
      <c r="Z294" s="170"/>
      <c r="AA294" s="175"/>
      <c r="AT294" s="176" t="s">
        <v>157</v>
      </c>
      <c r="AU294" s="176" t="s">
        <v>98</v>
      </c>
      <c r="AV294" s="12" t="s">
        <v>141</v>
      </c>
      <c r="AW294" s="12" t="s">
        <v>33</v>
      </c>
      <c r="AX294" s="12" t="s">
        <v>84</v>
      </c>
      <c r="AY294" s="176" t="s">
        <v>135</v>
      </c>
    </row>
    <row r="295" spans="2:65" s="1" customFormat="1" ht="31.5" customHeight="1">
      <c r="B295" s="118"/>
      <c r="C295" s="145" t="s">
        <v>427</v>
      </c>
      <c r="D295" s="145" t="s">
        <v>137</v>
      </c>
      <c r="E295" s="146" t="s">
        <v>428</v>
      </c>
      <c r="F295" s="247" t="s">
        <v>429</v>
      </c>
      <c r="G295" s="247"/>
      <c r="H295" s="247"/>
      <c r="I295" s="247"/>
      <c r="J295" s="147" t="s">
        <v>169</v>
      </c>
      <c r="K295" s="148">
        <v>1.9119999999999999</v>
      </c>
      <c r="L295" s="239"/>
      <c r="M295" s="239"/>
      <c r="N295" s="239">
        <f>ROUND(L295*K295,2)</f>
        <v>0</v>
      </c>
      <c r="O295" s="239"/>
      <c r="P295" s="239"/>
      <c r="Q295" s="239"/>
      <c r="R295" s="120"/>
      <c r="T295" s="149" t="s">
        <v>5</v>
      </c>
      <c r="U295" s="43" t="s">
        <v>41</v>
      </c>
      <c r="V295" s="150">
        <v>1.6950000000000001</v>
      </c>
      <c r="W295" s="150">
        <f>V295*K295</f>
        <v>3.2408399999999999</v>
      </c>
      <c r="X295" s="150">
        <v>0</v>
      </c>
      <c r="Y295" s="150">
        <f>X295*K295</f>
        <v>0</v>
      </c>
      <c r="Z295" s="150">
        <v>0</v>
      </c>
      <c r="AA295" s="151">
        <f>Z295*K295</f>
        <v>0</v>
      </c>
      <c r="AR295" s="20" t="s">
        <v>141</v>
      </c>
      <c r="AT295" s="20" t="s">
        <v>137</v>
      </c>
      <c r="AU295" s="20" t="s">
        <v>98</v>
      </c>
      <c r="AY295" s="20" t="s">
        <v>135</v>
      </c>
      <c r="BE295" s="152">
        <f>IF(U295="základní",N295,0)</f>
        <v>0</v>
      </c>
      <c r="BF295" s="152">
        <f>IF(U295="snížená",N295,0)</f>
        <v>0</v>
      </c>
      <c r="BG295" s="152">
        <f>IF(U295="zákl. přenesená",N295,0)</f>
        <v>0</v>
      </c>
      <c r="BH295" s="152">
        <f>IF(U295="sníž. přenesená",N295,0)</f>
        <v>0</v>
      </c>
      <c r="BI295" s="152">
        <f>IF(U295="nulová",N295,0)</f>
        <v>0</v>
      </c>
      <c r="BJ295" s="20" t="s">
        <v>84</v>
      </c>
      <c r="BK295" s="152">
        <f>ROUND(L295*K295,2)</f>
        <v>0</v>
      </c>
      <c r="BL295" s="20" t="s">
        <v>141</v>
      </c>
      <c r="BM295" s="20" t="s">
        <v>430</v>
      </c>
    </row>
    <row r="296" spans="2:65" s="10" customFormat="1" ht="15" customHeight="1">
      <c r="B296" s="153"/>
      <c r="C296" s="154"/>
      <c r="D296" s="154"/>
      <c r="E296" s="155" t="s">
        <v>5</v>
      </c>
      <c r="F296" s="248" t="s">
        <v>156</v>
      </c>
      <c r="G296" s="249"/>
      <c r="H296" s="249"/>
      <c r="I296" s="249"/>
      <c r="J296" s="154"/>
      <c r="K296" s="156" t="s">
        <v>5</v>
      </c>
      <c r="L296" s="154"/>
      <c r="M296" s="154"/>
      <c r="N296" s="154"/>
      <c r="O296" s="154"/>
      <c r="P296" s="154"/>
      <c r="Q296" s="154"/>
      <c r="R296" s="157"/>
      <c r="T296" s="158"/>
      <c r="U296" s="154"/>
      <c r="V296" s="154"/>
      <c r="W296" s="154"/>
      <c r="X296" s="154"/>
      <c r="Y296" s="154"/>
      <c r="Z296" s="154"/>
      <c r="AA296" s="159"/>
      <c r="AT296" s="160" t="s">
        <v>157</v>
      </c>
      <c r="AU296" s="160" t="s">
        <v>98</v>
      </c>
      <c r="AV296" s="10" t="s">
        <v>84</v>
      </c>
      <c r="AW296" s="10" t="s">
        <v>33</v>
      </c>
      <c r="AX296" s="10" t="s">
        <v>76</v>
      </c>
      <c r="AY296" s="160" t="s">
        <v>135</v>
      </c>
    </row>
    <row r="297" spans="2:65" s="11" customFormat="1" ht="15" customHeight="1">
      <c r="B297" s="161"/>
      <c r="C297" s="162"/>
      <c r="D297" s="162"/>
      <c r="E297" s="163" t="s">
        <v>5</v>
      </c>
      <c r="F297" s="250" t="s">
        <v>431</v>
      </c>
      <c r="G297" s="251"/>
      <c r="H297" s="251"/>
      <c r="I297" s="251"/>
      <c r="J297" s="162"/>
      <c r="K297" s="164">
        <v>0.3</v>
      </c>
      <c r="L297" s="162"/>
      <c r="M297" s="162"/>
      <c r="N297" s="162"/>
      <c r="O297" s="162"/>
      <c r="P297" s="162"/>
      <c r="Q297" s="162"/>
      <c r="R297" s="165"/>
      <c r="T297" s="166"/>
      <c r="U297" s="162"/>
      <c r="V297" s="162"/>
      <c r="W297" s="162"/>
      <c r="X297" s="162"/>
      <c r="Y297" s="162"/>
      <c r="Z297" s="162"/>
      <c r="AA297" s="167"/>
      <c r="AT297" s="168" t="s">
        <v>157</v>
      </c>
      <c r="AU297" s="168" t="s">
        <v>98</v>
      </c>
      <c r="AV297" s="11" t="s">
        <v>98</v>
      </c>
      <c r="AW297" s="11" t="s">
        <v>33</v>
      </c>
      <c r="AX297" s="11" t="s">
        <v>76</v>
      </c>
      <c r="AY297" s="168" t="s">
        <v>135</v>
      </c>
    </row>
    <row r="298" spans="2:65" s="10" customFormat="1" ht="15" customHeight="1">
      <c r="B298" s="153"/>
      <c r="C298" s="154"/>
      <c r="D298" s="154"/>
      <c r="E298" s="155" t="s">
        <v>5</v>
      </c>
      <c r="F298" s="242" t="s">
        <v>159</v>
      </c>
      <c r="G298" s="243"/>
      <c r="H298" s="243"/>
      <c r="I298" s="243"/>
      <c r="J298" s="154"/>
      <c r="K298" s="156" t="s">
        <v>5</v>
      </c>
      <c r="L298" s="154"/>
      <c r="M298" s="154"/>
      <c r="N298" s="154"/>
      <c r="O298" s="154"/>
      <c r="P298" s="154"/>
      <c r="Q298" s="154"/>
      <c r="R298" s="157"/>
      <c r="T298" s="158"/>
      <c r="U298" s="154"/>
      <c r="V298" s="154"/>
      <c r="W298" s="154"/>
      <c r="X298" s="154"/>
      <c r="Y298" s="154"/>
      <c r="Z298" s="154"/>
      <c r="AA298" s="159"/>
      <c r="AT298" s="160" t="s">
        <v>157</v>
      </c>
      <c r="AU298" s="160" t="s">
        <v>98</v>
      </c>
      <c r="AV298" s="10" t="s">
        <v>84</v>
      </c>
      <c r="AW298" s="10" t="s">
        <v>33</v>
      </c>
      <c r="AX298" s="10" t="s">
        <v>76</v>
      </c>
      <c r="AY298" s="160" t="s">
        <v>135</v>
      </c>
    </row>
    <row r="299" spans="2:65" s="11" customFormat="1" ht="15" customHeight="1">
      <c r="B299" s="161"/>
      <c r="C299" s="162"/>
      <c r="D299" s="162"/>
      <c r="E299" s="163" t="s">
        <v>5</v>
      </c>
      <c r="F299" s="250" t="s">
        <v>432</v>
      </c>
      <c r="G299" s="251"/>
      <c r="H299" s="251"/>
      <c r="I299" s="251"/>
      <c r="J299" s="162"/>
      <c r="K299" s="164">
        <v>0.57999999999999996</v>
      </c>
      <c r="L299" s="162"/>
      <c r="M299" s="162"/>
      <c r="N299" s="162"/>
      <c r="O299" s="162"/>
      <c r="P299" s="162"/>
      <c r="Q299" s="162"/>
      <c r="R299" s="165"/>
      <c r="T299" s="166"/>
      <c r="U299" s="162"/>
      <c r="V299" s="162"/>
      <c r="W299" s="162"/>
      <c r="X299" s="162"/>
      <c r="Y299" s="162"/>
      <c r="Z299" s="162"/>
      <c r="AA299" s="167"/>
      <c r="AT299" s="168" t="s">
        <v>157</v>
      </c>
      <c r="AU299" s="168" t="s">
        <v>98</v>
      </c>
      <c r="AV299" s="11" t="s">
        <v>98</v>
      </c>
      <c r="AW299" s="11" t="s">
        <v>33</v>
      </c>
      <c r="AX299" s="11" t="s">
        <v>76</v>
      </c>
      <c r="AY299" s="168" t="s">
        <v>135</v>
      </c>
    </row>
    <row r="300" spans="2:65" s="10" customFormat="1" ht="15" customHeight="1">
      <c r="B300" s="153"/>
      <c r="C300" s="154"/>
      <c r="D300" s="154"/>
      <c r="E300" s="155" t="s">
        <v>5</v>
      </c>
      <c r="F300" s="242" t="s">
        <v>161</v>
      </c>
      <c r="G300" s="243"/>
      <c r="H300" s="243"/>
      <c r="I300" s="243"/>
      <c r="J300" s="154"/>
      <c r="K300" s="156" t="s">
        <v>5</v>
      </c>
      <c r="L300" s="154"/>
      <c r="M300" s="154"/>
      <c r="N300" s="154"/>
      <c r="O300" s="154"/>
      <c r="P300" s="154"/>
      <c r="Q300" s="154"/>
      <c r="R300" s="157"/>
      <c r="T300" s="158"/>
      <c r="U300" s="154"/>
      <c r="V300" s="154"/>
      <c r="W300" s="154"/>
      <c r="X300" s="154"/>
      <c r="Y300" s="154"/>
      <c r="Z300" s="154"/>
      <c r="AA300" s="159"/>
      <c r="AT300" s="160" t="s">
        <v>157</v>
      </c>
      <c r="AU300" s="160" t="s">
        <v>98</v>
      </c>
      <c r="AV300" s="10" t="s">
        <v>84</v>
      </c>
      <c r="AW300" s="10" t="s">
        <v>33</v>
      </c>
      <c r="AX300" s="10" t="s">
        <v>76</v>
      </c>
      <c r="AY300" s="160" t="s">
        <v>135</v>
      </c>
    </row>
    <row r="301" spans="2:65" s="11" customFormat="1" ht="15" customHeight="1">
      <c r="B301" s="161"/>
      <c r="C301" s="162"/>
      <c r="D301" s="162"/>
      <c r="E301" s="163" t="s">
        <v>5</v>
      </c>
      <c r="F301" s="250" t="s">
        <v>433</v>
      </c>
      <c r="G301" s="251"/>
      <c r="H301" s="251"/>
      <c r="I301" s="251"/>
      <c r="J301" s="162"/>
      <c r="K301" s="164">
        <v>0.46</v>
      </c>
      <c r="L301" s="162"/>
      <c r="M301" s="162"/>
      <c r="N301" s="162"/>
      <c r="O301" s="162"/>
      <c r="P301" s="162"/>
      <c r="Q301" s="162"/>
      <c r="R301" s="165"/>
      <c r="T301" s="166"/>
      <c r="U301" s="162"/>
      <c r="V301" s="162"/>
      <c r="W301" s="162"/>
      <c r="X301" s="162"/>
      <c r="Y301" s="162"/>
      <c r="Z301" s="162"/>
      <c r="AA301" s="167"/>
      <c r="AT301" s="168" t="s">
        <v>157</v>
      </c>
      <c r="AU301" s="168" t="s">
        <v>98</v>
      </c>
      <c r="AV301" s="11" t="s">
        <v>98</v>
      </c>
      <c r="AW301" s="11" t="s">
        <v>33</v>
      </c>
      <c r="AX301" s="11" t="s">
        <v>76</v>
      </c>
      <c r="AY301" s="168" t="s">
        <v>135</v>
      </c>
    </row>
    <row r="302" spans="2:65" s="10" customFormat="1" ht="15" customHeight="1">
      <c r="B302" s="153"/>
      <c r="C302" s="154"/>
      <c r="D302" s="154"/>
      <c r="E302" s="155" t="s">
        <v>5</v>
      </c>
      <c r="F302" s="242" t="s">
        <v>219</v>
      </c>
      <c r="G302" s="243"/>
      <c r="H302" s="243"/>
      <c r="I302" s="243"/>
      <c r="J302" s="154"/>
      <c r="K302" s="156" t="s">
        <v>5</v>
      </c>
      <c r="L302" s="154"/>
      <c r="M302" s="154"/>
      <c r="N302" s="154"/>
      <c r="O302" s="154"/>
      <c r="P302" s="154"/>
      <c r="Q302" s="154"/>
      <c r="R302" s="157"/>
      <c r="T302" s="158"/>
      <c r="U302" s="154"/>
      <c r="V302" s="154"/>
      <c r="W302" s="154"/>
      <c r="X302" s="154"/>
      <c r="Y302" s="154"/>
      <c r="Z302" s="154"/>
      <c r="AA302" s="159"/>
      <c r="AT302" s="160" t="s">
        <v>157</v>
      </c>
      <c r="AU302" s="160" t="s">
        <v>98</v>
      </c>
      <c r="AV302" s="10" t="s">
        <v>84</v>
      </c>
      <c r="AW302" s="10" t="s">
        <v>33</v>
      </c>
      <c r="AX302" s="10" t="s">
        <v>76</v>
      </c>
      <c r="AY302" s="160" t="s">
        <v>135</v>
      </c>
    </row>
    <row r="303" spans="2:65" s="11" customFormat="1" ht="15" customHeight="1">
      <c r="B303" s="161"/>
      <c r="C303" s="162"/>
      <c r="D303" s="162"/>
      <c r="E303" s="163" t="s">
        <v>5</v>
      </c>
      <c r="F303" s="250" t="s">
        <v>434</v>
      </c>
      <c r="G303" s="251"/>
      <c r="H303" s="251"/>
      <c r="I303" s="251"/>
      <c r="J303" s="162"/>
      <c r="K303" s="164">
        <v>0.192</v>
      </c>
      <c r="L303" s="162"/>
      <c r="M303" s="162"/>
      <c r="N303" s="162"/>
      <c r="O303" s="162"/>
      <c r="P303" s="162"/>
      <c r="Q303" s="162"/>
      <c r="R303" s="165"/>
      <c r="T303" s="166"/>
      <c r="U303" s="162"/>
      <c r="V303" s="162"/>
      <c r="W303" s="162"/>
      <c r="X303" s="162"/>
      <c r="Y303" s="162"/>
      <c r="Z303" s="162"/>
      <c r="AA303" s="167"/>
      <c r="AT303" s="168" t="s">
        <v>157</v>
      </c>
      <c r="AU303" s="168" t="s">
        <v>98</v>
      </c>
      <c r="AV303" s="11" t="s">
        <v>98</v>
      </c>
      <c r="AW303" s="11" t="s">
        <v>33</v>
      </c>
      <c r="AX303" s="11" t="s">
        <v>76</v>
      </c>
      <c r="AY303" s="168" t="s">
        <v>135</v>
      </c>
    </row>
    <row r="304" spans="2:65" s="10" customFormat="1" ht="15" customHeight="1">
      <c r="B304" s="153"/>
      <c r="C304" s="154"/>
      <c r="D304" s="154"/>
      <c r="E304" s="155" t="s">
        <v>5</v>
      </c>
      <c r="F304" s="242" t="s">
        <v>221</v>
      </c>
      <c r="G304" s="243"/>
      <c r="H304" s="243"/>
      <c r="I304" s="243"/>
      <c r="J304" s="154"/>
      <c r="K304" s="156" t="s">
        <v>5</v>
      </c>
      <c r="L304" s="154"/>
      <c r="M304" s="154"/>
      <c r="N304" s="154"/>
      <c r="O304" s="154"/>
      <c r="P304" s="154"/>
      <c r="Q304" s="154"/>
      <c r="R304" s="157"/>
      <c r="T304" s="158"/>
      <c r="U304" s="154"/>
      <c r="V304" s="154"/>
      <c r="W304" s="154"/>
      <c r="X304" s="154"/>
      <c r="Y304" s="154"/>
      <c r="Z304" s="154"/>
      <c r="AA304" s="159"/>
      <c r="AT304" s="160" t="s">
        <v>157</v>
      </c>
      <c r="AU304" s="160" t="s">
        <v>98</v>
      </c>
      <c r="AV304" s="10" t="s">
        <v>84</v>
      </c>
      <c r="AW304" s="10" t="s">
        <v>33</v>
      </c>
      <c r="AX304" s="10" t="s">
        <v>76</v>
      </c>
      <c r="AY304" s="160" t="s">
        <v>135</v>
      </c>
    </row>
    <row r="305" spans="2:65" s="11" customFormat="1" ht="15" customHeight="1">
      <c r="B305" s="161"/>
      <c r="C305" s="162"/>
      <c r="D305" s="162"/>
      <c r="E305" s="163" t="s">
        <v>5</v>
      </c>
      <c r="F305" s="250" t="s">
        <v>435</v>
      </c>
      <c r="G305" s="251"/>
      <c r="H305" s="251"/>
      <c r="I305" s="251"/>
      <c r="J305" s="162"/>
      <c r="K305" s="164">
        <v>0.38</v>
      </c>
      <c r="L305" s="162"/>
      <c r="M305" s="162"/>
      <c r="N305" s="162"/>
      <c r="O305" s="162"/>
      <c r="P305" s="162"/>
      <c r="Q305" s="162"/>
      <c r="R305" s="165"/>
      <c r="T305" s="166"/>
      <c r="U305" s="162"/>
      <c r="V305" s="162"/>
      <c r="W305" s="162"/>
      <c r="X305" s="162"/>
      <c r="Y305" s="162"/>
      <c r="Z305" s="162"/>
      <c r="AA305" s="167"/>
      <c r="AT305" s="168" t="s">
        <v>157</v>
      </c>
      <c r="AU305" s="168" t="s">
        <v>98</v>
      </c>
      <c r="AV305" s="11" t="s">
        <v>98</v>
      </c>
      <c r="AW305" s="11" t="s">
        <v>33</v>
      </c>
      <c r="AX305" s="11" t="s">
        <v>76</v>
      </c>
      <c r="AY305" s="168" t="s">
        <v>135</v>
      </c>
    </row>
    <row r="306" spans="2:65" s="12" customFormat="1" ht="15" customHeight="1">
      <c r="B306" s="169"/>
      <c r="C306" s="170"/>
      <c r="D306" s="170"/>
      <c r="E306" s="171" t="s">
        <v>5</v>
      </c>
      <c r="F306" s="252" t="s">
        <v>165</v>
      </c>
      <c r="G306" s="253"/>
      <c r="H306" s="253"/>
      <c r="I306" s="253"/>
      <c r="J306" s="170"/>
      <c r="K306" s="172">
        <v>1.9119999999999999</v>
      </c>
      <c r="L306" s="170"/>
      <c r="M306" s="170"/>
      <c r="N306" s="170"/>
      <c r="O306" s="170"/>
      <c r="P306" s="170"/>
      <c r="Q306" s="170"/>
      <c r="R306" s="173"/>
      <c r="T306" s="174"/>
      <c r="U306" s="170"/>
      <c r="V306" s="170"/>
      <c r="W306" s="170"/>
      <c r="X306" s="170"/>
      <c r="Y306" s="170"/>
      <c r="Z306" s="170"/>
      <c r="AA306" s="175"/>
      <c r="AT306" s="176" t="s">
        <v>157</v>
      </c>
      <c r="AU306" s="176" t="s">
        <v>98</v>
      </c>
      <c r="AV306" s="12" t="s">
        <v>141</v>
      </c>
      <c r="AW306" s="12" t="s">
        <v>33</v>
      </c>
      <c r="AX306" s="12" t="s">
        <v>84</v>
      </c>
      <c r="AY306" s="176" t="s">
        <v>135</v>
      </c>
    </row>
    <row r="307" spans="2:65" s="1" customFormat="1" ht="22.5" customHeight="1">
      <c r="B307" s="118"/>
      <c r="C307" s="145" t="s">
        <v>436</v>
      </c>
      <c r="D307" s="145" t="s">
        <v>137</v>
      </c>
      <c r="E307" s="146" t="s">
        <v>437</v>
      </c>
      <c r="F307" s="247" t="s">
        <v>438</v>
      </c>
      <c r="G307" s="247"/>
      <c r="H307" s="247"/>
      <c r="I307" s="247"/>
      <c r="J307" s="147" t="s">
        <v>169</v>
      </c>
      <c r="K307" s="148">
        <v>5.7359999999999998</v>
      </c>
      <c r="L307" s="239"/>
      <c r="M307" s="239"/>
      <c r="N307" s="239">
        <f>ROUND(L307*K307,2)</f>
        <v>0</v>
      </c>
      <c r="O307" s="239"/>
      <c r="P307" s="239"/>
      <c r="Q307" s="239"/>
      <c r="R307" s="120"/>
      <c r="T307" s="149" t="s">
        <v>5</v>
      </c>
      <c r="U307" s="43" t="s">
        <v>41</v>
      </c>
      <c r="V307" s="150">
        <v>0</v>
      </c>
      <c r="W307" s="150">
        <f>V307*K307</f>
        <v>0</v>
      </c>
      <c r="X307" s="150">
        <v>0</v>
      </c>
      <c r="Y307" s="150">
        <f>X307*K307</f>
        <v>0</v>
      </c>
      <c r="Z307" s="150">
        <v>0</v>
      </c>
      <c r="AA307" s="151">
        <f>Z307*K307</f>
        <v>0</v>
      </c>
      <c r="AR307" s="20" t="s">
        <v>141</v>
      </c>
      <c r="AT307" s="20" t="s">
        <v>137</v>
      </c>
      <c r="AU307" s="20" t="s">
        <v>98</v>
      </c>
      <c r="AY307" s="20" t="s">
        <v>135</v>
      </c>
      <c r="BE307" s="152">
        <f>IF(U307="základní",N307,0)</f>
        <v>0</v>
      </c>
      <c r="BF307" s="152">
        <f>IF(U307="snížená",N307,0)</f>
        <v>0</v>
      </c>
      <c r="BG307" s="152">
        <f>IF(U307="zákl. přenesená",N307,0)</f>
        <v>0</v>
      </c>
      <c r="BH307" s="152">
        <f>IF(U307="sníž. přenesená",N307,0)</f>
        <v>0</v>
      </c>
      <c r="BI307" s="152">
        <f>IF(U307="nulová",N307,0)</f>
        <v>0</v>
      </c>
      <c r="BJ307" s="20" t="s">
        <v>84</v>
      </c>
      <c r="BK307" s="152">
        <f>ROUND(L307*K307,2)</f>
        <v>0</v>
      </c>
      <c r="BL307" s="20" t="s">
        <v>141</v>
      </c>
      <c r="BM307" s="20" t="s">
        <v>439</v>
      </c>
    </row>
    <row r="308" spans="2:65" s="10" customFormat="1" ht="15" customHeight="1">
      <c r="B308" s="153"/>
      <c r="C308" s="154"/>
      <c r="D308" s="154"/>
      <c r="E308" s="155" t="s">
        <v>5</v>
      </c>
      <c r="F308" s="248" t="s">
        <v>156</v>
      </c>
      <c r="G308" s="249"/>
      <c r="H308" s="249"/>
      <c r="I308" s="249"/>
      <c r="J308" s="154"/>
      <c r="K308" s="156" t="s">
        <v>5</v>
      </c>
      <c r="L308" s="154"/>
      <c r="M308" s="154"/>
      <c r="N308" s="154"/>
      <c r="O308" s="154"/>
      <c r="P308" s="154"/>
      <c r="Q308" s="154"/>
      <c r="R308" s="157"/>
      <c r="T308" s="158"/>
      <c r="U308" s="154"/>
      <c r="V308" s="154"/>
      <c r="W308" s="154"/>
      <c r="X308" s="154"/>
      <c r="Y308" s="154"/>
      <c r="Z308" s="154"/>
      <c r="AA308" s="159"/>
      <c r="AT308" s="160" t="s">
        <v>157</v>
      </c>
      <c r="AU308" s="160" t="s">
        <v>98</v>
      </c>
      <c r="AV308" s="10" t="s">
        <v>84</v>
      </c>
      <c r="AW308" s="10" t="s">
        <v>33</v>
      </c>
      <c r="AX308" s="10" t="s">
        <v>76</v>
      </c>
      <c r="AY308" s="160" t="s">
        <v>135</v>
      </c>
    </row>
    <row r="309" spans="2:65" s="11" customFormat="1" ht="15" customHeight="1">
      <c r="B309" s="161"/>
      <c r="C309" s="162"/>
      <c r="D309" s="162"/>
      <c r="E309" s="163" t="s">
        <v>5</v>
      </c>
      <c r="F309" s="250" t="s">
        <v>440</v>
      </c>
      <c r="G309" s="251"/>
      <c r="H309" s="251"/>
      <c r="I309" s="251"/>
      <c r="J309" s="162"/>
      <c r="K309" s="164">
        <v>0.9</v>
      </c>
      <c r="L309" s="162"/>
      <c r="M309" s="162"/>
      <c r="N309" s="162"/>
      <c r="O309" s="162"/>
      <c r="P309" s="162"/>
      <c r="Q309" s="162"/>
      <c r="R309" s="165"/>
      <c r="T309" s="166"/>
      <c r="U309" s="162"/>
      <c r="V309" s="162"/>
      <c r="W309" s="162"/>
      <c r="X309" s="162"/>
      <c r="Y309" s="162"/>
      <c r="Z309" s="162"/>
      <c r="AA309" s="167"/>
      <c r="AT309" s="168" t="s">
        <v>157</v>
      </c>
      <c r="AU309" s="168" t="s">
        <v>98</v>
      </c>
      <c r="AV309" s="11" t="s">
        <v>98</v>
      </c>
      <c r="AW309" s="11" t="s">
        <v>33</v>
      </c>
      <c r="AX309" s="11" t="s">
        <v>76</v>
      </c>
      <c r="AY309" s="168" t="s">
        <v>135</v>
      </c>
    </row>
    <row r="310" spans="2:65" s="10" customFormat="1" ht="15" customHeight="1">
      <c r="B310" s="153"/>
      <c r="C310" s="154"/>
      <c r="D310" s="154"/>
      <c r="E310" s="155" t="s">
        <v>5</v>
      </c>
      <c r="F310" s="242" t="s">
        <v>159</v>
      </c>
      <c r="G310" s="243"/>
      <c r="H310" s="243"/>
      <c r="I310" s="243"/>
      <c r="J310" s="154"/>
      <c r="K310" s="156" t="s">
        <v>5</v>
      </c>
      <c r="L310" s="154"/>
      <c r="M310" s="154"/>
      <c r="N310" s="154"/>
      <c r="O310" s="154"/>
      <c r="P310" s="154"/>
      <c r="Q310" s="154"/>
      <c r="R310" s="157"/>
      <c r="T310" s="158"/>
      <c r="U310" s="154"/>
      <c r="V310" s="154"/>
      <c r="W310" s="154"/>
      <c r="X310" s="154"/>
      <c r="Y310" s="154"/>
      <c r="Z310" s="154"/>
      <c r="AA310" s="159"/>
      <c r="AT310" s="160" t="s">
        <v>157</v>
      </c>
      <c r="AU310" s="160" t="s">
        <v>98</v>
      </c>
      <c r="AV310" s="10" t="s">
        <v>84</v>
      </c>
      <c r="AW310" s="10" t="s">
        <v>33</v>
      </c>
      <c r="AX310" s="10" t="s">
        <v>76</v>
      </c>
      <c r="AY310" s="160" t="s">
        <v>135</v>
      </c>
    </row>
    <row r="311" spans="2:65" s="11" customFormat="1" ht="15" customHeight="1">
      <c r="B311" s="161"/>
      <c r="C311" s="162"/>
      <c r="D311" s="162"/>
      <c r="E311" s="163" t="s">
        <v>5</v>
      </c>
      <c r="F311" s="250" t="s">
        <v>441</v>
      </c>
      <c r="G311" s="251"/>
      <c r="H311" s="251"/>
      <c r="I311" s="251"/>
      <c r="J311" s="162"/>
      <c r="K311" s="164">
        <v>1.74</v>
      </c>
      <c r="L311" s="162"/>
      <c r="M311" s="162"/>
      <c r="N311" s="162"/>
      <c r="O311" s="162"/>
      <c r="P311" s="162"/>
      <c r="Q311" s="162"/>
      <c r="R311" s="165"/>
      <c r="T311" s="166"/>
      <c r="U311" s="162"/>
      <c r="V311" s="162"/>
      <c r="W311" s="162"/>
      <c r="X311" s="162"/>
      <c r="Y311" s="162"/>
      <c r="Z311" s="162"/>
      <c r="AA311" s="167"/>
      <c r="AT311" s="168" t="s">
        <v>157</v>
      </c>
      <c r="AU311" s="168" t="s">
        <v>98</v>
      </c>
      <c r="AV311" s="11" t="s">
        <v>98</v>
      </c>
      <c r="AW311" s="11" t="s">
        <v>33</v>
      </c>
      <c r="AX311" s="11" t="s">
        <v>76</v>
      </c>
      <c r="AY311" s="168" t="s">
        <v>135</v>
      </c>
    </row>
    <row r="312" spans="2:65" s="10" customFormat="1" ht="15" customHeight="1">
      <c r="B312" s="153"/>
      <c r="C312" s="154"/>
      <c r="D312" s="154"/>
      <c r="E312" s="155" t="s">
        <v>5</v>
      </c>
      <c r="F312" s="242" t="s">
        <v>161</v>
      </c>
      <c r="G312" s="243"/>
      <c r="H312" s="243"/>
      <c r="I312" s="243"/>
      <c r="J312" s="154"/>
      <c r="K312" s="156" t="s">
        <v>5</v>
      </c>
      <c r="L312" s="154"/>
      <c r="M312" s="154"/>
      <c r="N312" s="154"/>
      <c r="O312" s="154"/>
      <c r="P312" s="154"/>
      <c r="Q312" s="154"/>
      <c r="R312" s="157"/>
      <c r="T312" s="158"/>
      <c r="U312" s="154"/>
      <c r="V312" s="154"/>
      <c r="W312" s="154"/>
      <c r="X312" s="154"/>
      <c r="Y312" s="154"/>
      <c r="Z312" s="154"/>
      <c r="AA312" s="159"/>
      <c r="AT312" s="160" t="s">
        <v>157</v>
      </c>
      <c r="AU312" s="160" t="s">
        <v>98</v>
      </c>
      <c r="AV312" s="10" t="s">
        <v>84</v>
      </c>
      <c r="AW312" s="10" t="s">
        <v>33</v>
      </c>
      <c r="AX312" s="10" t="s">
        <v>76</v>
      </c>
      <c r="AY312" s="160" t="s">
        <v>135</v>
      </c>
    </row>
    <row r="313" spans="2:65" s="11" customFormat="1" ht="15" customHeight="1">
      <c r="B313" s="161"/>
      <c r="C313" s="162"/>
      <c r="D313" s="162"/>
      <c r="E313" s="163" t="s">
        <v>5</v>
      </c>
      <c r="F313" s="250" t="s">
        <v>442</v>
      </c>
      <c r="G313" s="251"/>
      <c r="H313" s="251"/>
      <c r="I313" s="251"/>
      <c r="J313" s="162"/>
      <c r="K313" s="164">
        <v>1.38</v>
      </c>
      <c r="L313" s="162"/>
      <c r="M313" s="162"/>
      <c r="N313" s="162"/>
      <c r="O313" s="162"/>
      <c r="P313" s="162"/>
      <c r="Q313" s="162"/>
      <c r="R313" s="165"/>
      <c r="T313" s="166"/>
      <c r="U313" s="162"/>
      <c r="V313" s="162"/>
      <c r="W313" s="162"/>
      <c r="X313" s="162"/>
      <c r="Y313" s="162"/>
      <c r="Z313" s="162"/>
      <c r="AA313" s="167"/>
      <c r="AT313" s="168" t="s">
        <v>157</v>
      </c>
      <c r="AU313" s="168" t="s">
        <v>98</v>
      </c>
      <c r="AV313" s="11" t="s">
        <v>98</v>
      </c>
      <c r="AW313" s="11" t="s">
        <v>33</v>
      </c>
      <c r="AX313" s="11" t="s">
        <v>76</v>
      </c>
      <c r="AY313" s="168" t="s">
        <v>135</v>
      </c>
    </row>
    <row r="314" spans="2:65" s="10" customFormat="1" ht="15" customHeight="1">
      <c r="B314" s="153"/>
      <c r="C314" s="154"/>
      <c r="D314" s="154"/>
      <c r="E314" s="155" t="s">
        <v>5</v>
      </c>
      <c r="F314" s="242" t="s">
        <v>219</v>
      </c>
      <c r="G314" s="243"/>
      <c r="H314" s="243"/>
      <c r="I314" s="243"/>
      <c r="J314" s="154"/>
      <c r="K314" s="156" t="s">
        <v>5</v>
      </c>
      <c r="L314" s="154"/>
      <c r="M314" s="154"/>
      <c r="N314" s="154"/>
      <c r="O314" s="154"/>
      <c r="P314" s="154"/>
      <c r="Q314" s="154"/>
      <c r="R314" s="157"/>
      <c r="T314" s="158"/>
      <c r="U314" s="154"/>
      <c r="V314" s="154"/>
      <c r="W314" s="154"/>
      <c r="X314" s="154"/>
      <c r="Y314" s="154"/>
      <c r="Z314" s="154"/>
      <c r="AA314" s="159"/>
      <c r="AT314" s="160" t="s">
        <v>157</v>
      </c>
      <c r="AU314" s="160" t="s">
        <v>98</v>
      </c>
      <c r="AV314" s="10" t="s">
        <v>84</v>
      </c>
      <c r="AW314" s="10" t="s">
        <v>33</v>
      </c>
      <c r="AX314" s="10" t="s">
        <v>76</v>
      </c>
      <c r="AY314" s="160" t="s">
        <v>135</v>
      </c>
    </row>
    <row r="315" spans="2:65" s="11" customFormat="1" ht="15" customHeight="1">
      <c r="B315" s="161"/>
      <c r="C315" s="162"/>
      <c r="D315" s="162"/>
      <c r="E315" s="163" t="s">
        <v>5</v>
      </c>
      <c r="F315" s="250" t="s">
        <v>443</v>
      </c>
      <c r="G315" s="251"/>
      <c r="H315" s="251"/>
      <c r="I315" s="251"/>
      <c r="J315" s="162"/>
      <c r="K315" s="164">
        <v>0.57599999999999996</v>
      </c>
      <c r="L315" s="162"/>
      <c r="M315" s="162"/>
      <c r="N315" s="162"/>
      <c r="O315" s="162"/>
      <c r="P315" s="162"/>
      <c r="Q315" s="162"/>
      <c r="R315" s="165"/>
      <c r="T315" s="166"/>
      <c r="U315" s="162"/>
      <c r="V315" s="162"/>
      <c r="W315" s="162"/>
      <c r="X315" s="162"/>
      <c r="Y315" s="162"/>
      <c r="Z315" s="162"/>
      <c r="AA315" s="167"/>
      <c r="AT315" s="168" t="s">
        <v>157</v>
      </c>
      <c r="AU315" s="168" t="s">
        <v>98</v>
      </c>
      <c r="AV315" s="11" t="s">
        <v>98</v>
      </c>
      <c r="AW315" s="11" t="s">
        <v>33</v>
      </c>
      <c r="AX315" s="11" t="s">
        <v>76</v>
      </c>
      <c r="AY315" s="168" t="s">
        <v>135</v>
      </c>
    </row>
    <row r="316" spans="2:65" s="10" customFormat="1" ht="15" customHeight="1">
      <c r="B316" s="153"/>
      <c r="C316" s="154"/>
      <c r="D316" s="154"/>
      <c r="E316" s="155" t="s">
        <v>5</v>
      </c>
      <c r="F316" s="242" t="s">
        <v>221</v>
      </c>
      <c r="G316" s="243"/>
      <c r="H316" s="243"/>
      <c r="I316" s="243"/>
      <c r="J316" s="154"/>
      <c r="K316" s="156" t="s">
        <v>5</v>
      </c>
      <c r="L316" s="154"/>
      <c r="M316" s="154"/>
      <c r="N316" s="154"/>
      <c r="O316" s="154"/>
      <c r="P316" s="154"/>
      <c r="Q316" s="154"/>
      <c r="R316" s="157"/>
      <c r="T316" s="158"/>
      <c r="U316" s="154"/>
      <c r="V316" s="154"/>
      <c r="W316" s="154"/>
      <c r="X316" s="154"/>
      <c r="Y316" s="154"/>
      <c r="Z316" s="154"/>
      <c r="AA316" s="159"/>
      <c r="AT316" s="160" t="s">
        <v>157</v>
      </c>
      <c r="AU316" s="160" t="s">
        <v>98</v>
      </c>
      <c r="AV316" s="10" t="s">
        <v>84</v>
      </c>
      <c r="AW316" s="10" t="s">
        <v>33</v>
      </c>
      <c r="AX316" s="10" t="s">
        <v>76</v>
      </c>
      <c r="AY316" s="160" t="s">
        <v>135</v>
      </c>
    </row>
    <row r="317" spans="2:65" s="11" customFormat="1" ht="15" customHeight="1">
      <c r="B317" s="161"/>
      <c r="C317" s="162"/>
      <c r="D317" s="162"/>
      <c r="E317" s="163" t="s">
        <v>5</v>
      </c>
      <c r="F317" s="250" t="s">
        <v>444</v>
      </c>
      <c r="G317" s="251"/>
      <c r="H317" s="251"/>
      <c r="I317" s="251"/>
      <c r="J317" s="162"/>
      <c r="K317" s="164">
        <v>1.1399999999999999</v>
      </c>
      <c r="L317" s="162"/>
      <c r="M317" s="162"/>
      <c r="N317" s="162"/>
      <c r="O317" s="162"/>
      <c r="P317" s="162"/>
      <c r="Q317" s="162"/>
      <c r="R317" s="165"/>
      <c r="T317" s="166"/>
      <c r="U317" s="162"/>
      <c r="V317" s="162"/>
      <c r="W317" s="162"/>
      <c r="X317" s="162"/>
      <c r="Y317" s="162"/>
      <c r="Z317" s="162"/>
      <c r="AA317" s="167"/>
      <c r="AT317" s="168" t="s">
        <v>157</v>
      </c>
      <c r="AU317" s="168" t="s">
        <v>98</v>
      </c>
      <c r="AV317" s="11" t="s">
        <v>98</v>
      </c>
      <c r="AW317" s="11" t="s">
        <v>33</v>
      </c>
      <c r="AX317" s="11" t="s">
        <v>76</v>
      </c>
      <c r="AY317" s="168" t="s">
        <v>135</v>
      </c>
    </row>
    <row r="318" spans="2:65" s="12" customFormat="1" ht="15" customHeight="1">
      <c r="B318" s="169"/>
      <c r="C318" s="170"/>
      <c r="D318" s="170"/>
      <c r="E318" s="171" t="s">
        <v>5</v>
      </c>
      <c r="F318" s="252" t="s">
        <v>165</v>
      </c>
      <c r="G318" s="253"/>
      <c r="H318" s="253"/>
      <c r="I318" s="253"/>
      <c r="J318" s="170"/>
      <c r="K318" s="172">
        <v>5.7359999999999998</v>
      </c>
      <c r="L318" s="170"/>
      <c r="M318" s="170"/>
      <c r="N318" s="170"/>
      <c r="O318" s="170"/>
      <c r="P318" s="170"/>
      <c r="Q318" s="170"/>
      <c r="R318" s="173"/>
      <c r="T318" s="174"/>
      <c r="U318" s="170"/>
      <c r="V318" s="170"/>
      <c r="W318" s="170"/>
      <c r="X318" s="170"/>
      <c r="Y318" s="170"/>
      <c r="Z318" s="170"/>
      <c r="AA318" s="175"/>
      <c r="AT318" s="176" t="s">
        <v>157</v>
      </c>
      <c r="AU318" s="176" t="s">
        <v>98</v>
      </c>
      <c r="AV318" s="12" t="s">
        <v>141</v>
      </c>
      <c r="AW318" s="12" t="s">
        <v>33</v>
      </c>
      <c r="AX318" s="12" t="s">
        <v>84</v>
      </c>
      <c r="AY318" s="176" t="s">
        <v>135</v>
      </c>
    </row>
    <row r="319" spans="2:65" s="1" customFormat="1" ht="31.5" customHeight="1">
      <c r="B319" s="118"/>
      <c r="C319" s="177" t="s">
        <v>445</v>
      </c>
      <c r="D319" s="177" t="s">
        <v>188</v>
      </c>
      <c r="E319" s="178" t="s">
        <v>446</v>
      </c>
      <c r="F319" s="256" t="s">
        <v>447</v>
      </c>
      <c r="G319" s="256"/>
      <c r="H319" s="256"/>
      <c r="I319" s="256"/>
      <c r="J319" s="179" t="s">
        <v>140</v>
      </c>
      <c r="K319" s="180">
        <v>1</v>
      </c>
      <c r="L319" s="257"/>
      <c r="M319" s="257"/>
      <c r="N319" s="257">
        <f>ROUND(L319*K319,2)</f>
        <v>0</v>
      </c>
      <c r="O319" s="239"/>
      <c r="P319" s="239"/>
      <c r="Q319" s="239"/>
      <c r="R319" s="120"/>
      <c r="T319" s="149" t="s">
        <v>5</v>
      </c>
      <c r="U319" s="43" t="s">
        <v>41</v>
      </c>
      <c r="V319" s="150">
        <v>0</v>
      </c>
      <c r="W319" s="150">
        <f>V319*K319</f>
        <v>0</v>
      </c>
      <c r="X319" s="150">
        <v>2.9000000000000001E-2</v>
      </c>
      <c r="Y319" s="150">
        <f>X319*K319</f>
        <v>2.9000000000000001E-2</v>
      </c>
      <c r="Z319" s="150">
        <v>0</v>
      </c>
      <c r="AA319" s="151">
        <f>Z319*K319</f>
        <v>0</v>
      </c>
      <c r="AR319" s="20" t="s">
        <v>192</v>
      </c>
      <c r="AT319" s="20" t="s">
        <v>188</v>
      </c>
      <c r="AU319" s="20" t="s">
        <v>98</v>
      </c>
      <c r="AY319" s="20" t="s">
        <v>135</v>
      </c>
      <c r="BE319" s="152">
        <f>IF(U319="základní",N319,0)</f>
        <v>0</v>
      </c>
      <c r="BF319" s="152">
        <f>IF(U319="snížená",N319,0)</f>
        <v>0</v>
      </c>
      <c r="BG319" s="152">
        <f>IF(U319="zákl. přenesená",N319,0)</f>
        <v>0</v>
      </c>
      <c r="BH319" s="152">
        <f>IF(U319="sníž. přenesená",N319,0)</f>
        <v>0</v>
      </c>
      <c r="BI319" s="152">
        <f>IF(U319="nulová",N319,0)</f>
        <v>0</v>
      </c>
      <c r="BJ319" s="20" t="s">
        <v>84</v>
      </c>
      <c r="BK319" s="152">
        <f>ROUND(L319*K319,2)</f>
        <v>0</v>
      </c>
      <c r="BL319" s="20" t="s">
        <v>141</v>
      </c>
      <c r="BM319" s="20" t="s">
        <v>448</v>
      </c>
    </row>
    <row r="320" spans="2:65" s="1" customFormat="1" ht="31.5" customHeight="1">
      <c r="B320" s="118"/>
      <c r="C320" s="177" t="s">
        <v>449</v>
      </c>
      <c r="D320" s="177" t="s">
        <v>188</v>
      </c>
      <c r="E320" s="178" t="s">
        <v>450</v>
      </c>
      <c r="F320" s="256" t="s">
        <v>451</v>
      </c>
      <c r="G320" s="256"/>
      <c r="H320" s="256"/>
      <c r="I320" s="256"/>
      <c r="J320" s="179" t="s">
        <v>140</v>
      </c>
      <c r="K320" s="180">
        <v>1</v>
      </c>
      <c r="L320" s="257"/>
      <c r="M320" s="257"/>
      <c r="N320" s="257">
        <f>ROUND(L320*K320,2)</f>
        <v>0</v>
      </c>
      <c r="O320" s="239"/>
      <c r="P320" s="239"/>
      <c r="Q320" s="239"/>
      <c r="R320" s="120"/>
      <c r="T320" s="149" t="s">
        <v>5</v>
      </c>
      <c r="U320" s="43" t="s">
        <v>41</v>
      </c>
      <c r="V320" s="150">
        <v>0</v>
      </c>
      <c r="W320" s="150">
        <f>V320*K320</f>
        <v>0</v>
      </c>
      <c r="X320" s="150">
        <v>1.92E-3</v>
      </c>
      <c r="Y320" s="150">
        <f>X320*K320</f>
        <v>1.92E-3</v>
      </c>
      <c r="Z320" s="150">
        <v>0</v>
      </c>
      <c r="AA320" s="151">
        <f>Z320*K320</f>
        <v>0</v>
      </c>
      <c r="AR320" s="20" t="s">
        <v>192</v>
      </c>
      <c r="AT320" s="20" t="s">
        <v>188</v>
      </c>
      <c r="AU320" s="20" t="s">
        <v>98</v>
      </c>
      <c r="AY320" s="20" t="s">
        <v>135</v>
      </c>
      <c r="BE320" s="152">
        <f>IF(U320="základní",N320,0)</f>
        <v>0</v>
      </c>
      <c r="BF320" s="152">
        <f>IF(U320="snížená",N320,0)</f>
        <v>0</v>
      </c>
      <c r="BG320" s="152">
        <f>IF(U320="zákl. přenesená",N320,0)</f>
        <v>0</v>
      </c>
      <c r="BH320" s="152">
        <f>IF(U320="sníž. přenesená",N320,0)</f>
        <v>0</v>
      </c>
      <c r="BI320" s="152">
        <f>IF(U320="nulová",N320,0)</f>
        <v>0</v>
      </c>
      <c r="BJ320" s="20" t="s">
        <v>84</v>
      </c>
      <c r="BK320" s="152">
        <f>ROUND(L320*K320,2)</f>
        <v>0</v>
      </c>
      <c r="BL320" s="20" t="s">
        <v>141</v>
      </c>
      <c r="BM320" s="20" t="s">
        <v>452</v>
      </c>
    </row>
    <row r="321" spans="2:65" s="1" customFormat="1" ht="22.5" customHeight="1">
      <c r="B321" s="118"/>
      <c r="C321" s="177" t="s">
        <v>453</v>
      </c>
      <c r="D321" s="177" t="s">
        <v>188</v>
      </c>
      <c r="E321" s="178" t="s">
        <v>454</v>
      </c>
      <c r="F321" s="256" t="s">
        <v>455</v>
      </c>
      <c r="G321" s="256"/>
      <c r="H321" s="256"/>
      <c r="I321" s="256"/>
      <c r="J321" s="179" t="s">
        <v>140</v>
      </c>
      <c r="K321" s="180">
        <v>1</v>
      </c>
      <c r="L321" s="257"/>
      <c r="M321" s="257"/>
      <c r="N321" s="257">
        <f>ROUND(L321*K321,2)</f>
        <v>0</v>
      </c>
      <c r="O321" s="239"/>
      <c r="P321" s="239"/>
      <c r="Q321" s="239"/>
      <c r="R321" s="120"/>
      <c r="T321" s="149" t="s">
        <v>5</v>
      </c>
      <c r="U321" s="43" t="s">
        <v>41</v>
      </c>
      <c r="V321" s="150">
        <v>0</v>
      </c>
      <c r="W321" s="150">
        <f>V321*K321</f>
        <v>0</v>
      </c>
      <c r="X321" s="150">
        <v>4.4000000000000002E-4</v>
      </c>
      <c r="Y321" s="150">
        <f>X321*K321</f>
        <v>4.4000000000000002E-4</v>
      </c>
      <c r="Z321" s="150">
        <v>0</v>
      </c>
      <c r="AA321" s="151">
        <f>Z321*K321</f>
        <v>0</v>
      </c>
      <c r="AR321" s="20" t="s">
        <v>192</v>
      </c>
      <c r="AT321" s="20" t="s">
        <v>188</v>
      </c>
      <c r="AU321" s="20" t="s">
        <v>98</v>
      </c>
      <c r="AY321" s="20" t="s">
        <v>135</v>
      </c>
      <c r="BE321" s="152">
        <f>IF(U321="základní",N321,0)</f>
        <v>0</v>
      </c>
      <c r="BF321" s="152">
        <f>IF(U321="snížená",N321,0)</f>
        <v>0</v>
      </c>
      <c r="BG321" s="152">
        <f>IF(U321="zákl. přenesená",N321,0)</f>
        <v>0</v>
      </c>
      <c r="BH321" s="152">
        <f>IF(U321="sníž. přenesená",N321,0)</f>
        <v>0</v>
      </c>
      <c r="BI321" s="152">
        <f>IF(U321="nulová",N321,0)</f>
        <v>0</v>
      </c>
      <c r="BJ321" s="20" t="s">
        <v>84</v>
      </c>
      <c r="BK321" s="152">
        <f>ROUND(L321*K321,2)</f>
        <v>0</v>
      </c>
      <c r="BL321" s="20" t="s">
        <v>141</v>
      </c>
      <c r="BM321" s="20" t="s">
        <v>456</v>
      </c>
    </row>
    <row r="322" spans="2:65" s="1" customFormat="1" ht="31.5" customHeight="1">
      <c r="B322" s="118"/>
      <c r="C322" s="177" t="s">
        <v>457</v>
      </c>
      <c r="D322" s="177" t="s">
        <v>188</v>
      </c>
      <c r="E322" s="178" t="s">
        <v>458</v>
      </c>
      <c r="F322" s="256" t="s">
        <v>459</v>
      </c>
      <c r="G322" s="256"/>
      <c r="H322" s="256"/>
      <c r="I322" s="256"/>
      <c r="J322" s="179" t="s">
        <v>140</v>
      </c>
      <c r="K322" s="180">
        <v>1</v>
      </c>
      <c r="L322" s="257"/>
      <c r="M322" s="257"/>
      <c r="N322" s="257">
        <f>ROUND(L322*K322,2)</f>
        <v>0</v>
      </c>
      <c r="O322" s="239"/>
      <c r="P322" s="239"/>
      <c r="Q322" s="239"/>
      <c r="R322" s="120"/>
      <c r="T322" s="149" t="s">
        <v>5</v>
      </c>
      <c r="U322" s="43" t="s">
        <v>41</v>
      </c>
      <c r="V322" s="150">
        <v>0</v>
      </c>
      <c r="W322" s="150">
        <f>V322*K322</f>
        <v>0</v>
      </c>
      <c r="X322" s="150">
        <v>4.0000000000000001E-3</v>
      </c>
      <c r="Y322" s="150">
        <f>X322*K322</f>
        <v>4.0000000000000001E-3</v>
      </c>
      <c r="Z322" s="150">
        <v>0</v>
      </c>
      <c r="AA322" s="151">
        <f>Z322*K322</f>
        <v>0</v>
      </c>
      <c r="AR322" s="20" t="s">
        <v>192</v>
      </c>
      <c r="AT322" s="20" t="s">
        <v>188</v>
      </c>
      <c r="AU322" s="20" t="s">
        <v>98</v>
      </c>
      <c r="AY322" s="20" t="s">
        <v>135</v>
      </c>
      <c r="BE322" s="152">
        <f>IF(U322="základní",N322,0)</f>
        <v>0</v>
      </c>
      <c r="BF322" s="152">
        <f>IF(U322="snížená",N322,0)</f>
        <v>0</v>
      </c>
      <c r="BG322" s="152">
        <f>IF(U322="zákl. přenesená",N322,0)</f>
        <v>0</v>
      </c>
      <c r="BH322" s="152">
        <f>IF(U322="sníž. přenesená",N322,0)</f>
        <v>0</v>
      </c>
      <c r="BI322" s="152">
        <f>IF(U322="nulová",N322,0)</f>
        <v>0</v>
      </c>
      <c r="BJ322" s="20" t="s">
        <v>84</v>
      </c>
      <c r="BK322" s="152">
        <f>ROUND(L322*K322,2)</f>
        <v>0</v>
      </c>
      <c r="BL322" s="20" t="s">
        <v>141</v>
      </c>
      <c r="BM322" s="20" t="s">
        <v>460</v>
      </c>
    </row>
    <row r="323" spans="2:65" s="11" customFormat="1" ht="22.5" customHeight="1">
      <c r="B323" s="161"/>
      <c r="C323" s="162"/>
      <c r="D323" s="162"/>
      <c r="E323" s="163" t="s">
        <v>5</v>
      </c>
      <c r="F323" s="254" t="s">
        <v>84</v>
      </c>
      <c r="G323" s="255"/>
      <c r="H323" s="255"/>
      <c r="I323" s="255"/>
      <c r="J323" s="162"/>
      <c r="K323" s="164">
        <v>1</v>
      </c>
      <c r="L323" s="162"/>
      <c r="M323" s="162"/>
      <c r="N323" s="162"/>
      <c r="O323" s="162"/>
      <c r="P323" s="162"/>
      <c r="Q323" s="162"/>
      <c r="R323" s="165"/>
      <c r="T323" s="166"/>
      <c r="U323" s="162"/>
      <c r="V323" s="162"/>
      <c r="W323" s="162"/>
      <c r="X323" s="162"/>
      <c r="Y323" s="162"/>
      <c r="Z323" s="162"/>
      <c r="AA323" s="167"/>
      <c r="AT323" s="168" t="s">
        <v>157</v>
      </c>
      <c r="AU323" s="168" t="s">
        <v>98</v>
      </c>
      <c r="AV323" s="11" t="s">
        <v>98</v>
      </c>
      <c r="AW323" s="11" t="s">
        <v>33</v>
      </c>
      <c r="AX323" s="11" t="s">
        <v>84</v>
      </c>
      <c r="AY323" s="168" t="s">
        <v>135</v>
      </c>
    </row>
    <row r="324" spans="2:65" s="1" customFormat="1" ht="31.5" customHeight="1">
      <c r="B324" s="118"/>
      <c r="C324" s="177" t="s">
        <v>461</v>
      </c>
      <c r="D324" s="177" t="s">
        <v>188</v>
      </c>
      <c r="E324" s="178" t="s">
        <v>462</v>
      </c>
      <c r="F324" s="256" t="s">
        <v>463</v>
      </c>
      <c r="G324" s="256"/>
      <c r="H324" s="256"/>
      <c r="I324" s="256"/>
      <c r="J324" s="179" t="s">
        <v>140</v>
      </c>
      <c r="K324" s="180">
        <v>2</v>
      </c>
      <c r="L324" s="257"/>
      <c r="M324" s="257"/>
      <c r="N324" s="257">
        <f>ROUND(L324*K324,2)</f>
        <v>0</v>
      </c>
      <c r="O324" s="239"/>
      <c r="P324" s="239"/>
      <c r="Q324" s="239"/>
      <c r="R324" s="120"/>
      <c r="T324" s="149" t="s">
        <v>5</v>
      </c>
      <c r="U324" s="43" t="s">
        <v>41</v>
      </c>
      <c r="V324" s="150">
        <v>0</v>
      </c>
      <c r="W324" s="150">
        <f>V324*K324</f>
        <v>0</v>
      </c>
      <c r="X324" s="150">
        <v>7.45E-3</v>
      </c>
      <c r="Y324" s="150">
        <f>X324*K324</f>
        <v>1.49E-2</v>
      </c>
      <c r="Z324" s="150">
        <v>0</v>
      </c>
      <c r="AA324" s="151">
        <f>Z324*K324</f>
        <v>0</v>
      </c>
      <c r="AR324" s="20" t="s">
        <v>192</v>
      </c>
      <c r="AT324" s="20" t="s">
        <v>188</v>
      </c>
      <c r="AU324" s="20" t="s">
        <v>98</v>
      </c>
      <c r="AY324" s="20" t="s">
        <v>135</v>
      </c>
      <c r="BE324" s="152">
        <f>IF(U324="základní",N324,0)</f>
        <v>0</v>
      </c>
      <c r="BF324" s="152">
        <f>IF(U324="snížená",N324,0)</f>
        <v>0</v>
      </c>
      <c r="BG324" s="152">
        <f>IF(U324="zákl. přenesená",N324,0)</f>
        <v>0</v>
      </c>
      <c r="BH324" s="152">
        <f>IF(U324="sníž. přenesená",N324,0)</f>
        <v>0</v>
      </c>
      <c r="BI324" s="152">
        <f>IF(U324="nulová",N324,0)</f>
        <v>0</v>
      </c>
      <c r="BJ324" s="20" t="s">
        <v>84</v>
      </c>
      <c r="BK324" s="152">
        <f>ROUND(L324*K324,2)</f>
        <v>0</v>
      </c>
      <c r="BL324" s="20" t="s">
        <v>141</v>
      </c>
      <c r="BM324" s="20" t="s">
        <v>464</v>
      </c>
    </row>
    <row r="325" spans="2:65" s="1" customFormat="1" ht="31.5" customHeight="1">
      <c r="B325" s="118"/>
      <c r="C325" s="177" t="s">
        <v>465</v>
      </c>
      <c r="D325" s="177" t="s">
        <v>188</v>
      </c>
      <c r="E325" s="178" t="s">
        <v>466</v>
      </c>
      <c r="F325" s="256" t="s">
        <v>467</v>
      </c>
      <c r="G325" s="256"/>
      <c r="H325" s="256"/>
      <c r="I325" s="256"/>
      <c r="J325" s="179" t="s">
        <v>140</v>
      </c>
      <c r="K325" s="180">
        <v>1</v>
      </c>
      <c r="L325" s="257"/>
      <c r="M325" s="257"/>
      <c r="N325" s="257">
        <f>ROUND(L325*K325,2)</f>
        <v>0</v>
      </c>
      <c r="O325" s="239"/>
      <c r="P325" s="239"/>
      <c r="Q325" s="239"/>
      <c r="R325" s="120"/>
      <c r="T325" s="149" t="s">
        <v>5</v>
      </c>
      <c r="U325" s="43" t="s">
        <v>41</v>
      </c>
      <c r="V325" s="150">
        <v>0</v>
      </c>
      <c r="W325" s="150">
        <f>V325*K325</f>
        <v>0</v>
      </c>
      <c r="X325" s="150">
        <v>2.5000000000000001E-2</v>
      </c>
      <c r="Y325" s="150">
        <f>X325*K325</f>
        <v>2.5000000000000001E-2</v>
      </c>
      <c r="Z325" s="150">
        <v>0</v>
      </c>
      <c r="AA325" s="151">
        <f>Z325*K325</f>
        <v>0</v>
      </c>
      <c r="AR325" s="20" t="s">
        <v>192</v>
      </c>
      <c r="AT325" s="20" t="s">
        <v>188</v>
      </c>
      <c r="AU325" s="20" t="s">
        <v>98</v>
      </c>
      <c r="AY325" s="20" t="s">
        <v>135</v>
      </c>
      <c r="BE325" s="152">
        <f>IF(U325="základní",N325,0)</f>
        <v>0</v>
      </c>
      <c r="BF325" s="152">
        <f>IF(U325="snížená",N325,0)</f>
        <v>0</v>
      </c>
      <c r="BG325" s="152">
        <f>IF(U325="zákl. přenesená",N325,0)</f>
        <v>0</v>
      </c>
      <c r="BH325" s="152">
        <f>IF(U325="sníž. přenesená",N325,0)</f>
        <v>0</v>
      </c>
      <c r="BI325" s="152">
        <f>IF(U325="nulová",N325,0)</f>
        <v>0</v>
      </c>
      <c r="BJ325" s="20" t="s">
        <v>84</v>
      </c>
      <c r="BK325" s="152">
        <f>ROUND(L325*K325,2)</f>
        <v>0</v>
      </c>
      <c r="BL325" s="20" t="s">
        <v>141</v>
      </c>
      <c r="BM325" s="20" t="s">
        <v>468</v>
      </c>
    </row>
    <row r="326" spans="2:65" s="10" customFormat="1" ht="15" customHeight="1">
      <c r="B326" s="153"/>
      <c r="C326" s="154"/>
      <c r="D326" s="154"/>
      <c r="E326" s="155" t="s">
        <v>5</v>
      </c>
      <c r="F326" s="248" t="s">
        <v>469</v>
      </c>
      <c r="G326" s="249"/>
      <c r="H326" s="249"/>
      <c r="I326" s="249"/>
      <c r="J326" s="154"/>
      <c r="K326" s="156" t="s">
        <v>5</v>
      </c>
      <c r="L326" s="154"/>
      <c r="M326" s="154"/>
      <c r="N326" s="154"/>
      <c r="O326" s="154"/>
      <c r="P326" s="154"/>
      <c r="Q326" s="154"/>
      <c r="R326" s="157"/>
      <c r="T326" s="158"/>
      <c r="U326" s="154"/>
      <c r="V326" s="154"/>
      <c r="W326" s="154"/>
      <c r="X326" s="154"/>
      <c r="Y326" s="154"/>
      <c r="Z326" s="154"/>
      <c r="AA326" s="159"/>
      <c r="AT326" s="160" t="s">
        <v>157</v>
      </c>
      <c r="AU326" s="160" t="s">
        <v>98</v>
      </c>
      <c r="AV326" s="10" t="s">
        <v>84</v>
      </c>
      <c r="AW326" s="10" t="s">
        <v>33</v>
      </c>
      <c r="AX326" s="10" t="s">
        <v>76</v>
      </c>
      <c r="AY326" s="160" t="s">
        <v>135</v>
      </c>
    </row>
    <row r="327" spans="2:65" s="11" customFormat="1" ht="15" customHeight="1">
      <c r="B327" s="161"/>
      <c r="C327" s="162"/>
      <c r="D327" s="162"/>
      <c r="E327" s="163" t="s">
        <v>5</v>
      </c>
      <c r="F327" s="250" t="s">
        <v>84</v>
      </c>
      <c r="G327" s="251"/>
      <c r="H327" s="251"/>
      <c r="I327" s="251"/>
      <c r="J327" s="162"/>
      <c r="K327" s="164">
        <v>1</v>
      </c>
      <c r="L327" s="162"/>
      <c r="M327" s="162"/>
      <c r="N327" s="162"/>
      <c r="O327" s="162"/>
      <c r="P327" s="162"/>
      <c r="Q327" s="162"/>
      <c r="R327" s="165"/>
      <c r="T327" s="166"/>
      <c r="U327" s="162"/>
      <c r="V327" s="162"/>
      <c r="W327" s="162"/>
      <c r="X327" s="162"/>
      <c r="Y327" s="162"/>
      <c r="Z327" s="162"/>
      <c r="AA327" s="167"/>
      <c r="AT327" s="168" t="s">
        <v>157</v>
      </c>
      <c r="AU327" s="168" t="s">
        <v>98</v>
      </c>
      <c r="AV327" s="11" t="s">
        <v>98</v>
      </c>
      <c r="AW327" s="11" t="s">
        <v>33</v>
      </c>
      <c r="AX327" s="11" t="s">
        <v>84</v>
      </c>
      <c r="AY327" s="168" t="s">
        <v>135</v>
      </c>
    </row>
    <row r="328" spans="2:65" s="1" customFormat="1" ht="31.5" customHeight="1">
      <c r="B328" s="118"/>
      <c r="C328" s="145" t="s">
        <v>470</v>
      </c>
      <c r="D328" s="145" t="s">
        <v>137</v>
      </c>
      <c r="E328" s="146" t="s">
        <v>471</v>
      </c>
      <c r="F328" s="247" t="s">
        <v>472</v>
      </c>
      <c r="G328" s="247"/>
      <c r="H328" s="247"/>
      <c r="I328" s="247"/>
      <c r="J328" s="147" t="s">
        <v>140</v>
      </c>
      <c r="K328" s="148">
        <v>1</v>
      </c>
      <c r="L328" s="239"/>
      <c r="M328" s="239"/>
      <c r="N328" s="239">
        <f>ROUND(L328*K328,2)</f>
        <v>0</v>
      </c>
      <c r="O328" s="239"/>
      <c r="P328" s="239"/>
      <c r="Q328" s="239"/>
      <c r="R328" s="120"/>
      <c r="T328" s="149" t="s">
        <v>5</v>
      </c>
      <c r="U328" s="43" t="s">
        <v>41</v>
      </c>
      <c r="V328" s="150">
        <v>3.6999999999999998E-2</v>
      </c>
      <c r="W328" s="150">
        <f>V328*K328</f>
        <v>3.6999999999999998E-2</v>
      </c>
      <c r="X328" s="150">
        <v>8.4999999999999995E-4</v>
      </c>
      <c r="Y328" s="150">
        <f>X328*K328</f>
        <v>8.4999999999999995E-4</v>
      </c>
      <c r="Z328" s="150">
        <v>0</v>
      </c>
      <c r="AA328" s="151">
        <f>Z328*K328</f>
        <v>0</v>
      </c>
      <c r="AR328" s="20" t="s">
        <v>141</v>
      </c>
      <c r="AT328" s="20" t="s">
        <v>137</v>
      </c>
      <c r="AU328" s="20" t="s">
        <v>98</v>
      </c>
      <c r="AY328" s="20" t="s">
        <v>135</v>
      </c>
      <c r="BE328" s="152">
        <f>IF(U328="základní",N328,0)</f>
        <v>0</v>
      </c>
      <c r="BF328" s="152">
        <f>IF(U328="snížená",N328,0)</f>
        <v>0</v>
      </c>
      <c r="BG328" s="152">
        <f>IF(U328="zákl. přenesená",N328,0)</f>
        <v>0</v>
      </c>
      <c r="BH328" s="152">
        <f>IF(U328="sníž. přenesená",N328,0)</f>
        <v>0</v>
      </c>
      <c r="BI328" s="152">
        <f>IF(U328="nulová",N328,0)</f>
        <v>0</v>
      </c>
      <c r="BJ328" s="20" t="s">
        <v>84</v>
      </c>
      <c r="BK328" s="152">
        <f>ROUND(L328*K328,2)</f>
        <v>0</v>
      </c>
      <c r="BL328" s="20" t="s">
        <v>141</v>
      </c>
      <c r="BM328" s="20" t="s">
        <v>473</v>
      </c>
    </row>
    <row r="329" spans="2:65" s="1" customFormat="1" ht="31.5" customHeight="1">
      <c r="B329" s="118"/>
      <c r="C329" s="145" t="s">
        <v>362</v>
      </c>
      <c r="D329" s="145" t="s">
        <v>137</v>
      </c>
      <c r="E329" s="146" t="s">
        <v>474</v>
      </c>
      <c r="F329" s="247" t="s">
        <v>475</v>
      </c>
      <c r="G329" s="247"/>
      <c r="H329" s="247"/>
      <c r="I329" s="247"/>
      <c r="J329" s="147" t="s">
        <v>140</v>
      </c>
      <c r="K329" s="148">
        <v>2</v>
      </c>
      <c r="L329" s="239"/>
      <c r="M329" s="239"/>
      <c r="N329" s="239">
        <f>ROUND(L329*K329,2)</f>
        <v>0</v>
      </c>
      <c r="O329" s="239"/>
      <c r="P329" s="239"/>
      <c r="Q329" s="239"/>
      <c r="R329" s="120"/>
      <c r="T329" s="149" t="s">
        <v>5</v>
      </c>
      <c r="U329" s="43" t="s">
        <v>41</v>
      </c>
      <c r="V329" s="150">
        <v>0.877</v>
      </c>
      <c r="W329" s="150">
        <f>V329*K329</f>
        <v>1.754</v>
      </c>
      <c r="X329" s="150">
        <v>6.9999999999999994E-5</v>
      </c>
      <c r="Y329" s="150">
        <f>X329*K329</f>
        <v>1.3999999999999999E-4</v>
      </c>
      <c r="Z329" s="150">
        <v>0</v>
      </c>
      <c r="AA329" s="151">
        <f>Z329*K329</f>
        <v>0</v>
      </c>
      <c r="AR329" s="20" t="s">
        <v>141</v>
      </c>
      <c r="AT329" s="20" t="s">
        <v>137</v>
      </c>
      <c r="AU329" s="20" t="s">
        <v>98</v>
      </c>
      <c r="AY329" s="20" t="s">
        <v>135</v>
      </c>
      <c r="BE329" s="152">
        <f>IF(U329="základní",N329,0)</f>
        <v>0</v>
      </c>
      <c r="BF329" s="152">
        <f>IF(U329="snížená",N329,0)</f>
        <v>0</v>
      </c>
      <c r="BG329" s="152">
        <f>IF(U329="zákl. přenesená",N329,0)</f>
        <v>0</v>
      </c>
      <c r="BH329" s="152">
        <f>IF(U329="sníž. přenesená",N329,0)</f>
        <v>0</v>
      </c>
      <c r="BI329" s="152">
        <f>IF(U329="nulová",N329,0)</f>
        <v>0</v>
      </c>
      <c r="BJ329" s="20" t="s">
        <v>84</v>
      </c>
      <c r="BK329" s="152">
        <f>ROUND(L329*K329,2)</f>
        <v>0</v>
      </c>
      <c r="BL329" s="20" t="s">
        <v>141</v>
      </c>
      <c r="BM329" s="20" t="s">
        <v>476</v>
      </c>
    </row>
    <row r="330" spans="2:65" s="1" customFormat="1" ht="31.5" customHeight="1">
      <c r="B330" s="118"/>
      <c r="C330" s="177" t="s">
        <v>141</v>
      </c>
      <c r="D330" s="177" t="s">
        <v>188</v>
      </c>
      <c r="E330" s="178" t="s">
        <v>477</v>
      </c>
      <c r="F330" s="256" t="s">
        <v>478</v>
      </c>
      <c r="G330" s="256"/>
      <c r="H330" s="256"/>
      <c r="I330" s="256"/>
      <c r="J330" s="179" t="s">
        <v>140</v>
      </c>
      <c r="K330" s="180">
        <v>2</v>
      </c>
      <c r="L330" s="257"/>
      <c r="M330" s="257"/>
      <c r="N330" s="257">
        <f>ROUND(L330*K330,2)</f>
        <v>0</v>
      </c>
      <c r="O330" s="239"/>
      <c r="P330" s="239"/>
      <c r="Q330" s="239"/>
      <c r="R330" s="120"/>
      <c r="T330" s="149" t="s">
        <v>5</v>
      </c>
      <c r="U330" s="43" t="s">
        <v>41</v>
      </c>
      <c r="V330" s="150">
        <v>0</v>
      </c>
      <c r="W330" s="150">
        <f>V330*K330</f>
        <v>0</v>
      </c>
      <c r="X330" s="150">
        <v>4.0000000000000001E-3</v>
      </c>
      <c r="Y330" s="150">
        <f>X330*K330</f>
        <v>8.0000000000000002E-3</v>
      </c>
      <c r="Z330" s="150">
        <v>0</v>
      </c>
      <c r="AA330" s="151">
        <f>Z330*K330</f>
        <v>0</v>
      </c>
      <c r="AR330" s="20" t="s">
        <v>192</v>
      </c>
      <c r="AT330" s="20" t="s">
        <v>188</v>
      </c>
      <c r="AU330" s="20" t="s">
        <v>98</v>
      </c>
      <c r="AY330" s="20" t="s">
        <v>135</v>
      </c>
      <c r="BE330" s="152">
        <f>IF(U330="základní",N330,0)</f>
        <v>0</v>
      </c>
      <c r="BF330" s="152">
        <f>IF(U330="snížená",N330,0)</f>
        <v>0</v>
      </c>
      <c r="BG330" s="152">
        <f>IF(U330="zákl. přenesená",N330,0)</f>
        <v>0</v>
      </c>
      <c r="BH330" s="152">
        <f>IF(U330="sníž. přenesená",N330,0)</f>
        <v>0</v>
      </c>
      <c r="BI330" s="152">
        <f>IF(U330="nulová",N330,0)</f>
        <v>0</v>
      </c>
      <c r="BJ330" s="20" t="s">
        <v>84</v>
      </c>
      <c r="BK330" s="152">
        <f>ROUND(L330*K330,2)</f>
        <v>0</v>
      </c>
      <c r="BL330" s="20" t="s">
        <v>141</v>
      </c>
      <c r="BM330" s="20" t="s">
        <v>479</v>
      </c>
    </row>
    <row r="331" spans="2:65" s="1" customFormat="1" ht="31.5" customHeight="1">
      <c r="B331" s="118"/>
      <c r="C331" s="145" t="s">
        <v>480</v>
      </c>
      <c r="D331" s="145" t="s">
        <v>137</v>
      </c>
      <c r="E331" s="146" t="s">
        <v>481</v>
      </c>
      <c r="F331" s="247" t="s">
        <v>482</v>
      </c>
      <c r="G331" s="247"/>
      <c r="H331" s="247"/>
      <c r="I331" s="247"/>
      <c r="J331" s="147" t="s">
        <v>206</v>
      </c>
      <c r="K331" s="148">
        <v>11.9</v>
      </c>
      <c r="L331" s="239"/>
      <c r="M331" s="239"/>
      <c r="N331" s="239">
        <f>ROUND(L331*K331,2)</f>
        <v>0</v>
      </c>
      <c r="O331" s="239"/>
      <c r="P331" s="239"/>
      <c r="Q331" s="239"/>
      <c r="R331" s="120"/>
      <c r="T331" s="149" t="s">
        <v>5</v>
      </c>
      <c r="U331" s="43" t="s">
        <v>41</v>
      </c>
      <c r="V331" s="150">
        <v>0.29199999999999998</v>
      </c>
      <c r="W331" s="150">
        <f>V331*K331</f>
        <v>3.4747999999999997</v>
      </c>
      <c r="X331" s="150">
        <v>1.0000000000000001E-5</v>
      </c>
      <c r="Y331" s="150">
        <f>X331*K331</f>
        <v>1.1900000000000002E-4</v>
      </c>
      <c r="Z331" s="150">
        <v>0</v>
      </c>
      <c r="AA331" s="151">
        <f>Z331*K331</f>
        <v>0</v>
      </c>
      <c r="AR331" s="20" t="s">
        <v>141</v>
      </c>
      <c r="AT331" s="20" t="s">
        <v>137</v>
      </c>
      <c r="AU331" s="20" t="s">
        <v>98</v>
      </c>
      <c r="AY331" s="20" t="s">
        <v>135</v>
      </c>
      <c r="BE331" s="152">
        <f>IF(U331="základní",N331,0)</f>
        <v>0</v>
      </c>
      <c r="BF331" s="152">
        <f>IF(U331="snížená",N331,0)</f>
        <v>0</v>
      </c>
      <c r="BG331" s="152">
        <f>IF(U331="zákl. přenesená",N331,0)</f>
        <v>0</v>
      </c>
      <c r="BH331" s="152">
        <f>IF(U331="sníž. přenesená",N331,0)</f>
        <v>0</v>
      </c>
      <c r="BI331" s="152">
        <f>IF(U331="nulová",N331,0)</f>
        <v>0</v>
      </c>
      <c r="BJ331" s="20" t="s">
        <v>84</v>
      </c>
      <c r="BK331" s="152">
        <f>ROUND(L331*K331,2)</f>
        <v>0</v>
      </c>
      <c r="BL331" s="20" t="s">
        <v>141</v>
      </c>
      <c r="BM331" s="20" t="s">
        <v>483</v>
      </c>
    </row>
    <row r="332" spans="2:65" s="10" customFormat="1" ht="15" customHeight="1">
      <c r="B332" s="153"/>
      <c r="C332" s="154"/>
      <c r="D332" s="154"/>
      <c r="E332" s="155" t="s">
        <v>5</v>
      </c>
      <c r="F332" s="248" t="s">
        <v>484</v>
      </c>
      <c r="G332" s="249"/>
      <c r="H332" s="249"/>
      <c r="I332" s="249"/>
      <c r="J332" s="154"/>
      <c r="K332" s="156" t="s">
        <v>5</v>
      </c>
      <c r="L332" s="154"/>
      <c r="M332" s="154"/>
      <c r="N332" s="154"/>
      <c r="O332" s="154"/>
      <c r="P332" s="154"/>
      <c r="Q332" s="154"/>
      <c r="R332" s="157"/>
      <c r="T332" s="158"/>
      <c r="U332" s="154"/>
      <c r="V332" s="154"/>
      <c r="W332" s="154"/>
      <c r="X332" s="154"/>
      <c r="Y332" s="154"/>
      <c r="Z332" s="154"/>
      <c r="AA332" s="159"/>
      <c r="AT332" s="160" t="s">
        <v>157</v>
      </c>
      <c r="AU332" s="160" t="s">
        <v>98</v>
      </c>
      <c r="AV332" s="10" t="s">
        <v>84</v>
      </c>
      <c r="AW332" s="10" t="s">
        <v>33</v>
      </c>
      <c r="AX332" s="10" t="s">
        <v>76</v>
      </c>
      <c r="AY332" s="160" t="s">
        <v>135</v>
      </c>
    </row>
    <row r="333" spans="2:65" s="11" customFormat="1" ht="15" customHeight="1">
      <c r="B333" s="161"/>
      <c r="C333" s="162"/>
      <c r="D333" s="162"/>
      <c r="E333" s="163" t="s">
        <v>5</v>
      </c>
      <c r="F333" s="250" t="s">
        <v>485</v>
      </c>
      <c r="G333" s="251"/>
      <c r="H333" s="251"/>
      <c r="I333" s="251"/>
      <c r="J333" s="162"/>
      <c r="K333" s="164">
        <v>7.1</v>
      </c>
      <c r="L333" s="162"/>
      <c r="M333" s="162"/>
      <c r="N333" s="162"/>
      <c r="O333" s="162"/>
      <c r="P333" s="162"/>
      <c r="Q333" s="162"/>
      <c r="R333" s="165"/>
      <c r="T333" s="166"/>
      <c r="U333" s="162"/>
      <c r="V333" s="162"/>
      <c r="W333" s="162"/>
      <c r="X333" s="162"/>
      <c r="Y333" s="162"/>
      <c r="Z333" s="162"/>
      <c r="AA333" s="167"/>
      <c r="AT333" s="168" t="s">
        <v>157</v>
      </c>
      <c r="AU333" s="168" t="s">
        <v>98</v>
      </c>
      <c r="AV333" s="11" t="s">
        <v>98</v>
      </c>
      <c r="AW333" s="11" t="s">
        <v>33</v>
      </c>
      <c r="AX333" s="11" t="s">
        <v>76</v>
      </c>
      <c r="AY333" s="168" t="s">
        <v>135</v>
      </c>
    </row>
    <row r="334" spans="2:65" s="10" customFormat="1" ht="15" customHeight="1">
      <c r="B334" s="153"/>
      <c r="C334" s="154"/>
      <c r="D334" s="154"/>
      <c r="E334" s="155" t="s">
        <v>5</v>
      </c>
      <c r="F334" s="242" t="s">
        <v>219</v>
      </c>
      <c r="G334" s="243"/>
      <c r="H334" s="243"/>
      <c r="I334" s="243"/>
      <c r="J334" s="154"/>
      <c r="K334" s="156" t="s">
        <v>5</v>
      </c>
      <c r="L334" s="154"/>
      <c r="M334" s="154"/>
      <c r="N334" s="154"/>
      <c r="O334" s="154"/>
      <c r="P334" s="154"/>
      <c r="Q334" s="154"/>
      <c r="R334" s="157"/>
      <c r="T334" s="158"/>
      <c r="U334" s="154"/>
      <c r="V334" s="154"/>
      <c r="W334" s="154"/>
      <c r="X334" s="154"/>
      <c r="Y334" s="154"/>
      <c r="Z334" s="154"/>
      <c r="AA334" s="159"/>
      <c r="AT334" s="160" t="s">
        <v>157</v>
      </c>
      <c r="AU334" s="160" t="s">
        <v>98</v>
      </c>
      <c r="AV334" s="10" t="s">
        <v>84</v>
      </c>
      <c r="AW334" s="10" t="s">
        <v>33</v>
      </c>
      <c r="AX334" s="10" t="s">
        <v>76</v>
      </c>
      <c r="AY334" s="160" t="s">
        <v>135</v>
      </c>
    </row>
    <row r="335" spans="2:65" s="11" customFormat="1" ht="15" customHeight="1">
      <c r="B335" s="161"/>
      <c r="C335" s="162"/>
      <c r="D335" s="162"/>
      <c r="E335" s="163" t="s">
        <v>5</v>
      </c>
      <c r="F335" s="258" t="s">
        <v>486</v>
      </c>
      <c r="G335" s="259"/>
      <c r="H335" s="259"/>
      <c r="I335" s="259"/>
      <c r="J335" s="162"/>
      <c r="K335" s="164">
        <v>4.8</v>
      </c>
      <c r="L335" s="162"/>
      <c r="M335" s="162"/>
      <c r="N335" s="162"/>
      <c r="O335" s="162"/>
      <c r="P335" s="162"/>
      <c r="Q335" s="162"/>
      <c r="R335" s="165"/>
      <c r="T335" s="166"/>
      <c r="U335" s="162"/>
      <c r="V335" s="162"/>
      <c r="W335" s="162"/>
      <c r="X335" s="162"/>
      <c r="Y335" s="162"/>
      <c r="Z335" s="162"/>
      <c r="AA335" s="167"/>
      <c r="AT335" s="168" t="s">
        <v>157</v>
      </c>
      <c r="AU335" s="168" t="s">
        <v>98</v>
      </c>
      <c r="AV335" s="11" t="s">
        <v>98</v>
      </c>
      <c r="AW335" s="11" t="s">
        <v>33</v>
      </c>
      <c r="AX335" s="11" t="s">
        <v>76</v>
      </c>
      <c r="AY335" s="168" t="s">
        <v>135</v>
      </c>
    </row>
    <row r="336" spans="2:65" s="12" customFormat="1" ht="15" customHeight="1">
      <c r="B336" s="169"/>
      <c r="C336" s="170"/>
      <c r="D336" s="170"/>
      <c r="E336" s="171" t="s">
        <v>5</v>
      </c>
      <c r="F336" s="252" t="s">
        <v>165</v>
      </c>
      <c r="G336" s="253"/>
      <c r="H336" s="253"/>
      <c r="I336" s="253"/>
      <c r="J336" s="170"/>
      <c r="K336" s="172">
        <v>11.9</v>
      </c>
      <c r="L336" s="170"/>
      <c r="M336" s="170"/>
      <c r="N336" s="170"/>
      <c r="O336" s="170"/>
      <c r="P336" s="170"/>
      <c r="Q336" s="170"/>
      <c r="R336" s="173"/>
      <c r="T336" s="174"/>
      <c r="U336" s="170"/>
      <c r="V336" s="170"/>
      <c r="W336" s="170"/>
      <c r="X336" s="170"/>
      <c r="Y336" s="170"/>
      <c r="Z336" s="170"/>
      <c r="AA336" s="175"/>
      <c r="AT336" s="176" t="s">
        <v>157</v>
      </c>
      <c r="AU336" s="176" t="s">
        <v>98</v>
      </c>
      <c r="AV336" s="12" t="s">
        <v>141</v>
      </c>
      <c r="AW336" s="12" t="s">
        <v>33</v>
      </c>
      <c r="AX336" s="12" t="s">
        <v>84</v>
      </c>
      <c r="AY336" s="176" t="s">
        <v>135</v>
      </c>
    </row>
    <row r="337" spans="2:65" s="1" customFormat="1" ht="31.5" customHeight="1">
      <c r="B337" s="118"/>
      <c r="C337" s="177" t="s">
        <v>487</v>
      </c>
      <c r="D337" s="177" t="s">
        <v>188</v>
      </c>
      <c r="E337" s="178" t="s">
        <v>488</v>
      </c>
      <c r="F337" s="256" t="s">
        <v>489</v>
      </c>
      <c r="G337" s="256"/>
      <c r="H337" s="256"/>
      <c r="I337" s="256"/>
      <c r="J337" s="179" t="s">
        <v>140</v>
      </c>
      <c r="K337" s="180">
        <v>1</v>
      </c>
      <c r="L337" s="257"/>
      <c r="M337" s="257"/>
      <c r="N337" s="257">
        <f>ROUND(L337*K337,2)</f>
        <v>0</v>
      </c>
      <c r="O337" s="239"/>
      <c r="P337" s="239"/>
      <c r="Q337" s="239"/>
      <c r="R337" s="120"/>
      <c r="T337" s="149" t="s">
        <v>5</v>
      </c>
      <c r="U337" s="43" t="s">
        <v>41</v>
      </c>
      <c r="V337" s="150">
        <v>0</v>
      </c>
      <c r="W337" s="150">
        <f>V337*K337</f>
        <v>0</v>
      </c>
      <c r="X337" s="150">
        <v>1.7399999999999999E-2</v>
      </c>
      <c r="Y337" s="150">
        <f>X337*K337</f>
        <v>1.7399999999999999E-2</v>
      </c>
      <c r="Z337" s="150">
        <v>0</v>
      </c>
      <c r="AA337" s="151">
        <f>Z337*K337</f>
        <v>0</v>
      </c>
      <c r="AR337" s="20" t="s">
        <v>192</v>
      </c>
      <c r="AT337" s="20" t="s">
        <v>188</v>
      </c>
      <c r="AU337" s="20" t="s">
        <v>98</v>
      </c>
      <c r="AY337" s="20" t="s">
        <v>135</v>
      </c>
      <c r="BE337" s="152">
        <f>IF(U337="základní",N337,0)</f>
        <v>0</v>
      </c>
      <c r="BF337" s="152">
        <f>IF(U337="snížená",N337,0)</f>
        <v>0</v>
      </c>
      <c r="BG337" s="152">
        <f>IF(U337="zákl. přenesená",N337,0)</f>
        <v>0</v>
      </c>
      <c r="BH337" s="152">
        <f>IF(U337="sníž. přenesená",N337,0)</f>
        <v>0</v>
      </c>
      <c r="BI337" s="152">
        <f>IF(U337="nulová",N337,0)</f>
        <v>0</v>
      </c>
      <c r="BJ337" s="20" t="s">
        <v>84</v>
      </c>
      <c r="BK337" s="152">
        <f>ROUND(L337*K337,2)</f>
        <v>0</v>
      </c>
      <c r="BL337" s="20" t="s">
        <v>141</v>
      </c>
      <c r="BM337" s="20" t="s">
        <v>490</v>
      </c>
    </row>
    <row r="338" spans="2:65" s="11" customFormat="1" ht="22.5" customHeight="1">
      <c r="B338" s="161"/>
      <c r="C338" s="162"/>
      <c r="D338" s="162"/>
      <c r="E338" s="163" t="s">
        <v>5</v>
      </c>
      <c r="F338" s="254" t="s">
        <v>84</v>
      </c>
      <c r="G338" s="255"/>
      <c r="H338" s="255"/>
      <c r="I338" s="255"/>
      <c r="J338" s="162"/>
      <c r="K338" s="164">
        <v>1</v>
      </c>
      <c r="L338" s="162"/>
      <c r="M338" s="162"/>
      <c r="N338" s="162"/>
      <c r="O338" s="162"/>
      <c r="P338" s="162"/>
      <c r="Q338" s="162"/>
      <c r="R338" s="165"/>
      <c r="T338" s="166"/>
      <c r="U338" s="162"/>
      <c r="V338" s="162"/>
      <c r="W338" s="162"/>
      <c r="X338" s="162"/>
      <c r="Y338" s="162"/>
      <c r="Z338" s="162"/>
      <c r="AA338" s="167"/>
      <c r="AT338" s="168" t="s">
        <v>157</v>
      </c>
      <c r="AU338" s="168" t="s">
        <v>98</v>
      </c>
      <c r="AV338" s="11" t="s">
        <v>98</v>
      </c>
      <c r="AW338" s="11" t="s">
        <v>33</v>
      </c>
      <c r="AX338" s="11" t="s">
        <v>84</v>
      </c>
      <c r="AY338" s="168" t="s">
        <v>135</v>
      </c>
    </row>
    <row r="339" spans="2:65" s="1" customFormat="1" ht="31.5" customHeight="1">
      <c r="B339" s="118"/>
      <c r="C339" s="177" t="s">
        <v>491</v>
      </c>
      <c r="D339" s="177" t="s">
        <v>188</v>
      </c>
      <c r="E339" s="178" t="s">
        <v>492</v>
      </c>
      <c r="F339" s="256" t="s">
        <v>493</v>
      </c>
      <c r="G339" s="256"/>
      <c r="H339" s="256"/>
      <c r="I339" s="256"/>
      <c r="J339" s="179" t="s">
        <v>140</v>
      </c>
      <c r="K339" s="180">
        <v>4</v>
      </c>
      <c r="L339" s="257"/>
      <c r="M339" s="257"/>
      <c r="N339" s="257">
        <f>ROUND(L339*K339,2)</f>
        <v>0</v>
      </c>
      <c r="O339" s="239"/>
      <c r="P339" s="239"/>
      <c r="Q339" s="239"/>
      <c r="R339" s="120"/>
      <c r="T339" s="149" t="s">
        <v>5</v>
      </c>
      <c r="U339" s="43" t="s">
        <v>41</v>
      </c>
      <c r="V339" s="150">
        <v>0</v>
      </c>
      <c r="W339" s="150">
        <f>V339*K339</f>
        <v>0</v>
      </c>
      <c r="X339" s="150">
        <v>2.8999999999999998E-3</v>
      </c>
      <c r="Y339" s="150">
        <f>X339*K339</f>
        <v>1.1599999999999999E-2</v>
      </c>
      <c r="Z339" s="150">
        <v>0</v>
      </c>
      <c r="AA339" s="151">
        <f>Z339*K339</f>
        <v>0</v>
      </c>
      <c r="AR339" s="20" t="s">
        <v>192</v>
      </c>
      <c r="AT339" s="20" t="s">
        <v>188</v>
      </c>
      <c r="AU339" s="20" t="s">
        <v>98</v>
      </c>
      <c r="AY339" s="20" t="s">
        <v>135</v>
      </c>
      <c r="BE339" s="152">
        <f>IF(U339="základní",N339,0)</f>
        <v>0</v>
      </c>
      <c r="BF339" s="152">
        <f>IF(U339="snížená",N339,0)</f>
        <v>0</v>
      </c>
      <c r="BG339" s="152">
        <f>IF(U339="zákl. přenesená",N339,0)</f>
        <v>0</v>
      </c>
      <c r="BH339" s="152">
        <f>IF(U339="sníž. přenesená",N339,0)</f>
        <v>0</v>
      </c>
      <c r="BI339" s="152">
        <f>IF(U339="nulová",N339,0)</f>
        <v>0</v>
      </c>
      <c r="BJ339" s="20" t="s">
        <v>84</v>
      </c>
      <c r="BK339" s="152">
        <f>ROUND(L339*K339,2)</f>
        <v>0</v>
      </c>
      <c r="BL339" s="20" t="s">
        <v>141</v>
      </c>
      <c r="BM339" s="20" t="s">
        <v>494</v>
      </c>
    </row>
    <row r="340" spans="2:65" s="11" customFormat="1" ht="15" customHeight="1">
      <c r="B340" s="161"/>
      <c r="C340" s="162"/>
      <c r="D340" s="162"/>
      <c r="E340" s="163" t="s">
        <v>5</v>
      </c>
      <c r="F340" s="254" t="s">
        <v>495</v>
      </c>
      <c r="G340" s="255"/>
      <c r="H340" s="255"/>
      <c r="I340" s="255"/>
      <c r="J340" s="162"/>
      <c r="K340" s="164">
        <v>4</v>
      </c>
      <c r="L340" s="162"/>
      <c r="M340" s="162"/>
      <c r="N340" s="162"/>
      <c r="O340" s="162"/>
      <c r="P340" s="162"/>
      <c r="Q340" s="162"/>
      <c r="R340" s="165"/>
      <c r="T340" s="166"/>
      <c r="U340" s="162"/>
      <c r="V340" s="162"/>
      <c r="W340" s="162"/>
      <c r="X340" s="162"/>
      <c r="Y340" s="162"/>
      <c r="Z340" s="162"/>
      <c r="AA340" s="167"/>
      <c r="AT340" s="168" t="s">
        <v>157</v>
      </c>
      <c r="AU340" s="168" t="s">
        <v>98</v>
      </c>
      <c r="AV340" s="11" t="s">
        <v>98</v>
      </c>
      <c r="AW340" s="11" t="s">
        <v>33</v>
      </c>
      <c r="AX340" s="11" t="s">
        <v>76</v>
      </c>
      <c r="AY340" s="168" t="s">
        <v>135</v>
      </c>
    </row>
    <row r="341" spans="2:65" s="12" customFormat="1" ht="15" customHeight="1">
      <c r="B341" s="169"/>
      <c r="C341" s="170"/>
      <c r="D341" s="170"/>
      <c r="E341" s="171" t="s">
        <v>5</v>
      </c>
      <c r="F341" s="252" t="s">
        <v>165</v>
      </c>
      <c r="G341" s="253"/>
      <c r="H341" s="253"/>
      <c r="I341" s="253"/>
      <c r="J341" s="170"/>
      <c r="K341" s="172">
        <v>4</v>
      </c>
      <c r="L341" s="170"/>
      <c r="M341" s="170"/>
      <c r="N341" s="170"/>
      <c r="O341" s="170"/>
      <c r="P341" s="170"/>
      <c r="Q341" s="170"/>
      <c r="R341" s="173"/>
      <c r="T341" s="174"/>
      <c r="U341" s="170"/>
      <c r="V341" s="170"/>
      <c r="W341" s="170"/>
      <c r="X341" s="170"/>
      <c r="Y341" s="170"/>
      <c r="Z341" s="170"/>
      <c r="AA341" s="175"/>
      <c r="AT341" s="176" t="s">
        <v>157</v>
      </c>
      <c r="AU341" s="176" t="s">
        <v>98</v>
      </c>
      <c r="AV341" s="12" t="s">
        <v>141</v>
      </c>
      <c r="AW341" s="12" t="s">
        <v>33</v>
      </c>
      <c r="AX341" s="12" t="s">
        <v>84</v>
      </c>
      <c r="AY341" s="176" t="s">
        <v>135</v>
      </c>
    </row>
    <row r="342" spans="2:65" s="1" customFormat="1" ht="31.5" customHeight="1">
      <c r="B342" s="118"/>
      <c r="C342" s="177" t="s">
        <v>496</v>
      </c>
      <c r="D342" s="177" t="s">
        <v>188</v>
      </c>
      <c r="E342" s="178" t="s">
        <v>497</v>
      </c>
      <c r="F342" s="256" t="s">
        <v>498</v>
      </c>
      <c r="G342" s="256"/>
      <c r="H342" s="256"/>
      <c r="I342" s="256"/>
      <c r="J342" s="179" t="s">
        <v>140</v>
      </c>
      <c r="K342" s="180">
        <v>1</v>
      </c>
      <c r="L342" s="257"/>
      <c r="M342" s="257"/>
      <c r="N342" s="257">
        <f>ROUND(L342*K342,2)</f>
        <v>0</v>
      </c>
      <c r="O342" s="239"/>
      <c r="P342" s="239"/>
      <c r="Q342" s="239"/>
      <c r="R342" s="120"/>
      <c r="T342" s="149" t="s">
        <v>5</v>
      </c>
      <c r="U342" s="43" t="s">
        <v>41</v>
      </c>
      <c r="V342" s="150">
        <v>0</v>
      </c>
      <c r="W342" s="150">
        <f>V342*K342</f>
        <v>0</v>
      </c>
      <c r="X342" s="150">
        <v>8.6999999999999994E-3</v>
      </c>
      <c r="Y342" s="150">
        <f>X342*K342</f>
        <v>8.6999999999999994E-3</v>
      </c>
      <c r="Z342" s="150">
        <v>0</v>
      </c>
      <c r="AA342" s="151">
        <f>Z342*K342</f>
        <v>0</v>
      </c>
      <c r="AR342" s="20" t="s">
        <v>192</v>
      </c>
      <c r="AT342" s="20" t="s">
        <v>188</v>
      </c>
      <c r="AU342" s="20" t="s">
        <v>98</v>
      </c>
      <c r="AY342" s="20" t="s">
        <v>135</v>
      </c>
      <c r="BE342" s="152">
        <f>IF(U342="základní",N342,0)</f>
        <v>0</v>
      </c>
      <c r="BF342" s="152">
        <f>IF(U342="snížená",N342,0)</f>
        <v>0</v>
      </c>
      <c r="BG342" s="152">
        <f>IF(U342="zákl. přenesená",N342,0)</f>
        <v>0</v>
      </c>
      <c r="BH342" s="152">
        <f>IF(U342="sníž. přenesená",N342,0)</f>
        <v>0</v>
      </c>
      <c r="BI342" s="152">
        <f>IF(U342="nulová",N342,0)</f>
        <v>0</v>
      </c>
      <c r="BJ342" s="20" t="s">
        <v>84</v>
      </c>
      <c r="BK342" s="152">
        <f>ROUND(L342*K342,2)</f>
        <v>0</v>
      </c>
      <c r="BL342" s="20" t="s">
        <v>141</v>
      </c>
      <c r="BM342" s="20" t="s">
        <v>499</v>
      </c>
    </row>
    <row r="343" spans="2:65" s="11" customFormat="1" ht="22.5" customHeight="1">
      <c r="B343" s="161"/>
      <c r="C343" s="162"/>
      <c r="D343" s="162"/>
      <c r="E343" s="163" t="s">
        <v>5</v>
      </c>
      <c r="F343" s="254" t="s">
        <v>84</v>
      </c>
      <c r="G343" s="255"/>
      <c r="H343" s="255"/>
      <c r="I343" s="255"/>
      <c r="J343" s="162"/>
      <c r="K343" s="164">
        <v>1</v>
      </c>
      <c r="L343" s="162"/>
      <c r="M343" s="162"/>
      <c r="N343" s="162"/>
      <c r="O343" s="162"/>
      <c r="P343" s="162"/>
      <c r="Q343" s="162"/>
      <c r="R343" s="165"/>
      <c r="T343" s="166"/>
      <c r="U343" s="162"/>
      <c r="V343" s="162"/>
      <c r="W343" s="162"/>
      <c r="X343" s="162"/>
      <c r="Y343" s="162"/>
      <c r="Z343" s="162"/>
      <c r="AA343" s="167"/>
      <c r="AT343" s="168" t="s">
        <v>157</v>
      </c>
      <c r="AU343" s="168" t="s">
        <v>98</v>
      </c>
      <c r="AV343" s="11" t="s">
        <v>98</v>
      </c>
      <c r="AW343" s="11" t="s">
        <v>33</v>
      </c>
      <c r="AX343" s="11" t="s">
        <v>84</v>
      </c>
      <c r="AY343" s="168" t="s">
        <v>135</v>
      </c>
    </row>
    <row r="344" spans="2:65" s="1" customFormat="1" ht="31.5" customHeight="1">
      <c r="B344" s="118"/>
      <c r="C344" s="145" t="s">
        <v>500</v>
      </c>
      <c r="D344" s="145" t="s">
        <v>137</v>
      </c>
      <c r="E344" s="146" t="s">
        <v>501</v>
      </c>
      <c r="F344" s="247" t="s">
        <v>502</v>
      </c>
      <c r="G344" s="247"/>
      <c r="H344" s="247"/>
      <c r="I344" s="247"/>
      <c r="J344" s="147" t="s">
        <v>206</v>
      </c>
      <c r="K344" s="148">
        <v>36</v>
      </c>
      <c r="L344" s="239"/>
      <c r="M344" s="239"/>
      <c r="N344" s="239">
        <f>ROUND(L344*K344,2)</f>
        <v>0</v>
      </c>
      <c r="O344" s="239"/>
      <c r="P344" s="239"/>
      <c r="Q344" s="239"/>
      <c r="R344" s="120"/>
      <c r="T344" s="149" t="s">
        <v>5</v>
      </c>
      <c r="U344" s="43" t="s">
        <v>41</v>
      </c>
      <c r="V344" s="150">
        <v>0.312</v>
      </c>
      <c r="W344" s="150">
        <f>V344*K344</f>
        <v>11.231999999999999</v>
      </c>
      <c r="X344" s="150">
        <v>1.0000000000000001E-5</v>
      </c>
      <c r="Y344" s="150">
        <f>X344*K344</f>
        <v>3.6000000000000002E-4</v>
      </c>
      <c r="Z344" s="150">
        <v>0</v>
      </c>
      <c r="AA344" s="151">
        <f>Z344*K344</f>
        <v>0</v>
      </c>
      <c r="AR344" s="20" t="s">
        <v>141</v>
      </c>
      <c r="AT344" s="20" t="s">
        <v>137</v>
      </c>
      <c r="AU344" s="20" t="s">
        <v>98</v>
      </c>
      <c r="AY344" s="20" t="s">
        <v>135</v>
      </c>
      <c r="BE344" s="152">
        <f>IF(U344="základní",N344,0)</f>
        <v>0</v>
      </c>
      <c r="BF344" s="152">
        <f>IF(U344="snížená",N344,0)</f>
        <v>0</v>
      </c>
      <c r="BG344" s="152">
        <f>IF(U344="zákl. přenesená",N344,0)</f>
        <v>0</v>
      </c>
      <c r="BH344" s="152">
        <f>IF(U344="sníž. přenesená",N344,0)</f>
        <v>0</v>
      </c>
      <c r="BI344" s="152">
        <f>IF(U344="nulová",N344,0)</f>
        <v>0</v>
      </c>
      <c r="BJ344" s="20" t="s">
        <v>84</v>
      </c>
      <c r="BK344" s="152">
        <f>ROUND(L344*K344,2)</f>
        <v>0</v>
      </c>
      <c r="BL344" s="20" t="s">
        <v>141</v>
      </c>
      <c r="BM344" s="20" t="s">
        <v>503</v>
      </c>
    </row>
    <row r="345" spans="2:65" s="10" customFormat="1" ht="15" customHeight="1">
      <c r="B345" s="153"/>
      <c r="C345" s="154"/>
      <c r="D345" s="154"/>
      <c r="E345" s="155" t="s">
        <v>5</v>
      </c>
      <c r="F345" s="248" t="s">
        <v>161</v>
      </c>
      <c r="G345" s="249"/>
      <c r="H345" s="249"/>
      <c r="I345" s="249"/>
      <c r="J345" s="154"/>
      <c r="K345" s="156" t="s">
        <v>5</v>
      </c>
      <c r="L345" s="154"/>
      <c r="M345" s="154"/>
      <c r="N345" s="154"/>
      <c r="O345" s="154"/>
      <c r="P345" s="154"/>
      <c r="Q345" s="154"/>
      <c r="R345" s="157"/>
      <c r="T345" s="158"/>
      <c r="U345" s="154"/>
      <c r="V345" s="154"/>
      <c r="W345" s="154"/>
      <c r="X345" s="154"/>
      <c r="Y345" s="154"/>
      <c r="Z345" s="154"/>
      <c r="AA345" s="159"/>
      <c r="AT345" s="160" t="s">
        <v>157</v>
      </c>
      <c r="AU345" s="160" t="s">
        <v>98</v>
      </c>
      <c r="AV345" s="10" t="s">
        <v>84</v>
      </c>
      <c r="AW345" s="10" t="s">
        <v>33</v>
      </c>
      <c r="AX345" s="10" t="s">
        <v>76</v>
      </c>
      <c r="AY345" s="160" t="s">
        <v>135</v>
      </c>
    </row>
    <row r="346" spans="2:65" s="11" customFormat="1" ht="15" customHeight="1">
      <c r="B346" s="161"/>
      <c r="C346" s="162"/>
      <c r="D346" s="162"/>
      <c r="E346" s="163" t="s">
        <v>5</v>
      </c>
      <c r="F346" s="250" t="s">
        <v>290</v>
      </c>
      <c r="G346" s="251"/>
      <c r="H346" s="251"/>
      <c r="I346" s="251"/>
      <c r="J346" s="162"/>
      <c r="K346" s="164">
        <v>12</v>
      </c>
      <c r="L346" s="162"/>
      <c r="M346" s="162"/>
      <c r="N346" s="162"/>
      <c r="O346" s="162"/>
      <c r="P346" s="162"/>
      <c r="Q346" s="162"/>
      <c r="R346" s="165"/>
      <c r="T346" s="166"/>
      <c r="U346" s="162"/>
      <c r="V346" s="162"/>
      <c r="W346" s="162"/>
      <c r="X346" s="162"/>
      <c r="Y346" s="162"/>
      <c r="Z346" s="162"/>
      <c r="AA346" s="167"/>
      <c r="AT346" s="168" t="s">
        <v>157</v>
      </c>
      <c r="AU346" s="168" t="s">
        <v>98</v>
      </c>
      <c r="AV346" s="11" t="s">
        <v>98</v>
      </c>
      <c r="AW346" s="11" t="s">
        <v>33</v>
      </c>
      <c r="AX346" s="11" t="s">
        <v>76</v>
      </c>
      <c r="AY346" s="168" t="s">
        <v>135</v>
      </c>
    </row>
    <row r="347" spans="2:65" s="10" customFormat="1" ht="15" customHeight="1">
      <c r="B347" s="153"/>
      <c r="C347" s="154"/>
      <c r="D347" s="154"/>
      <c r="E347" s="155" t="s">
        <v>5</v>
      </c>
      <c r="F347" s="242" t="s">
        <v>221</v>
      </c>
      <c r="G347" s="243"/>
      <c r="H347" s="243"/>
      <c r="I347" s="243"/>
      <c r="J347" s="154"/>
      <c r="K347" s="156" t="s">
        <v>5</v>
      </c>
      <c r="L347" s="154"/>
      <c r="M347" s="154"/>
      <c r="N347" s="154"/>
      <c r="O347" s="154"/>
      <c r="P347" s="154"/>
      <c r="Q347" s="154"/>
      <c r="R347" s="157"/>
      <c r="T347" s="158"/>
      <c r="U347" s="154"/>
      <c r="V347" s="154"/>
      <c r="W347" s="154"/>
      <c r="X347" s="154"/>
      <c r="Y347" s="154"/>
      <c r="Z347" s="154"/>
      <c r="AA347" s="159"/>
      <c r="AT347" s="160" t="s">
        <v>157</v>
      </c>
      <c r="AU347" s="160" t="s">
        <v>98</v>
      </c>
      <c r="AV347" s="10" t="s">
        <v>84</v>
      </c>
      <c r="AW347" s="10" t="s">
        <v>33</v>
      </c>
      <c r="AX347" s="10" t="s">
        <v>76</v>
      </c>
      <c r="AY347" s="160" t="s">
        <v>135</v>
      </c>
    </row>
    <row r="348" spans="2:65" s="11" customFormat="1" ht="15" customHeight="1">
      <c r="B348" s="161"/>
      <c r="C348" s="162"/>
      <c r="D348" s="162"/>
      <c r="E348" s="163" t="s">
        <v>5</v>
      </c>
      <c r="F348" s="250" t="s">
        <v>504</v>
      </c>
      <c r="G348" s="251"/>
      <c r="H348" s="251"/>
      <c r="I348" s="251"/>
      <c r="J348" s="162"/>
      <c r="K348" s="164">
        <v>9.5</v>
      </c>
      <c r="L348" s="162"/>
      <c r="M348" s="162"/>
      <c r="N348" s="162"/>
      <c r="O348" s="162"/>
      <c r="P348" s="162"/>
      <c r="Q348" s="162"/>
      <c r="R348" s="165"/>
      <c r="T348" s="166"/>
      <c r="U348" s="162"/>
      <c r="V348" s="162"/>
      <c r="W348" s="162"/>
      <c r="X348" s="162"/>
      <c r="Y348" s="162"/>
      <c r="Z348" s="162"/>
      <c r="AA348" s="167"/>
      <c r="AT348" s="168" t="s">
        <v>157</v>
      </c>
      <c r="AU348" s="168" t="s">
        <v>98</v>
      </c>
      <c r="AV348" s="11" t="s">
        <v>98</v>
      </c>
      <c r="AW348" s="11" t="s">
        <v>33</v>
      </c>
      <c r="AX348" s="11" t="s">
        <v>76</v>
      </c>
      <c r="AY348" s="168" t="s">
        <v>135</v>
      </c>
    </row>
    <row r="349" spans="2:65" s="10" customFormat="1" ht="15" customHeight="1">
      <c r="B349" s="153"/>
      <c r="C349" s="154"/>
      <c r="D349" s="154"/>
      <c r="E349" s="155" t="s">
        <v>5</v>
      </c>
      <c r="F349" s="242" t="s">
        <v>159</v>
      </c>
      <c r="G349" s="243"/>
      <c r="H349" s="243"/>
      <c r="I349" s="243"/>
      <c r="J349" s="154"/>
      <c r="K349" s="156" t="s">
        <v>5</v>
      </c>
      <c r="L349" s="154"/>
      <c r="M349" s="154"/>
      <c r="N349" s="154"/>
      <c r="O349" s="154"/>
      <c r="P349" s="154"/>
      <c r="Q349" s="154"/>
      <c r="R349" s="157"/>
      <c r="T349" s="158"/>
      <c r="U349" s="154"/>
      <c r="V349" s="154"/>
      <c r="W349" s="154"/>
      <c r="X349" s="154"/>
      <c r="Y349" s="154"/>
      <c r="Z349" s="154"/>
      <c r="AA349" s="159"/>
      <c r="AT349" s="160" t="s">
        <v>157</v>
      </c>
      <c r="AU349" s="160" t="s">
        <v>98</v>
      </c>
      <c r="AV349" s="10" t="s">
        <v>84</v>
      </c>
      <c r="AW349" s="10" t="s">
        <v>33</v>
      </c>
      <c r="AX349" s="10" t="s">
        <v>76</v>
      </c>
      <c r="AY349" s="160" t="s">
        <v>135</v>
      </c>
    </row>
    <row r="350" spans="2:65" s="11" customFormat="1" ht="15" customHeight="1">
      <c r="B350" s="161"/>
      <c r="C350" s="162"/>
      <c r="D350" s="162"/>
      <c r="E350" s="163" t="s">
        <v>5</v>
      </c>
      <c r="F350" s="250" t="s">
        <v>505</v>
      </c>
      <c r="G350" s="251"/>
      <c r="H350" s="251"/>
      <c r="I350" s="251"/>
      <c r="J350" s="162"/>
      <c r="K350" s="164">
        <v>14.5</v>
      </c>
      <c r="L350" s="162"/>
      <c r="M350" s="162"/>
      <c r="N350" s="162"/>
      <c r="O350" s="162"/>
      <c r="P350" s="162"/>
      <c r="Q350" s="162"/>
      <c r="R350" s="165"/>
      <c r="T350" s="166"/>
      <c r="U350" s="162"/>
      <c r="V350" s="162"/>
      <c r="W350" s="162"/>
      <c r="X350" s="162"/>
      <c r="Y350" s="162"/>
      <c r="Z350" s="162"/>
      <c r="AA350" s="167"/>
      <c r="AT350" s="168" t="s">
        <v>157</v>
      </c>
      <c r="AU350" s="168" t="s">
        <v>98</v>
      </c>
      <c r="AV350" s="11" t="s">
        <v>98</v>
      </c>
      <c r="AW350" s="11" t="s">
        <v>33</v>
      </c>
      <c r="AX350" s="11" t="s">
        <v>76</v>
      </c>
      <c r="AY350" s="168" t="s">
        <v>135</v>
      </c>
    </row>
    <row r="351" spans="2:65" s="12" customFormat="1" ht="15" customHeight="1">
      <c r="B351" s="169"/>
      <c r="C351" s="170"/>
      <c r="D351" s="170"/>
      <c r="E351" s="171" t="s">
        <v>5</v>
      </c>
      <c r="F351" s="252" t="s">
        <v>165</v>
      </c>
      <c r="G351" s="253"/>
      <c r="H351" s="253"/>
      <c r="I351" s="253"/>
      <c r="J351" s="170"/>
      <c r="K351" s="172">
        <v>36</v>
      </c>
      <c r="L351" s="170"/>
      <c r="M351" s="170"/>
      <c r="N351" s="170"/>
      <c r="O351" s="170"/>
      <c r="P351" s="170"/>
      <c r="Q351" s="170"/>
      <c r="R351" s="173"/>
      <c r="T351" s="174"/>
      <c r="U351" s="170"/>
      <c r="V351" s="170"/>
      <c r="W351" s="170"/>
      <c r="X351" s="170"/>
      <c r="Y351" s="170"/>
      <c r="Z351" s="170"/>
      <c r="AA351" s="175"/>
      <c r="AT351" s="176" t="s">
        <v>157</v>
      </c>
      <c r="AU351" s="176" t="s">
        <v>98</v>
      </c>
      <c r="AV351" s="12" t="s">
        <v>141</v>
      </c>
      <c r="AW351" s="12" t="s">
        <v>33</v>
      </c>
      <c r="AX351" s="12" t="s">
        <v>84</v>
      </c>
      <c r="AY351" s="176" t="s">
        <v>135</v>
      </c>
    </row>
    <row r="352" spans="2:65" s="1" customFormat="1" ht="31.5" customHeight="1">
      <c r="B352" s="118"/>
      <c r="C352" s="177" t="s">
        <v>506</v>
      </c>
      <c r="D352" s="177" t="s">
        <v>188</v>
      </c>
      <c r="E352" s="178" t="s">
        <v>507</v>
      </c>
      <c r="F352" s="256" t="s">
        <v>508</v>
      </c>
      <c r="G352" s="256"/>
      <c r="H352" s="256"/>
      <c r="I352" s="256"/>
      <c r="J352" s="179" t="s">
        <v>140</v>
      </c>
      <c r="K352" s="180">
        <v>5</v>
      </c>
      <c r="L352" s="257"/>
      <c r="M352" s="257"/>
      <c r="N352" s="257">
        <f>ROUND(L352*K352,2)</f>
        <v>0</v>
      </c>
      <c r="O352" s="239"/>
      <c r="P352" s="239"/>
      <c r="Q352" s="239"/>
      <c r="R352" s="120"/>
      <c r="T352" s="149" t="s">
        <v>5</v>
      </c>
      <c r="U352" s="43" t="s">
        <v>41</v>
      </c>
      <c r="V352" s="150">
        <v>0</v>
      </c>
      <c r="W352" s="150">
        <f>V352*K352</f>
        <v>0</v>
      </c>
      <c r="X352" s="150">
        <v>2.76E-2</v>
      </c>
      <c r="Y352" s="150">
        <f>X352*K352</f>
        <v>0.13800000000000001</v>
      </c>
      <c r="Z352" s="150">
        <v>0</v>
      </c>
      <c r="AA352" s="151">
        <f>Z352*K352</f>
        <v>0</v>
      </c>
      <c r="AR352" s="20" t="s">
        <v>192</v>
      </c>
      <c r="AT352" s="20" t="s">
        <v>188</v>
      </c>
      <c r="AU352" s="20" t="s">
        <v>98</v>
      </c>
      <c r="AY352" s="20" t="s">
        <v>135</v>
      </c>
      <c r="BE352" s="152">
        <f>IF(U352="základní",N352,0)</f>
        <v>0</v>
      </c>
      <c r="BF352" s="152">
        <f>IF(U352="snížená",N352,0)</f>
        <v>0</v>
      </c>
      <c r="BG352" s="152">
        <f>IF(U352="zákl. přenesená",N352,0)</f>
        <v>0</v>
      </c>
      <c r="BH352" s="152">
        <f>IF(U352="sníž. přenesená",N352,0)</f>
        <v>0</v>
      </c>
      <c r="BI352" s="152">
        <f>IF(U352="nulová",N352,0)</f>
        <v>0</v>
      </c>
      <c r="BJ352" s="20" t="s">
        <v>84</v>
      </c>
      <c r="BK352" s="152">
        <f>ROUND(L352*K352,2)</f>
        <v>0</v>
      </c>
      <c r="BL352" s="20" t="s">
        <v>141</v>
      </c>
      <c r="BM352" s="20" t="s">
        <v>509</v>
      </c>
    </row>
    <row r="353" spans="2:65" s="1" customFormat="1" ht="31.5" customHeight="1">
      <c r="B353" s="118"/>
      <c r="C353" s="177" t="s">
        <v>510</v>
      </c>
      <c r="D353" s="177" t="s">
        <v>188</v>
      </c>
      <c r="E353" s="178" t="s">
        <v>511</v>
      </c>
      <c r="F353" s="256" t="s">
        <v>512</v>
      </c>
      <c r="G353" s="256"/>
      <c r="H353" s="256"/>
      <c r="I353" s="256"/>
      <c r="J353" s="179" t="s">
        <v>140</v>
      </c>
      <c r="K353" s="180">
        <v>2</v>
      </c>
      <c r="L353" s="257"/>
      <c r="M353" s="257"/>
      <c r="N353" s="257">
        <f>ROUND(L353*K353,2)</f>
        <v>0</v>
      </c>
      <c r="O353" s="239"/>
      <c r="P353" s="239"/>
      <c r="Q353" s="239"/>
      <c r="R353" s="120"/>
      <c r="T353" s="149" t="s">
        <v>5</v>
      </c>
      <c r="U353" s="43" t="s">
        <v>41</v>
      </c>
      <c r="V353" s="150">
        <v>0</v>
      </c>
      <c r="W353" s="150">
        <f>V353*K353</f>
        <v>0</v>
      </c>
      <c r="X353" s="150">
        <v>1.38E-2</v>
      </c>
      <c r="Y353" s="150">
        <f>X353*K353</f>
        <v>2.76E-2</v>
      </c>
      <c r="Z353" s="150">
        <v>0</v>
      </c>
      <c r="AA353" s="151">
        <f>Z353*K353</f>
        <v>0</v>
      </c>
      <c r="AR353" s="20" t="s">
        <v>192</v>
      </c>
      <c r="AT353" s="20" t="s">
        <v>188</v>
      </c>
      <c r="AU353" s="20" t="s">
        <v>98</v>
      </c>
      <c r="AY353" s="20" t="s">
        <v>135</v>
      </c>
      <c r="BE353" s="152">
        <f>IF(U353="základní",N353,0)</f>
        <v>0</v>
      </c>
      <c r="BF353" s="152">
        <f>IF(U353="snížená",N353,0)</f>
        <v>0</v>
      </c>
      <c r="BG353" s="152">
        <f>IF(U353="zákl. přenesená",N353,0)</f>
        <v>0</v>
      </c>
      <c r="BH353" s="152">
        <f>IF(U353="sníž. přenesená",N353,0)</f>
        <v>0</v>
      </c>
      <c r="BI353" s="152">
        <f>IF(U353="nulová",N353,0)</f>
        <v>0</v>
      </c>
      <c r="BJ353" s="20" t="s">
        <v>84</v>
      </c>
      <c r="BK353" s="152">
        <f>ROUND(L353*K353,2)</f>
        <v>0</v>
      </c>
      <c r="BL353" s="20" t="s">
        <v>141</v>
      </c>
      <c r="BM353" s="20" t="s">
        <v>513</v>
      </c>
    </row>
    <row r="354" spans="2:65" s="1" customFormat="1" ht="31.5" customHeight="1">
      <c r="B354" s="118"/>
      <c r="C354" s="145" t="s">
        <v>514</v>
      </c>
      <c r="D354" s="145" t="s">
        <v>137</v>
      </c>
      <c r="E354" s="146" t="s">
        <v>515</v>
      </c>
      <c r="F354" s="247" t="s">
        <v>516</v>
      </c>
      <c r="G354" s="247"/>
      <c r="H354" s="247"/>
      <c r="I354" s="247"/>
      <c r="J354" s="147" t="s">
        <v>206</v>
      </c>
      <c r="K354" s="148">
        <v>28.3</v>
      </c>
      <c r="L354" s="239"/>
      <c r="M354" s="239"/>
      <c r="N354" s="239">
        <f>ROUND(L354*K354,2)</f>
        <v>0</v>
      </c>
      <c r="O354" s="239"/>
      <c r="P354" s="239"/>
      <c r="Q354" s="239"/>
      <c r="R354" s="120"/>
      <c r="T354" s="149" t="s">
        <v>5</v>
      </c>
      <c r="U354" s="43" t="s">
        <v>41</v>
      </c>
      <c r="V354" s="150">
        <v>0.32400000000000001</v>
      </c>
      <c r="W354" s="150">
        <f>V354*K354</f>
        <v>9.1692</v>
      </c>
      <c r="X354" s="150">
        <v>1.0000000000000001E-5</v>
      </c>
      <c r="Y354" s="150">
        <f>X354*K354</f>
        <v>2.8300000000000005E-4</v>
      </c>
      <c r="Z354" s="150">
        <v>0</v>
      </c>
      <c r="AA354" s="151">
        <f>Z354*K354</f>
        <v>0</v>
      </c>
      <c r="AR354" s="20" t="s">
        <v>141</v>
      </c>
      <c r="AT354" s="20" t="s">
        <v>137</v>
      </c>
      <c r="AU354" s="20" t="s">
        <v>98</v>
      </c>
      <c r="AY354" s="20" t="s">
        <v>135</v>
      </c>
      <c r="BE354" s="152">
        <f>IF(U354="základní",N354,0)</f>
        <v>0</v>
      </c>
      <c r="BF354" s="152">
        <f>IF(U354="snížená",N354,0)</f>
        <v>0</v>
      </c>
      <c r="BG354" s="152">
        <f>IF(U354="zákl. přenesená",N354,0)</f>
        <v>0</v>
      </c>
      <c r="BH354" s="152">
        <f>IF(U354="sníž. přenesená",N354,0)</f>
        <v>0</v>
      </c>
      <c r="BI354" s="152">
        <f>IF(U354="nulová",N354,0)</f>
        <v>0</v>
      </c>
      <c r="BJ354" s="20" t="s">
        <v>84</v>
      </c>
      <c r="BK354" s="152">
        <f>ROUND(L354*K354,2)</f>
        <v>0</v>
      </c>
      <c r="BL354" s="20" t="s">
        <v>141</v>
      </c>
      <c r="BM354" s="20" t="s">
        <v>517</v>
      </c>
    </row>
    <row r="355" spans="2:65" s="11" customFormat="1" ht="22.5" customHeight="1">
      <c r="B355" s="161"/>
      <c r="C355" s="162"/>
      <c r="D355" s="162"/>
      <c r="E355" s="163" t="s">
        <v>5</v>
      </c>
      <c r="F355" s="254" t="s">
        <v>518</v>
      </c>
      <c r="G355" s="255"/>
      <c r="H355" s="255"/>
      <c r="I355" s="255"/>
      <c r="J355" s="162"/>
      <c r="K355" s="164">
        <v>28.3</v>
      </c>
      <c r="L355" s="162"/>
      <c r="M355" s="162"/>
      <c r="N355" s="162"/>
      <c r="O355" s="162"/>
      <c r="P355" s="162"/>
      <c r="Q355" s="162"/>
      <c r="R355" s="165"/>
      <c r="T355" s="166"/>
      <c r="U355" s="162"/>
      <c r="V355" s="162"/>
      <c r="W355" s="162"/>
      <c r="X355" s="162"/>
      <c r="Y355" s="162"/>
      <c r="Z355" s="162"/>
      <c r="AA355" s="167"/>
      <c r="AT355" s="168" t="s">
        <v>157</v>
      </c>
      <c r="AU355" s="168" t="s">
        <v>98</v>
      </c>
      <c r="AV355" s="11" t="s">
        <v>98</v>
      </c>
      <c r="AW355" s="11" t="s">
        <v>33</v>
      </c>
      <c r="AX355" s="11" t="s">
        <v>76</v>
      </c>
      <c r="AY355" s="168" t="s">
        <v>135</v>
      </c>
    </row>
    <row r="356" spans="2:65" s="12" customFormat="1" ht="22.5" customHeight="1">
      <c r="B356" s="169"/>
      <c r="C356" s="170"/>
      <c r="D356" s="170"/>
      <c r="E356" s="171" t="s">
        <v>5</v>
      </c>
      <c r="F356" s="252" t="s">
        <v>165</v>
      </c>
      <c r="G356" s="253"/>
      <c r="H356" s="253"/>
      <c r="I356" s="253"/>
      <c r="J356" s="170"/>
      <c r="K356" s="172">
        <v>28.3</v>
      </c>
      <c r="L356" s="170"/>
      <c r="M356" s="170"/>
      <c r="N356" s="170"/>
      <c r="O356" s="170"/>
      <c r="P356" s="170"/>
      <c r="Q356" s="170"/>
      <c r="R356" s="173"/>
      <c r="T356" s="174"/>
      <c r="U356" s="170"/>
      <c r="V356" s="170"/>
      <c r="W356" s="170"/>
      <c r="X356" s="170"/>
      <c r="Y356" s="170"/>
      <c r="Z356" s="170"/>
      <c r="AA356" s="175"/>
      <c r="AT356" s="176" t="s">
        <v>157</v>
      </c>
      <c r="AU356" s="176" t="s">
        <v>98</v>
      </c>
      <c r="AV356" s="12" t="s">
        <v>141</v>
      </c>
      <c r="AW356" s="12" t="s">
        <v>33</v>
      </c>
      <c r="AX356" s="12" t="s">
        <v>84</v>
      </c>
      <c r="AY356" s="176" t="s">
        <v>135</v>
      </c>
    </row>
    <row r="357" spans="2:65" s="1" customFormat="1" ht="22.5" customHeight="1">
      <c r="B357" s="118"/>
      <c r="C357" s="177" t="s">
        <v>519</v>
      </c>
      <c r="D357" s="177" t="s">
        <v>188</v>
      </c>
      <c r="E357" s="178" t="s">
        <v>520</v>
      </c>
      <c r="F357" s="256" t="s">
        <v>521</v>
      </c>
      <c r="G357" s="256"/>
      <c r="H357" s="256"/>
      <c r="I357" s="256"/>
      <c r="J357" s="179" t="s">
        <v>140</v>
      </c>
      <c r="K357" s="180">
        <v>5</v>
      </c>
      <c r="L357" s="257"/>
      <c r="M357" s="257"/>
      <c r="N357" s="257">
        <f t="shared" ref="N357:N365" si="0">ROUND(L357*K357,2)</f>
        <v>0</v>
      </c>
      <c r="O357" s="239"/>
      <c r="P357" s="239"/>
      <c r="Q357" s="239"/>
      <c r="R357" s="120"/>
      <c r="T357" s="149" t="s">
        <v>5</v>
      </c>
      <c r="U357" s="43" t="s">
        <v>41</v>
      </c>
      <c r="V357" s="150">
        <v>0</v>
      </c>
      <c r="W357" s="150">
        <f t="shared" ref="W357:W365" si="1">V357*K357</f>
        <v>0</v>
      </c>
      <c r="X357" s="150">
        <v>1.4500000000000001E-2</v>
      </c>
      <c r="Y357" s="150">
        <f t="shared" ref="Y357:Y365" si="2">X357*K357</f>
        <v>7.2500000000000009E-2</v>
      </c>
      <c r="Z357" s="150">
        <v>0</v>
      </c>
      <c r="AA357" s="151">
        <f t="shared" ref="AA357:AA365" si="3">Z357*K357</f>
        <v>0</v>
      </c>
      <c r="AR357" s="20" t="s">
        <v>192</v>
      </c>
      <c r="AT357" s="20" t="s">
        <v>188</v>
      </c>
      <c r="AU357" s="20" t="s">
        <v>98</v>
      </c>
      <c r="AY357" s="20" t="s">
        <v>135</v>
      </c>
      <c r="BE357" s="152">
        <f t="shared" ref="BE357:BE365" si="4">IF(U357="základní",N357,0)</f>
        <v>0</v>
      </c>
      <c r="BF357" s="152">
        <f t="shared" ref="BF357:BF365" si="5">IF(U357="snížená",N357,0)</f>
        <v>0</v>
      </c>
      <c r="BG357" s="152">
        <f t="shared" ref="BG357:BG365" si="6">IF(U357="zákl. přenesená",N357,0)</f>
        <v>0</v>
      </c>
      <c r="BH357" s="152">
        <f t="shared" ref="BH357:BH365" si="7">IF(U357="sníž. přenesená",N357,0)</f>
        <v>0</v>
      </c>
      <c r="BI357" s="152">
        <f t="shared" ref="BI357:BI365" si="8">IF(U357="nulová",N357,0)</f>
        <v>0</v>
      </c>
      <c r="BJ357" s="20" t="s">
        <v>84</v>
      </c>
      <c r="BK357" s="152">
        <f t="shared" ref="BK357:BK365" si="9">ROUND(L357*K357,2)</f>
        <v>0</v>
      </c>
      <c r="BL357" s="20" t="s">
        <v>141</v>
      </c>
      <c r="BM357" s="20" t="s">
        <v>522</v>
      </c>
    </row>
    <row r="358" spans="2:65" s="1" customFormat="1" ht="22.5" customHeight="1">
      <c r="B358" s="118"/>
      <c r="C358" s="145" t="s">
        <v>523</v>
      </c>
      <c r="D358" s="145" t="s">
        <v>137</v>
      </c>
      <c r="E358" s="146" t="s">
        <v>524</v>
      </c>
      <c r="F358" s="247" t="s">
        <v>525</v>
      </c>
      <c r="G358" s="247"/>
      <c r="H358" s="247"/>
      <c r="I358" s="247"/>
      <c r="J358" s="147" t="s">
        <v>140</v>
      </c>
      <c r="K358" s="148">
        <v>1</v>
      </c>
      <c r="L358" s="239"/>
      <c r="M358" s="239"/>
      <c r="N358" s="239">
        <f t="shared" si="0"/>
        <v>0</v>
      </c>
      <c r="O358" s="239"/>
      <c r="P358" s="239"/>
      <c r="Q358" s="239"/>
      <c r="R358" s="120"/>
      <c r="T358" s="149" t="s">
        <v>5</v>
      </c>
      <c r="U358" s="43" t="s">
        <v>41</v>
      </c>
      <c r="V358" s="150">
        <v>1.4390000000000001</v>
      </c>
      <c r="W358" s="150">
        <f t="shared" si="1"/>
        <v>1.4390000000000001</v>
      </c>
      <c r="X358" s="150">
        <v>8.7000000000000001E-4</v>
      </c>
      <c r="Y358" s="150">
        <f t="shared" si="2"/>
        <v>8.7000000000000001E-4</v>
      </c>
      <c r="Z358" s="150">
        <v>0</v>
      </c>
      <c r="AA358" s="151">
        <f t="shared" si="3"/>
        <v>0</v>
      </c>
      <c r="AR358" s="20" t="s">
        <v>141</v>
      </c>
      <c r="AT358" s="20" t="s">
        <v>137</v>
      </c>
      <c r="AU358" s="20" t="s">
        <v>98</v>
      </c>
      <c r="AY358" s="20" t="s">
        <v>135</v>
      </c>
      <c r="BE358" s="152">
        <f t="shared" si="4"/>
        <v>0</v>
      </c>
      <c r="BF358" s="152">
        <f t="shared" si="5"/>
        <v>0</v>
      </c>
      <c r="BG358" s="152">
        <f t="shared" si="6"/>
        <v>0</v>
      </c>
      <c r="BH358" s="152">
        <f t="shared" si="7"/>
        <v>0</v>
      </c>
      <c r="BI358" s="152">
        <f t="shared" si="8"/>
        <v>0</v>
      </c>
      <c r="BJ358" s="20" t="s">
        <v>84</v>
      </c>
      <c r="BK358" s="152">
        <f t="shared" si="9"/>
        <v>0</v>
      </c>
      <c r="BL358" s="20" t="s">
        <v>141</v>
      </c>
      <c r="BM358" s="20" t="s">
        <v>526</v>
      </c>
    </row>
    <row r="359" spans="2:65" s="1" customFormat="1" ht="22.5" customHeight="1">
      <c r="B359" s="118"/>
      <c r="C359" s="177" t="s">
        <v>527</v>
      </c>
      <c r="D359" s="177" t="s">
        <v>188</v>
      </c>
      <c r="E359" s="178" t="s">
        <v>528</v>
      </c>
      <c r="F359" s="256" t="s">
        <v>529</v>
      </c>
      <c r="G359" s="256"/>
      <c r="H359" s="256"/>
      <c r="I359" s="256"/>
      <c r="J359" s="179" t="s">
        <v>140</v>
      </c>
      <c r="K359" s="180">
        <v>1</v>
      </c>
      <c r="L359" s="257"/>
      <c r="M359" s="257"/>
      <c r="N359" s="257">
        <f t="shared" si="0"/>
        <v>0</v>
      </c>
      <c r="O359" s="239"/>
      <c r="P359" s="239"/>
      <c r="Q359" s="239"/>
      <c r="R359" s="120"/>
      <c r="T359" s="149" t="s">
        <v>5</v>
      </c>
      <c r="U359" s="43" t="s">
        <v>41</v>
      </c>
      <c r="V359" s="150">
        <v>0</v>
      </c>
      <c r="W359" s="150">
        <f t="shared" si="1"/>
        <v>0</v>
      </c>
      <c r="X359" s="150">
        <v>1.0999999999999999E-2</v>
      </c>
      <c r="Y359" s="150">
        <f t="shared" si="2"/>
        <v>1.0999999999999999E-2</v>
      </c>
      <c r="Z359" s="150">
        <v>0</v>
      </c>
      <c r="AA359" s="151">
        <f t="shared" si="3"/>
        <v>0</v>
      </c>
      <c r="AR359" s="20" t="s">
        <v>192</v>
      </c>
      <c r="AT359" s="20" t="s">
        <v>188</v>
      </c>
      <c r="AU359" s="20" t="s">
        <v>98</v>
      </c>
      <c r="AY359" s="20" t="s">
        <v>135</v>
      </c>
      <c r="BE359" s="152">
        <f t="shared" si="4"/>
        <v>0</v>
      </c>
      <c r="BF359" s="152">
        <f t="shared" si="5"/>
        <v>0</v>
      </c>
      <c r="BG359" s="152">
        <f t="shared" si="6"/>
        <v>0</v>
      </c>
      <c r="BH359" s="152">
        <f t="shared" si="7"/>
        <v>0</v>
      </c>
      <c r="BI359" s="152">
        <f t="shared" si="8"/>
        <v>0</v>
      </c>
      <c r="BJ359" s="20" t="s">
        <v>84</v>
      </c>
      <c r="BK359" s="152">
        <f t="shared" si="9"/>
        <v>0</v>
      </c>
      <c r="BL359" s="20" t="s">
        <v>141</v>
      </c>
      <c r="BM359" s="20" t="s">
        <v>530</v>
      </c>
    </row>
    <row r="360" spans="2:65" s="1" customFormat="1" ht="31.5" customHeight="1">
      <c r="B360" s="118"/>
      <c r="C360" s="145" t="s">
        <v>531</v>
      </c>
      <c r="D360" s="145" t="s">
        <v>137</v>
      </c>
      <c r="E360" s="146" t="s">
        <v>532</v>
      </c>
      <c r="F360" s="247" t="s">
        <v>533</v>
      </c>
      <c r="G360" s="247"/>
      <c r="H360" s="247"/>
      <c r="I360" s="247"/>
      <c r="J360" s="147" t="s">
        <v>140</v>
      </c>
      <c r="K360" s="148">
        <v>2</v>
      </c>
      <c r="L360" s="239"/>
      <c r="M360" s="239"/>
      <c r="N360" s="239">
        <f t="shared" si="0"/>
        <v>0</v>
      </c>
      <c r="O360" s="239"/>
      <c r="P360" s="239"/>
      <c r="Q360" s="239"/>
      <c r="R360" s="120"/>
      <c r="T360" s="149" t="s">
        <v>5</v>
      </c>
      <c r="U360" s="43" t="s">
        <v>41</v>
      </c>
      <c r="V360" s="150">
        <v>2.8479999999999999</v>
      </c>
      <c r="W360" s="150">
        <f t="shared" si="1"/>
        <v>5.6959999999999997</v>
      </c>
      <c r="X360" s="150">
        <v>3.3610000000000001E-2</v>
      </c>
      <c r="Y360" s="150">
        <f t="shared" si="2"/>
        <v>6.7220000000000002E-2</v>
      </c>
      <c r="Z360" s="150">
        <v>0</v>
      </c>
      <c r="AA360" s="151">
        <f t="shared" si="3"/>
        <v>0</v>
      </c>
      <c r="AR360" s="20" t="s">
        <v>141</v>
      </c>
      <c r="AT360" s="20" t="s">
        <v>137</v>
      </c>
      <c r="AU360" s="20" t="s">
        <v>98</v>
      </c>
      <c r="AY360" s="20" t="s">
        <v>135</v>
      </c>
      <c r="BE360" s="152">
        <f t="shared" si="4"/>
        <v>0</v>
      </c>
      <c r="BF360" s="152">
        <f t="shared" si="5"/>
        <v>0</v>
      </c>
      <c r="BG360" s="152">
        <f t="shared" si="6"/>
        <v>0</v>
      </c>
      <c r="BH360" s="152">
        <f t="shared" si="7"/>
        <v>0</v>
      </c>
      <c r="BI360" s="152">
        <f t="shared" si="8"/>
        <v>0</v>
      </c>
      <c r="BJ360" s="20" t="s">
        <v>84</v>
      </c>
      <c r="BK360" s="152">
        <f t="shared" si="9"/>
        <v>0</v>
      </c>
      <c r="BL360" s="20" t="s">
        <v>141</v>
      </c>
      <c r="BM360" s="20" t="s">
        <v>534</v>
      </c>
    </row>
    <row r="361" spans="2:65" s="1" customFormat="1" ht="44.25" customHeight="1">
      <c r="B361" s="118"/>
      <c r="C361" s="145" t="s">
        <v>535</v>
      </c>
      <c r="D361" s="145" t="s">
        <v>137</v>
      </c>
      <c r="E361" s="146" t="s">
        <v>536</v>
      </c>
      <c r="F361" s="247" t="s">
        <v>537</v>
      </c>
      <c r="G361" s="247"/>
      <c r="H361" s="247"/>
      <c r="I361" s="247"/>
      <c r="J361" s="147" t="s">
        <v>140</v>
      </c>
      <c r="K361" s="148">
        <v>1</v>
      </c>
      <c r="L361" s="239"/>
      <c r="M361" s="239"/>
      <c r="N361" s="239">
        <f t="shared" si="0"/>
        <v>0</v>
      </c>
      <c r="O361" s="239"/>
      <c r="P361" s="239"/>
      <c r="Q361" s="239"/>
      <c r="R361" s="120"/>
      <c r="T361" s="149" t="s">
        <v>5</v>
      </c>
      <c r="U361" s="43" t="s">
        <v>41</v>
      </c>
      <c r="V361" s="150">
        <v>3.448</v>
      </c>
      <c r="W361" s="150">
        <f t="shared" si="1"/>
        <v>3.448</v>
      </c>
      <c r="X361" s="150">
        <v>4.0730000000000002E-2</v>
      </c>
      <c r="Y361" s="150">
        <f t="shared" si="2"/>
        <v>4.0730000000000002E-2</v>
      </c>
      <c r="Z361" s="150">
        <v>0</v>
      </c>
      <c r="AA361" s="151">
        <f t="shared" si="3"/>
        <v>0</v>
      </c>
      <c r="AR361" s="20" t="s">
        <v>141</v>
      </c>
      <c r="AT361" s="20" t="s">
        <v>137</v>
      </c>
      <c r="AU361" s="20" t="s">
        <v>98</v>
      </c>
      <c r="AY361" s="20" t="s">
        <v>135</v>
      </c>
      <c r="BE361" s="152">
        <f t="shared" si="4"/>
        <v>0</v>
      </c>
      <c r="BF361" s="152">
        <f t="shared" si="5"/>
        <v>0</v>
      </c>
      <c r="BG361" s="152">
        <f t="shared" si="6"/>
        <v>0</v>
      </c>
      <c r="BH361" s="152">
        <f t="shared" si="7"/>
        <v>0</v>
      </c>
      <c r="BI361" s="152">
        <f t="shared" si="8"/>
        <v>0</v>
      </c>
      <c r="BJ361" s="20" t="s">
        <v>84</v>
      </c>
      <c r="BK361" s="152">
        <f t="shared" si="9"/>
        <v>0</v>
      </c>
      <c r="BL361" s="20" t="s">
        <v>141</v>
      </c>
      <c r="BM361" s="20" t="s">
        <v>538</v>
      </c>
    </row>
    <row r="362" spans="2:65" s="1" customFormat="1" ht="31.5" customHeight="1">
      <c r="B362" s="118"/>
      <c r="C362" s="177" t="s">
        <v>539</v>
      </c>
      <c r="D362" s="177" t="s">
        <v>188</v>
      </c>
      <c r="E362" s="178" t="s">
        <v>540</v>
      </c>
      <c r="F362" s="256" t="s">
        <v>541</v>
      </c>
      <c r="G362" s="256"/>
      <c r="H362" s="256"/>
      <c r="I362" s="256"/>
      <c r="J362" s="179" t="s">
        <v>140</v>
      </c>
      <c r="K362" s="180">
        <v>2</v>
      </c>
      <c r="L362" s="257"/>
      <c r="M362" s="257"/>
      <c r="N362" s="257">
        <f t="shared" si="0"/>
        <v>0</v>
      </c>
      <c r="O362" s="239"/>
      <c r="P362" s="239"/>
      <c r="Q362" s="239"/>
      <c r="R362" s="120"/>
      <c r="T362" s="149" t="s">
        <v>5</v>
      </c>
      <c r="U362" s="43" t="s">
        <v>41</v>
      </c>
      <c r="V362" s="150">
        <v>0</v>
      </c>
      <c r="W362" s="150">
        <f t="shared" si="1"/>
        <v>0</v>
      </c>
      <c r="X362" s="150">
        <v>9.4E-2</v>
      </c>
      <c r="Y362" s="150">
        <f t="shared" si="2"/>
        <v>0.188</v>
      </c>
      <c r="Z362" s="150">
        <v>0</v>
      </c>
      <c r="AA362" s="151">
        <f t="shared" si="3"/>
        <v>0</v>
      </c>
      <c r="AR362" s="20" t="s">
        <v>192</v>
      </c>
      <c r="AT362" s="20" t="s">
        <v>188</v>
      </c>
      <c r="AU362" s="20" t="s">
        <v>98</v>
      </c>
      <c r="AY362" s="20" t="s">
        <v>135</v>
      </c>
      <c r="BE362" s="152">
        <f t="shared" si="4"/>
        <v>0</v>
      </c>
      <c r="BF362" s="152">
        <f t="shared" si="5"/>
        <v>0</v>
      </c>
      <c r="BG362" s="152">
        <f t="shared" si="6"/>
        <v>0</v>
      </c>
      <c r="BH362" s="152">
        <f t="shared" si="7"/>
        <v>0</v>
      </c>
      <c r="BI362" s="152">
        <f t="shared" si="8"/>
        <v>0</v>
      </c>
      <c r="BJ362" s="20" t="s">
        <v>84</v>
      </c>
      <c r="BK362" s="152">
        <f t="shared" si="9"/>
        <v>0</v>
      </c>
      <c r="BL362" s="20" t="s">
        <v>141</v>
      </c>
      <c r="BM362" s="20" t="s">
        <v>542</v>
      </c>
    </row>
    <row r="363" spans="2:65" s="1" customFormat="1" ht="22.5" customHeight="1">
      <c r="B363" s="118"/>
      <c r="C363" s="177" t="s">
        <v>543</v>
      </c>
      <c r="D363" s="177" t="s">
        <v>188</v>
      </c>
      <c r="E363" s="178" t="s">
        <v>544</v>
      </c>
      <c r="F363" s="256" t="s">
        <v>545</v>
      </c>
      <c r="G363" s="256"/>
      <c r="H363" s="256"/>
      <c r="I363" s="256"/>
      <c r="J363" s="179" t="s">
        <v>206</v>
      </c>
      <c r="K363" s="180">
        <v>4</v>
      </c>
      <c r="L363" s="257"/>
      <c r="M363" s="257"/>
      <c r="N363" s="257">
        <f t="shared" si="0"/>
        <v>0</v>
      </c>
      <c r="O363" s="239"/>
      <c r="P363" s="239"/>
      <c r="Q363" s="239"/>
      <c r="R363" s="120"/>
      <c r="T363" s="149" t="s">
        <v>5</v>
      </c>
      <c r="U363" s="43" t="s">
        <v>41</v>
      </c>
      <c r="V363" s="150">
        <v>0</v>
      </c>
      <c r="W363" s="150">
        <f t="shared" si="1"/>
        <v>0</v>
      </c>
      <c r="X363" s="150">
        <v>0.33700000000000002</v>
      </c>
      <c r="Y363" s="150">
        <f t="shared" si="2"/>
        <v>1.3480000000000001</v>
      </c>
      <c r="Z363" s="150">
        <v>0</v>
      </c>
      <c r="AA363" s="151">
        <f t="shared" si="3"/>
        <v>0</v>
      </c>
      <c r="AR363" s="20" t="s">
        <v>192</v>
      </c>
      <c r="AT363" s="20" t="s">
        <v>188</v>
      </c>
      <c r="AU363" s="20" t="s">
        <v>98</v>
      </c>
      <c r="AY363" s="20" t="s">
        <v>135</v>
      </c>
      <c r="BE363" s="152">
        <f t="shared" si="4"/>
        <v>0</v>
      </c>
      <c r="BF363" s="152">
        <f t="shared" si="5"/>
        <v>0</v>
      </c>
      <c r="BG363" s="152">
        <f t="shared" si="6"/>
        <v>0</v>
      </c>
      <c r="BH363" s="152">
        <f t="shared" si="7"/>
        <v>0</v>
      </c>
      <c r="BI363" s="152">
        <f t="shared" si="8"/>
        <v>0</v>
      </c>
      <c r="BJ363" s="20" t="s">
        <v>84</v>
      </c>
      <c r="BK363" s="152">
        <f t="shared" si="9"/>
        <v>0</v>
      </c>
      <c r="BL363" s="20" t="s">
        <v>141</v>
      </c>
      <c r="BM363" s="20" t="s">
        <v>546</v>
      </c>
    </row>
    <row r="364" spans="2:65" s="1" customFormat="1" ht="22.5" customHeight="1">
      <c r="B364" s="118"/>
      <c r="C364" s="145" t="s">
        <v>547</v>
      </c>
      <c r="D364" s="145" t="s">
        <v>137</v>
      </c>
      <c r="E364" s="146" t="s">
        <v>548</v>
      </c>
      <c r="F364" s="247" t="s">
        <v>549</v>
      </c>
      <c r="G364" s="247"/>
      <c r="H364" s="247"/>
      <c r="I364" s="247"/>
      <c r="J364" s="147" t="s">
        <v>140</v>
      </c>
      <c r="K364" s="148">
        <v>2</v>
      </c>
      <c r="L364" s="239"/>
      <c r="M364" s="239"/>
      <c r="N364" s="239">
        <f t="shared" si="0"/>
        <v>0</v>
      </c>
      <c r="O364" s="239"/>
      <c r="P364" s="239"/>
      <c r="Q364" s="239"/>
      <c r="R364" s="120"/>
      <c r="T364" s="149" t="s">
        <v>5</v>
      </c>
      <c r="U364" s="43" t="s">
        <v>41</v>
      </c>
      <c r="V364" s="150">
        <v>0.66700000000000004</v>
      </c>
      <c r="W364" s="150">
        <f t="shared" si="1"/>
        <v>1.3340000000000001</v>
      </c>
      <c r="X364" s="150">
        <v>0.1056</v>
      </c>
      <c r="Y364" s="150">
        <f t="shared" si="2"/>
        <v>0.2112</v>
      </c>
      <c r="Z364" s="150">
        <v>0</v>
      </c>
      <c r="AA364" s="151">
        <f t="shared" si="3"/>
        <v>0</v>
      </c>
      <c r="AR364" s="20" t="s">
        <v>141</v>
      </c>
      <c r="AT364" s="20" t="s">
        <v>137</v>
      </c>
      <c r="AU364" s="20" t="s">
        <v>98</v>
      </c>
      <c r="AY364" s="20" t="s">
        <v>135</v>
      </c>
      <c r="BE364" s="152">
        <f t="shared" si="4"/>
        <v>0</v>
      </c>
      <c r="BF364" s="152">
        <f t="shared" si="5"/>
        <v>0</v>
      </c>
      <c r="BG364" s="152">
        <f t="shared" si="6"/>
        <v>0</v>
      </c>
      <c r="BH364" s="152">
        <f t="shared" si="7"/>
        <v>0</v>
      </c>
      <c r="BI364" s="152">
        <f t="shared" si="8"/>
        <v>0</v>
      </c>
      <c r="BJ364" s="20" t="s">
        <v>84</v>
      </c>
      <c r="BK364" s="152">
        <f t="shared" si="9"/>
        <v>0</v>
      </c>
      <c r="BL364" s="20" t="s">
        <v>141</v>
      </c>
      <c r="BM364" s="20" t="s">
        <v>550</v>
      </c>
    </row>
    <row r="365" spans="2:65" s="1" customFormat="1" ht="31.5" customHeight="1">
      <c r="B365" s="118"/>
      <c r="C365" s="145" t="s">
        <v>551</v>
      </c>
      <c r="D365" s="145" t="s">
        <v>137</v>
      </c>
      <c r="E365" s="146" t="s">
        <v>552</v>
      </c>
      <c r="F365" s="247" t="s">
        <v>553</v>
      </c>
      <c r="G365" s="247"/>
      <c r="H365" s="247"/>
      <c r="I365" s="247"/>
      <c r="J365" s="147" t="s">
        <v>140</v>
      </c>
      <c r="K365" s="148">
        <v>1</v>
      </c>
      <c r="L365" s="239"/>
      <c r="M365" s="239"/>
      <c r="N365" s="239">
        <f t="shared" si="0"/>
        <v>0</v>
      </c>
      <c r="O365" s="239"/>
      <c r="P365" s="239"/>
      <c r="Q365" s="239"/>
      <c r="R365" s="120"/>
      <c r="T365" s="149" t="s">
        <v>5</v>
      </c>
      <c r="U365" s="43" t="s">
        <v>41</v>
      </c>
      <c r="V365" s="150">
        <v>1.5</v>
      </c>
      <c r="W365" s="150">
        <f t="shared" si="1"/>
        <v>1.5</v>
      </c>
      <c r="X365" s="150">
        <v>0.29721999999999998</v>
      </c>
      <c r="Y365" s="150">
        <f t="shared" si="2"/>
        <v>0.29721999999999998</v>
      </c>
      <c r="Z365" s="150">
        <v>0</v>
      </c>
      <c r="AA365" s="151">
        <f t="shared" si="3"/>
        <v>0</v>
      </c>
      <c r="AR365" s="20" t="s">
        <v>141</v>
      </c>
      <c r="AT365" s="20" t="s">
        <v>137</v>
      </c>
      <c r="AU365" s="20" t="s">
        <v>98</v>
      </c>
      <c r="AY365" s="20" t="s">
        <v>135</v>
      </c>
      <c r="BE365" s="152">
        <f t="shared" si="4"/>
        <v>0</v>
      </c>
      <c r="BF365" s="152">
        <f t="shared" si="5"/>
        <v>0</v>
      </c>
      <c r="BG365" s="152">
        <f t="shared" si="6"/>
        <v>0</v>
      </c>
      <c r="BH365" s="152">
        <f t="shared" si="7"/>
        <v>0</v>
      </c>
      <c r="BI365" s="152">
        <f t="shared" si="8"/>
        <v>0</v>
      </c>
      <c r="BJ365" s="20" t="s">
        <v>84</v>
      </c>
      <c r="BK365" s="152">
        <f t="shared" si="9"/>
        <v>0</v>
      </c>
      <c r="BL365" s="20" t="s">
        <v>141</v>
      </c>
      <c r="BM365" s="20" t="s">
        <v>554</v>
      </c>
    </row>
    <row r="366" spans="2:65" s="11" customFormat="1" ht="22.5" customHeight="1">
      <c r="B366" s="161"/>
      <c r="C366" s="162"/>
      <c r="D366" s="162"/>
      <c r="E366" s="163" t="s">
        <v>5</v>
      </c>
      <c r="F366" s="254" t="s">
        <v>84</v>
      </c>
      <c r="G366" s="255"/>
      <c r="H366" s="255"/>
      <c r="I366" s="255"/>
      <c r="J366" s="162"/>
      <c r="K366" s="164">
        <v>1</v>
      </c>
      <c r="L366" s="162"/>
      <c r="M366" s="162"/>
      <c r="N366" s="162"/>
      <c r="O366" s="162"/>
      <c r="P366" s="162"/>
      <c r="Q366" s="162"/>
      <c r="R366" s="165"/>
      <c r="T366" s="166"/>
      <c r="U366" s="162"/>
      <c r="V366" s="162"/>
      <c r="W366" s="162"/>
      <c r="X366" s="162"/>
      <c r="Y366" s="162"/>
      <c r="Z366" s="162"/>
      <c r="AA366" s="167"/>
      <c r="AT366" s="168" t="s">
        <v>157</v>
      </c>
      <c r="AU366" s="168" t="s">
        <v>98</v>
      </c>
      <c r="AV366" s="11" t="s">
        <v>98</v>
      </c>
      <c r="AW366" s="11" t="s">
        <v>33</v>
      </c>
      <c r="AX366" s="11" t="s">
        <v>84</v>
      </c>
      <c r="AY366" s="168" t="s">
        <v>135</v>
      </c>
    </row>
    <row r="367" spans="2:65" s="1" customFormat="1" ht="31.5" customHeight="1">
      <c r="B367" s="118"/>
      <c r="C367" s="145" t="s">
        <v>555</v>
      </c>
      <c r="D367" s="145" t="s">
        <v>137</v>
      </c>
      <c r="E367" s="146" t="s">
        <v>556</v>
      </c>
      <c r="F367" s="247" t="s">
        <v>557</v>
      </c>
      <c r="G367" s="247"/>
      <c r="H367" s="247"/>
      <c r="I367" s="247"/>
      <c r="J367" s="147" t="s">
        <v>140</v>
      </c>
      <c r="K367" s="148">
        <v>1</v>
      </c>
      <c r="L367" s="239"/>
      <c r="M367" s="239"/>
      <c r="N367" s="239">
        <f>ROUND(L367*K367,2)</f>
        <v>0</v>
      </c>
      <c r="O367" s="239"/>
      <c r="P367" s="239"/>
      <c r="Q367" s="239"/>
      <c r="R367" s="120"/>
      <c r="T367" s="149" t="s">
        <v>5</v>
      </c>
      <c r="U367" s="43" t="s">
        <v>41</v>
      </c>
      <c r="V367" s="150">
        <v>2.5</v>
      </c>
      <c r="W367" s="150">
        <f>V367*K367</f>
        <v>2.5</v>
      </c>
      <c r="X367" s="150">
        <v>0.37701000000000001</v>
      </c>
      <c r="Y367" s="150">
        <f>X367*K367</f>
        <v>0.37701000000000001</v>
      </c>
      <c r="Z367" s="150">
        <v>0</v>
      </c>
      <c r="AA367" s="151">
        <f>Z367*K367</f>
        <v>0</v>
      </c>
      <c r="AR367" s="20" t="s">
        <v>141</v>
      </c>
      <c r="AT367" s="20" t="s">
        <v>137</v>
      </c>
      <c r="AU367" s="20" t="s">
        <v>98</v>
      </c>
      <c r="AY367" s="20" t="s">
        <v>135</v>
      </c>
      <c r="BE367" s="152">
        <f>IF(U367="základní",N367,0)</f>
        <v>0</v>
      </c>
      <c r="BF367" s="152">
        <f>IF(U367="snížená",N367,0)</f>
        <v>0</v>
      </c>
      <c r="BG367" s="152">
        <f>IF(U367="zákl. přenesená",N367,0)</f>
        <v>0</v>
      </c>
      <c r="BH367" s="152">
        <f>IF(U367="sníž. přenesená",N367,0)</f>
        <v>0</v>
      </c>
      <c r="BI367" s="152">
        <f>IF(U367="nulová",N367,0)</f>
        <v>0</v>
      </c>
      <c r="BJ367" s="20" t="s">
        <v>84</v>
      </c>
      <c r="BK367" s="152">
        <f>ROUND(L367*K367,2)</f>
        <v>0</v>
      </c>
      <c r="BL367" s="20" t="s">
        <v>141</v>
      </c>
      <c r="BM367" s="20" t="s">
        <v>558</v>
      </c>
    </row>
    <row r="368" spans="2:65" s="1" customFormat="1" ht="31.5" customHeight="1">
      <c r="B368" s="118"/>
      <c r="C368" s="145" t="s">
        <v>559</v>
      </c>
      <c r="D368" s="145" t="s">
        <v>137</v>
      </c>
      <c r="E368" s="146" t="s">
        <v>560</v>
      </c>
      <c r="F368" s="247" t="s">
        <v>561</v>
      </c>
      <c r="G368" s="247"/>
      <c r="H368" s="247"/>
      <c r="I368" s="247"/>
      <c r="J368" s="147" t="s">
        <v>140</v>
      </c>
      <c r="K368" s="148">
        <v>2</v>
      </c>
      <c r="L368" s="239"/>
      <c r="M368" s="239"/>
      <c r="N368" s="239">
        <f>ROUND(L368*K368,2)</f>
        <v>0</v>
      </c>
      <c r="O368" s="239"/>
      <c r="P368" s="239"/>
      <c r="Q368" s="239"/>
      <c r="R368" s="120"/>
      <c r="T368" s="149" t="s">
        <v>5</v>
      </c>
      <c r="U368" s="43" t="s">
        <v>41</v>
      </c>
      <c r="V368" s="150">
        <v>4.1980000000000004</v>
      </c>
      <c r="W368" s="150">
        <f>V368*K368</f>
        <v>8.3960000000000008</v>
      </c>
      <c r="X368" s="150">
        <v>0.34089999999999998</v>
      </c>
      <c r="Y368" s="150">
        <f>X368*K368</f>
        <v>0.68179999999999996</v>
      </c>
      <c r="Z368" s="150">
        <v>0</v>
      </c>
      <c r="AA368" s="151">
        <f>Z368*K368</f>
        <v>0</v>
      </c>
      <c r="AR368" s="20" t="s">
        <v>141</v>
      </c>
      <c r="AT368" s="20" t="s">
        <v>137</v>
      </c>
      <c r="AU368" s="20" t="s">
        <v>98</v>
      </c>
      <c r="AY368" s="20" t="s">
        <v>135</v>
      </c>
      <c r="BE368" s="152">
        <f>IF(U368="základní",N368,0)</f>
        <v>0</v>
      </c>
      <c r="BF368" s="152">
        <f>IF(U368="snížená",N368,0)</f>
        <v>0</v>
      </c>
      <c r="BG368" s="152">
        <f>IF(U368="zákl. přenesená",N368,0)</f>
        <v>0</v>
      </c>
      <c r="BH368" s="152">
        <f>IF(U368="sníž. přenesená",N368,0)</f>
        <v>0</v>
      </c>
      <c r="BI368" s="152">
        <f>IF(U368="nulová",N368,0)</f>
        <v>0</v>
      </c>
      <c r="BJ368" s="20" t="s">
        <v>84</v>
      </c>
      <c r="BK368" s="152">
        <f>ROUND(L368*K368,2)</f>
        <v>0</v>
      </c>
      <c r="BL368" s="20" t="s">
        <v>141</v>
      </c>
      <c r="BM368" s="20" t="s">
        <v>562</v>
      </c>
    </row>
    <row r="369" spans="2:65" s="1" customFormat="1" ht="31.5" customHeight="1">
      <c r="B369" s="118"/>
      <c r="C369" s="177" t="s">
        <v>563</v>
      </c>
      <c r="D369" s="177" t="s">
        <v>188</v>
      </c>
      <c r="E369" s="178" t="s">
        <v>564</v>
      </c>
      <c r="F369" s="256" t="s">
        <v>565</v>
      </c>
      <c r="G369" s="256"/>
      <c r="H369" s="256"/>
      <c r="I369" s="256"/>
      <c r="J369" s="179" t="s">
        <v>140</v>
      </c>
      <c r="K369" s="180">
        <v>2</v>
      </c>
      <c r="L369" s="257"/>
      <c r="M369" s="257"/>
      <c r="N369" s="257">
        <f>ROUND(L369*K369,2)</f>
        <v>0</v>
      </c>
      <c r="O369" s="239"/>
      <c r="P369" s="239"/>
      <c r="Q369" s="239"/>
      <c r="R369" s="120"/>
      <c r="T369" s="149" t="s">
        <v>5</v>
      </c>
      <c r="U369" s="43" t="s">
        <v>41</v>
      </c>
      <c r="V369" s="150">
        <v>0</v>
      </c>
      <c r="W369" s="150">
        <f>V369*K369</f>
        <v>0</v>
      </c>
      <c r="X369" s="150">
        <v>8.6999999999999994E-2</v>
      </c>
      <c r="Y369" s="150">
        <f>X369*K369</f>
        <v>0.17399999999999999</v>
      </c>
      <c r="Z369" s="150">
        <v>0</v>
      </c>
      <c r="AA369" s="151">
        <f>Z369*K369</f>
        <v>0</v>
      </c>
      <c r="AR369" s="20" t="s">
        <v>192</v>
      </c>
      <c r="AT369" s="20" t="s">
        <v>188</v>
      </c>
      <c r="AU369" s="20" t="s">
        <v>98</v>
      </c>
      <c r="AY369" s="20" t="s">
        <v>135</v>
      </c>
      <c r="BE369" s="152">
        <f>IF(U369="základní",N369,0)</f>
        <v>0</v>
      </c>
      <c r="BF369" s="152">
        <f>IF(U369="snížená",N369,0)</f>
        <v>0</v>
      </c>
      <c r="BG369" s="152">
        <f>IF(U369="zákl. přenesená",N369,0)</f>
        <v>0</v>
      </c>
      <c r="BH369" s="152">
        <f>IF(U369="sníž. přenesená",N369,0)</f>
        <v>0</v>
      </c>
      <c r="BI369" s="152">
        <f>IF(U369="nulová",N369,0)</f>
        <v>0</v>
      </c>
      <c r="BJ369" s="20" t="s">
        <v>84</v>
      </c>
      <c r="BK369" s="152">
        <f>ROUND(L369*K369,2)</f>
        <v>0</v>
      </c>
      <c r="BL369" s="20" t="s">
        <v>141</v>
      </c>
      <c r="BM369" s="20" t="s">
        <v>566</v>
      </c>
    </row>
    <row r="370" spans="2:65" s="1" customFormat="1" ht="31.5" customHeight="1">
      <c r="B370" s="118"/>
      <c r="C370" s="177" t="s">
        <v>567</v>
      </c>
      <c r="D370" s="177" t="s">
        <v>188</v>
      </c>
      <c r="E370" s="178" t="s">
        <v>568</v>
      </c>
      <c r="F370" s="256" t="s">
        <v>569</v>
      </c>
      <c r="G370" s="256"/>
      <c r="H370" s="256"/>
      <c r="I370" s="256"/>
      <c r="J370" s="179" t="s">
        <v>140</v>
      </c>
      <c r="K370" s="180">
        <v>2</v>
      </c>
      <c r="L370" s="257"/>
      <c r="M370" s="257"/>
      <c r="N370" s="257">
        <f>ROUND(L370*K370,2)</f>
        <v>0</v>
      </c>
      <c r="O370" s="239"/>
      <c r="P370" s="239"/>
      <c r="Q370" s="239"/>
      <c r="R370" s="120"/>
      <c r="T370" s="149" t="s">
        <v>5</v>
      </c>
      <c r="U370" s="43" t="s">
        <v>41</v>
      </c>
      <c r="V370" s="150">
        <v>0</v>
      </c>
      <c r="W370" s="150">
        <f>V370*K370</f>
        <v>0</v>
      </c>
      <c r="X370" s="150">
        <v>9.7000000000000003E-2</v>
      </c>
      <c r="Y370" s="150">
        <f>X370*K370</f>
        <v>0.19400000000000001</v>
      </c>
      <c r="Z370" s="150">
        <v>0</v>
      </c>
      <c r="AA370" s="151">
        <f>Z370*K370</f>
        <v>0</v>
      </c>
      <c r="AR370" s="20" t="s">
        <v>192</v>
      </c>
      <c r="AT370" s="20" t="s">
        <v>188</v>
      </c>
      <c r="AU370" s="20" t="s">
        <v>98</v>
      </c>
      <c r="AY370" s="20" t="s">
        <v>135</v>
      </c>
      <c r="BE370" s="152">
        <f>IF(U370="základní",N370,0)</f>
        <v>0</v>
      </c>
      <c r="BF370" s="152">
        <f>IF(U370="snížená",N370,0)</f>
        <v>0</v>
      </c>
      <c r="BG370" s="152">
        <f>IF(U370="zákl. přenesená",N370,0)</f>
        <v>0</v>
      </c>
      <c r="BH370" s="152">
        <f>IF(U370="sníž. přenesená",N370,0)</f>
        <v>0</v>
      </c>
      <c r="BI370" s="152">
        <f>IF(U370="nulová",N370,0)</f>
        <v>0</v>
      </c>
      <c r="BJ370" s="20" t="s">
        <v>84</v>
      </c>
      <c r="BK370" s="152">
        <f>ROUND(L370*K370,2)</f>
        <v>0</v>
      </c>
      <c r="BL370" s="20" t="s">
        <v>141</v>
      </c>
      <c r="BM370" s="20" t="s">
        <v>570</v>
      </c>
    </row>
    <row r="371" spans="2:65" s="1" customFormat="1" ht="22.5" customHeight="1">
      <c r="B371" s="118"/>
      <c r="C371" s="177" t="s">
        <v>571</v>
      </c>
      <c r="D371" s="177" t="s">
        <v>188</v>
      </c>
      <c r="E371" s="178" t="s">
        <v>572</v>
      </c>
      <c r="F371" s="256" t="s">
        <v>573</v>
      </c>
      <c r="G371" s="256"/>
      <c r="H371" s="256"/>
      <c r="I371" s="256"/>
      <c r="J371" s="179" t="s">
        <v>140</v>
      </c>
      <c r="K371" s="180">
        <v>2</v>
      </c>
      <c r="L371" s="257"/>
      <c r="M371" s="257"/>
      <c r="N371" s="257">
        <f>ROUND(L371*K371,2)</f>
        <v>0</v>
      </c>
      <c r="O371" s="239"/>
      <c r="P371" s="239"/>
      <c r="Q371" s="239"/>
      <c r="R371" s="120"/>
      <c r="T371" s="149" t="s">
        <v>5</v>
      </c>
      <c r="U371" s="43" t="s">
        <v>41</v>
      </c>
      <c r="V371" s="150">
        <v>0</v>
      </c>
      <c r="W371" s="150">
        <f>V371*K371</f>
        <v>0</v>
      </c>
      <c r="X371" s="150">
        <v>4.2999999999999997E-2</v>
      </c>
      <c r="Y371" s="150">
        <f>X371*K371</f>
        <v>8.5999999999999993E-2</v>
      </c>
      <c r="Z371" s="150">
        <v>0</v>
      </c>
      <c r="AA371" s="151">
        <f>Z371*K371</f>
        <v>0</v>
      </c>
      <c r="AR371" s="20" t="s">
        <v>192</v>
      </c>
      <c r="AT371" s="20" t="s">
        <v>188</v>
      </c>
      <c r="AU371" s="20" t="s">
        <v>98</v>
      </c>
      <c r="AY371" s="20" t="s">
        <v>135</v>
      </c>
      <c r="BE371" s="152">
        <f>IF(U371="základní",N371,0)</f>
        <v>0</v>
      </c>
      <c r="BF371" s="152">
        <f>IF(U371="snížená",N371,0)</f>
        <v>0</v>
      </c>
      <c r="BG371" s="152">
        <f>IF(U371="zákl. přenesená",N371,0)</f>
        <v>0</v>
      </c>
      <c r="BH371" s="152">
        <f>IF(U371="sníž. přenesená",N371,0)</f>
        <v>0</v>
      </c>
      <c r="BI371" s="152">
        <f>IF(U371="nulová",N371,0)</f>
        <v>0</v>
      </c>
      <c r="BJ371" s="20" t="s">
        <v>84</v>
      </c>
      <c r="BK371" s="152">
        <f>ROUND(L371*K371,2)</f>
        <v>0</v>
      </c>
      <c r="BL371" s="20" t="s">
        <v>141</v>
      </c>
      <c r="BM371" s="20" t="s">
        <v>574</v>
      </c>
    </row>
    <row r="372" spans="2:65" s="9" customFormat="1" ht="29.85" customHeight="1">
      <c r="B372" s="135"/>
      <c r="C372" s="136"/>
      <c r="D372" s="181" t="s">
        <v>113</v>
      </c>
      <c r="E372" s="181"/>
      <c r="F372" s="181"/>
      <c r="G372" s="181"/>
      <c r="H372" s="181"/>
      <c r="I372" s="181"/>
      <c r="J372" s="181"/>
      <c r="K372" s="181"/>
      <c r="L372" s="181"/>
      <c r="M372" s="181"/>
      <c r="N372" s="264">
        <f>SUM(N373:Q383)</f>
        <v>0</v>
      </c>
      <c r="O372" s="265"/>
      <c r="P372" s="265"/>
      <c r="Q372" s="265"/>
      <c r="R372" s="138"/>
      <c r="T372" s="139"/>
      <c r="U372" s="136"/>
      <c r="V372" s="136"/>
      <c r="W372" s="140">
        <f>SUM(W373:W383)</f>
        <v>40.304400000000001</v>
      </c>
      <c r="X372" s="136"/>
      <c r="Y372" s="140">
        <f>SUM(Y373:Y383)</f>
        <v>0.38785500000000001</v>
      </c>
      <c r="Z372" s="136"/>
      <c r="AA372" s="141">
        <f>SUM(AA373:AA383)</f>
        <v>9.9209999999999994</v>
      </c>
      <c r="AR372" s="142" t="s">
        <v>84</v>
      </c>
      <c r="AT372" s="143" t="s">
        <v>75</v>
      </c>
      <c r="AU372" s="143" t="s">
        <v>84</v>
      </c>
      <c r="AY372" s="142" t="s">
        <v>135</v>
      </c>
      <c r="BK372" s="144">
        <f>SUM(BK373:BK383)</f>
        <v>0</v>
      </c>
    </row>
    <row r="373" spans="2:65" s="1" customFormat="1" ht="22.5" customHeight="1">
      <c r="B373" s="118"/>
      <c r="C373" s="145" t="s">
        <v>575</v>
      </c>
      <c r="D373" s="145" t="s">
        <v>137</v>
      </c>
      <c r="E373" s="146" t="s">
        <v>576</v>
      </c>
      <c r="F373" s="247" t="s">
        <v>577</v>
      </c>
      <c r="G373" s="247"/>
      <c r="H373" s="247"/>
      <c r="I373" s="247"/>
      <c r="J373" s="147" t="s">
        <v>206</v>
      </c>
      <c r="K373" s="148">
        <v>63</v>
      </c>
      <c r="L373" s="239"/>
      <c r="M373" s="239"/>
      <c r="N373" s="239">
        <f>ROUND(L373*K373,2)</f>
        <v>0</v>
      </c>
      <c r="O373" s="239"/>
      <c r="P373" s="239"/>
      <c r="Q373" s="239"/>
      <c r="R373" s="120"/>
      <c r="T373" s="149" t="s">
        <v>5</v>
      </c>
      <c r="U373" s="43" t="s">
        <v>41</v>
      </c>
      <c r="V373" s="150">
        <v>0.30499999999999999</v>
      </c>
      <c r="W373" s="150">
        <f>V373*K373</f>
        <v>19.215</v>
      </c>
      <c r="X373" s="150">
        <v>0</v>
      </c>
      <c r="Y373" s="150">
        <f>X373*K373</f>
        <v>0</v>
      </c>
      <c r="Z373" s="150">
        <v>0</v>
      </c>
      <c r="AA373" s="151">
        <f>Z373*K373</f>
        <v>0</v>
      </c>
      <c r="AR373" s="20" t="s">
        <v>141</v>
      </c>
      <c r="AT373" s="20" t="s">
        <v>137</v>
      </c>
      <c r="AU373" s="20" t="s">
        <v>98</v>
      </c>
      <c r="AY373" s="20" t="s">
        <v>135</v>
      </c>
      <c r="BE373" s="152">
        <f>IF(U373="základní",N373,0)</f>
        <v>0</v>
      </c>
      <c r="BF373" s="152">
        <f>IF(U373="snížená",N373,0)</f>
        <v>0</v>
      </c>
      <c r="BG373" s="152">
        <f>IF(U373="zákl. přenesená",N373,0)</f>
        <v>0</v>
      </c>
      <c r="BH373" s="152">
        <f>IF(U373="sníž. přenesená",N373,0)</f>
        <v>0</v>
      </c>
      <c r="BI373" s="152">
        <f>IF(U373="nulová",N373,0)</f>
        <v>0</v>
      </c>
      <c r="BJ373" s="20" t="s">
        <v>84</v>
      </c>
      <c r="BK373" s="152">
        <f>ROUND(L373*K373,2)</f>
        <v>0</v>
      </c>
      <c r="BL373" s="20" t="s">
        <v>141</v>
      </c>
      <c r="BM373" s="20" t="s">
        <v>578</v>
      </c>
    </row>
    <row r="374" spans="2:65" s="10" customFormat="1" ht="15" customHeight="1">
      <c r="B374" s="153"/>
      <c r="C374" s="154"/>
      <c r="D374" s="154"/>
      <c r="E374" s="155" t="s">
        <v>5</v>
      </c>
      <c r="F374" s="248" t="s">
        <v>159</v>
      </c>
      <c r="G374" s="249"/>
      <c r="H374" s="249"/>
      <c r="I374" s="249"/>
      <c r="J374" s="154"/>
      <c r="K374" s="156" t="s">
        <v>5</v>
      </c>
      <c r="L374" s="154"/>
      <c r="M374" s="154"/>
      <c r="N374" s="154"/>
      <c r="O374" s="154"/>
      <c r="P374" s="154"/>
      <c r="Q374" s="154"/>
      <c r="R374" s="157"/>
      <c r="T374" s="158"/>
      <c r="U374" s="154"/>
      <c r="V374" s="154"/>
      <c r="W374" s="154"/>
      <c r="X374" s="154"/>
      <c r="Y374" s="154"/>
      <c r="Z374" s="154"/>
      <c r="AA374" s="159"/>
      <c r="AT374" s="160" t="s">
        <v>157</v>
      </c>
      <c r="AU374" s="160" t="s">
        <v>98</v>
      </c>
      <c r="AV374" s="10" t="s">
        <v>84</v>
      </c>
      <c r="AW374" s="10" t="s">
        <v>33</v>
      </c>
      <c r="AX374" s="10" t="s">
        <v>76</v>
      </c>
      <c r="AY374" s="160" t="s">
        <v>135</v>
      </c>
    </row>
    <row r="375" spans="2:65" s="11" customFormat="1" ht="15" customHeight="1">
      <c r="B375" s="161"/>
      <c r="C375" s="162"/>
      <c r="D375" s="162"/>
      <c r="E375" s="163" t="s">
        <v>5</v>
      </c>
      <c r="F375" s="250" t="s">
        <v>579</v>
      </c>
      <c r="G375" s="251"/>
      <c r="H375" s="251"/>
      <c r="I375" s="251"/>
      <c r="J375" s="162"/>
      <c r="K375" s="164">
        <v>29</v>
      </c>
      <c r="L375" s="162"/>
      <c r="M375" s="162"/>
      <c r="N375" s="162"/>
      <c r="O375" s="162"/>
      <c r="P375" s="162"/>
      <c r="Q375" s="162"/>
      <c r="R375" s="165"/>
      <c r="T375" s="166"/>
      <c r="U375" s="162"/>
      <c r="V375" s="162"/>
      <c r="W375" s="162"/>
      <c r="X375" s="162"/>
      <c r="Y375" s="162"/>
      <c r="Z375" s="162"/>
      <c r="AA375" s="167"/>
      <c r="AT375" s="168" t="s">
        <v>157</v>
      </c>
      <c r="AU375" s="168" t="s">
        <v>98</v>
      </c>
      <c r="AV375" s="11" t="s">
        <v>98</v>
      </c>
      <c r="AW375" s="11" t="s">
        <v>33</v>
      </c>
      <c r="AX375" s="11" t="s">
        <v>76</v>
      </c>
      <c r="AY375" s="168" t="s">
        <v>135</v>
      </c>
    </row>
    <row r="376" spans="2:65" s="10" customFormat="1" ht="15" customHeight="1">
      <c r="B376" s="153"/>
      <c r="C376" s="154"/>
      <c r="D376" s="154"/>
      <c r="E376" s="155" t="s">
        <v>5</v>
      </c>
      <c r="F376" s="242" t="s">
        <v>580</v>
      </c>
      <c r="G376" s="243"/>
      <c r="H376" s="243"/>
      <c r="I376" s="243"/>
      <c r="J376" s="154"/>
      <c r="K376" s="156" t="s">
        <v>5</v>
      </c>
      <c r="L376" s="154"/>
      <c r="M376" s="154"/>
      <c r="N376" s="154"/>
      <c r="O376" s="154"/>
      <c r="P376" s="154"/>
      <c r="Q376" s="154"/>
      <c r="R376" s="157"/>
      <c r="T376" s="158"/>
      <c r="U376" s="154"/>
      <c r="V376" s="154"/>
      <c r="W376" s="154"/>
      <c r="X376" s="154"/>
      <c r="Y376" s="154"/>
      <c r="Z376" s="154"/>
      <c r="AA376" s="159"/>
      <c r="AT376" s="160" t="s">
        <v>157</v>
      </c>
      <c r="AU376" s="160" t="s">
        <v>98</v>
      </c>
      <c r="AV376" s="10" t="s">
        <v>84</v>
      </c>
      <c r="AW376" s="10" t="s">
        <v>33</v>
      </c>
      <c r="AX376" s="10" t="s">
        <v>76</v>
      </c>
      <c r="AY376" s="160" t="s">
        <v>135</v>
      </c>
    </row>
    <row r="377" spans="2:65" s="11" customFormat="1" ht="15" customHeight="1">
      <c r="B377" s="161"/>
      <c r="C377" s="162"/>
      <c r="D377" s="162"/>
      <c r="E377" s="163" t="s">
        <v>5</v>
      </c>
      <c r="F377" s="250" t="s">
        <v>581</v>
      </c>
      <c r="G377" s="251"/>
      <c r="H377" s="251"/>
      <c r="I377" s="251"/>
      <c r="J377" s="162"/>
      <c r="K377" s="164">
        <v>34</v>
      </c>
      <c r="L377" s="162"/>
      <c r="M377" s="162"/>
      <c r="N377" s="162"/>
      <c r="O377" s="162"/>
      <c r="P377" s="162"/>
      <c r="Q377" s="162"/>
      <c r="R377" s="165"/>
      <c r="T377" s="166"/>
      <c r="U377" s="162"/>
      <c r="V377" s="162"/>
      <c r="W377" s="162"/>
      <c r="X377" s="162"/>
      <c r="Y377" s="162"/>
      <c r="Z377" s="162"/>
      <c r="AA377" s="167"/>
      <c r="AT377" s="168" t="s">
        <v>157</v>
      </c>
      <c r="AU377" s="168" t="s">
        <v>98</v>
      </c>
      <c r="AV377" s="11" t="s">
        <v>98</v>
      </c>
      <c r="AW377" s="11" t="s">
        <v>33</v>
      </c>
      <c r="AX377" s="11" t="s">
        <v>76</v>
      </c>
      <c r="AY377" s="168" t="s">
        <v>135</v>
      </c>
    </row>
    <row r="378" spans="2:65" s="12" customFormat="1" ht="15" customHeight="1">
      <c r="B378" s="169"/>
      <c r="C378" s="170"/>
      <c r="D378" s="170"/>
      <c r="E378" s="171" t="s">
        <v>5</v>
      </c>
      <c r="F378" s="252" t="s">
        <v>165</v>
      </c>
      <c r="G378" s="253"/>
      <c r="H378" s="253"/>
      <c r="I378" s="253"/>
      <c r="J378" s="170"/>
      <c r="K378" s="172">
        <v>63</v>
      </c>
      <c r="L378" s="170"/>
      <c r="M378" s="170"/>
      <c r="N378" s="170"/>
      <c r="O378" s="170"/>
      <c r="P378" s="170"/>
      <c r="Q378" s="170"/>
      <c r="R378" s="173"/>
      <c r="T378" s="174"/>
      <c r="U378" s="170"/>
      <c r="V378" s="170"/>
      <c r="W378" s="170"/>
      <c r="X378" s="170"/>
      <c r="Y378" s="170"/>
      <c r="Z378" s="170"/>
      <c r="AA378" s="175"/>
      <c r="AT378" s="176" t="s">
        <v>157</v>
      </c>
      <c r="AU378" s="176" t="s">
        <v>98</v>
      </c>
      <c r="AV378" s="12" t="s">
        <v>141</v>
      </c>
      <c r="AW378" s="12" t="s">
        <v>33</v>
      </c>
      <c r="AX378" s="12" t="s">
        <v>84</v>
      </c>
      <c r="AY378" s="176" t="s">
        <v>135</v>
      </c>
    </row>
    <row r="379" spans="2:65" s="1" customFormat="1" ht="31.5" customHeight="1">
      <c r="B379" s="118"/>
      <c r="C379" s="145" t="s">
        <v>582</v>
      </c>
      <c r="D379" s="145" t="s">
        <v>137</v>
      </c>
      <c r="E379" s="146" t="s">
        <v>583</v>
      </c>
      <c r="F379" s="247" t="s">
        <v>584</v>
      </c>
      <c r="G379" s="247"/>
      <c r="H379" s="247"/>
      <c r="I379" s="247"/>
      <c r="J379" s="147" t="s">
        <v>206</v>
      </c>
      <c r="K379" s="148">
        <v>4.5</v>
      </c>
      <c r="L379" s="239"/>
      <c r="M379" s="239"/>
      <c r="N379" s="239">
        <f>ROUND(L379*K379,2)</f>
        <v>0</v>
      </c>
      <c r="O379" s="239"/>
      <c r="P379" s="239"/>
      <c r="Q379" s="239"/>
      <c r="R379" s="120"/>
      <c r="T379" s="149" t="s">
        <v>5</v>
      </c>
      <c r="U379" s="43" t="s">
        <v>41</v>
      </c>
      <c r="V379" s="150">
        <v>0.152</v>
      </c>
      <c r="W379" s="150">
        <f>V379*K379</f>
        <v>0.68399999999999994</v>
      </c>
      <c r="X379" s="150">
        <v>8.6190000000000003E-2</v>
      </c>
      <c r="Y379" s="150">
        <f>X379*K379</f>
        <v>0.38785500000000001</v>
      </c>
      <c r="Z379" s="150">
        <v>0</v>
      </c>
      <c r="AA379" s="151">
        <f>Z379*K379</f>
        <v>0</v>
      </c>
      <c r="AR379" s="20" t="s">
        <v>141</v>
      </c>
      <c r="AT379" s="20" t="s">
        <v>137</v>
      </c>
      <c r="AU379" s="20" t="s">
        <v>98</v>
      </c>
      <c r="AY379" s="20" t="s">
        <v>135</v>
      </c>
      <c r="BE379" s="152">
        <f>IF(U379="základní",N379,0)</f>
        <v>0</v>
      </c>
      <c r="BF379" s="152">
        <f>IF(U379="snížená",N379,0)</f>
        <v>0</v>
      </c>
      <c r="BG379" s="152">
        <f>IF(U379="zákl. přenesená",N379,0)</f>
        <v>0</v>
      </c>
      <c r="BH379" s="152">
        <f>IF(U379="sníž. přenesená",N379,0)</f>
        <v>0</v>
      </c>
      <c r="BI379" s="152">
        <f>IF(U379="nulová",N379,0)</f>
        <v>0</v>
      </c>
      <c r="BJ379" s="20" t="s">
        <v>84</v>
      </c>
      <c r="BK379" s="152">
        <f>ROUND(L379*K379,2)</f>
        <v>0</v>
      </c>
      <c r="BL379" s="20" t="s">
        <v>141</v>
      </c>
      <c r="BM379" s="20" t="s">
        <v>585</v>
      </c>
    </row>
    <row r="380" spans="2:65" s="11" customFormat="1" ht="22.5" customHeight="1">
      <c r="B380" s="161"/>
      <c r="C380" s="162"/>
      <c r="D380" s="162"/>
      <c r="E380" s="163" t="s">
        <v>5</v>
      </c>
      <c r="F380" s="254" t="s">
        <v>586</v>
      </c>
      <c r="G380" s="255"/>
      <c r="H380" s="255"/>
      <c r="I380" s="255"/>
      <c r="J380" s="162"/>
      <c r="K380" s="164">
        <v>4.5</v>
      </c>
      <c r="L380" s="162"/>
      <c r="M380" s="162"/>
      <c r="N380" s="162"/>
      <c r="O380" s="162"/>
      <c r="P380" s="162"/>
      <c r="Q380" s="162"/>
      <c r="R380" s="165"/>
      <c r="T380" s="166"/>
      <c r="U380" s="162"/>
      <c r="V380" s="162"/>
      <c r="W380" s="162"/>
      <c r="X380" s="162"/>
      <c r="Y380" s="162"/>
      <c r="Z380" s="162"/>
      <c r="AA380" s="167"/>
      <c r="AT380" s="168" t="s">
        <v>157</v>
      </c>
      <c r="AU380" s="168" t="s">
        <v>98</v>
      </c>
      <c r="AV380" s="11" t="s">
        <v>98</v>
      </c>
      <c r="AW380" s="11" t="s">
        <v>33</v>
      </c>
      <c r="AX380" s="11" t="s">
        <v>84</v>
      </c>
      <c r="AY380" s="168" t="s">
        <v>135</v>
      </c>
    </row>
    <row r="381" spans="2:65" s="12" customFormat="1" ht="22.5" customHeight="1">
      <c r="B381" s="169"/>
      <c r="C381" s="170"/>
      <c r="D381" s="170"/>
      <c r="E381" s="171" t="s">
        <v>5</v>
      </c>
      <c r="F381" s="252" t="s">
        <v>165</v>
      </c>
      <c r="G381" s="253"/>
      <c r="H381" s="253"/>
      <c r="I381" s="253"/>
      <c r="J381" s="170"/>
      <c r="K381" s="172">
        <v>4.5</v>
      </c>
      <c r="L381" s="170"/>
      <c r="M381" s="170"/>
      <c r="N381" s="170"/>
      <c r="O381" s="170"/>
      <c r="P381" s="170"/>
      <c r="Q381" s="170"/>
      <c r="R381" s="173"/>
      <c r="T381" s="174"/>
      <c r="U381" s="170"/>
      <c r="V381" s="170"/>
      <c r="W381" s="170"/>
      <c r="X381" s="170"/>
      <c r="Y381" s="170"/>
      <c r="Z381" s="170"/>
      <c r="AA381" s="175"/>
      <c r="AT381" s="176" t="s">
        <v>157</v>
      </c>
      <c r="AU381" s="176" t="s">
        <v>98</v>
      </c>
      <c r="AV381" s="12" t="s">
        <v>141</v>
      </c>
      <c r="AW381" s="12" t="s">
        <v>33</v>
      </c>
      <c r="AX381" s="12" t="s">
        <v>76</v>
      </c>
      <c r="AY381" s="176" t="s">
        <v>135</v>
      </c>
    </row>
    <row r="382" spans="2:65" s="1" customFormat="1" ht="22.5" customHeight="1">
      <c r="B382" s="118"/>
      <c r="C382" s="145" t="s">
        <v>587</v>
      </c>
      <c r="D382" s="145" t="s">
        <v>137</v>
      </c>
      <c r="E382" s="146" t="s">
        <v>588</v>
      </c>
      <c r="F382" s="247" t="s">
        <v>589</v>
      </c>
      <c r="G382" s="247"/>
      <c r="H382" s="247"/>
      <c r="I382" s="247"/>
      <c r="J382" s="147" t="s">
        <v>206</v>
      </c>
      <c r="K382" s="148">
        <v>10.8</v>
      </c>
      <c r="L382" s="239"/>
      <c r="M382" s="239"/>
      <c r="N382" s="239">
        <f>ROUND(L382*K382,2)</f>
        <v>0</v>
      </c>
      <c r="O382" s="239"/>
      <c r="P382" s="239"/>
      <c r="Q382" s="239"/>
      <c r="R382" s="120"/>
      <c r="T382" s="149" t="s">
        <v>5</v>
      </c>
      <c r="U382" s="43" t="s">
        <v>41</v>
      </c>
      <c r="V382" s="150">
        <v>1.6479999999999999</v>
      </c>
      <c r="W382" s="150">
        <f>V382*K382</f>
        <v>17.798400000000001</v>
      </c>
      <c r="X382" s="150">
        <v>0</v>
      </c>
      <c r="Y382" s="150">
        <f>X382*K382</f>
        <v>0</v>
      </c>
      <c r="Z382" s="150">
        <v>0.37</v>
      </c>
      <c r="AA382" s="151">
        <f>Z382*K382</f>
        <v>3.996</v>
      </c>
      <c r="AR382" s="20" t="s">
        <v>141</v>
      </c>
      <c r="AT382" s="20" t="s">
        <v>137</v>
      </c>
      <c r="AU382" s="20" t="s">
        <v>98</v>
      </c>
      <c r="AY382" s="20" t="s">
        <v>135</v>
      </c>
      <c r="BE382" s="152">
        <f>IF(U382="základní",N382,0)</f>
        <v>0</v>
      </c>
      <c r="BF382" s="152">
        <f>IF(U382="snížená",N382,0)</f>
        <v>0</v>
      </c>
      <c r="BG382" s="152">
        <f>IF(U382="zákl. přenesená",N382,0)</f>
        <v>0</v>
      </c>
      <c r="BH382" s="152">
        <f>IF(U382="sníž. přenesená",N382,0)</f>
        <v>0</v>
      </c>
      <c r="BI382" s="152">
        <f>IF(U382="nulová",N382,0)</f>
        <v>0</v>
      </c>
      <c r="BJ382" s="20" t="s">
        <v>84</v>
      </c>
      <c r="BK382" s="152">
        <f>ROUND(L382*K382,2)</f>
        <v>0</v>
      </c>
      <c r="BL382" s="20" t="s">
        <v>141</v>
      </c>
      <c r="BM382" s="20" t="s">
        <v>590</v>
      </c>
    </row>
    <row r="383" spans="2:65" s="1" customFormat="1" ht="31.5" customHeight="1">
      <c r="B383" s="118"/>
      <c r="C383" s="145" t="s">
        <v>84</v>
      </c>
      <c r="D383" s="145" t="s">
        <v>137</v>
      </c>
      <c r="E383" s="146" t="s">
        <v>591</v>
      </c>
      <c r="F383" s="247" t="s">
        <v>592</v>
      </c>
      <c r="G383" s="247"/>
      <c r="H383" s="247"/>
      <c r="I383" s="247"/>
      <c r="J383" s="147" t="s">
        <v>206</v>
      </c>
      <c r="K383" s="148">
        <v>23.7</v>
      </c>
      <c r="L383" s="239"/>
      <c r="M383" s="239"/>
      <c r="N383" s="239">
        <f>ROUND(L383*K383,2)</f>
        <v>0</v>
      </c>
      <c r="O383" s="239"/>
      <c r="P383" s="239"/>
      <c r="Q383" s="239"/>
      <c r="R383" s="120"/>
      <c r="T383" s="149" t="s">
        <v>5</v>
      </c>
      <c r="U383" s="43" t="s">
        <v>41</v>
      </c>
      <c r="V383" s="150">
        <v>0.11</v>
      </c>
      <c r="W383" s="150">
        <f>V383*K383</f>
        <v>2.6069999999999998</v>
      </c>
      <c r="X383" s="150">
        <v>0</v>
      </c>
      <c r="Y383" s="150">
        <f>X383*K383</f>
        <v>0</v>
      </c>
      <c r="Z383" s="150">
        <v>0.25</v>
      </c>
      <c r="AA383" s="151">
        <f>Z383*K383</f>
        <v>5.9249999999999998</v>
      </c>
      <c r="AR383" s="20" t="s">
        <v>141</v>
      </c>
      <c r="AT383" s="20" t="s">
        <v>137</v>
      </c>
      <c r="AU383" s="20" t="s">
        <v>98</v>
      </c>
      <c r="AY383" s="20" t="s">
        <v>135</v>
      </c>
      <c r="BE383" s="152">
        <f>IF(U383="základní",N383,0)</f>
        <v>0</v>
      </c>
      <c r="BF383" s="152">
        <f>IF(U383="snížená",N383,0)</f>
        <v>0</v>
      </c>
      <c r="BG383" s="152">
        <f>IF(U383="zákl. přenesená",N383,0)</f>
        <v>0</v>
      </c>
      <c r="BH383" s="152">
        <f>IF(U383="sníž. přenesená",N383,0)</f>
        <v>0</v>
      </c>
      <c r="BI383" s="152">
        <f>IF(U383="nulová",N383,0)</f>
        <v>0</v>
      </c>
      <c r="BJ383" s="20" t="s">
        <v>84</v>
      </c>
      <c r="BK383" s="152">
        <f>ROUND(L383*K383,2)</f>
        <v>0</v>
      </c>
      <c r="BL383" s="20" t="s">
        <v>141</v>
      </c>
      <c r="BM383" s="20" t="s">
        <v>593</v>
      </c>
    </row>
    <row r="384" spans="2:65" s="9" customFormat="1" ht="29.85" customHeight="1">
      <c r="B384" s="135"/>
      <c r="C384" s="136"/>
      <c r="D384" s="181" t="s">
        <v>114</v>
      </c>
      <c r="E384" s="181"/>
      <c r="F384" s="181"/>
      <c r="G384" s="181"/>
      <c r="H384" s="181"/>
      <c r="I384" s="181"/>
      <c r="J384" s="181"/>
      <c r="K384" s="181"/>
      <c r="L384" s="181"/>
      <c r="M384" s="181"/>
      <c r="N384" s="264">
        <f>SUM(N385:Q394)</f>
        <v>0</v>
      </c>
      <c r="O384" s="265"/>
      <c r="P384" s="265"/>
      <c r="Q384" s="265"/>
      <c r="R384" s="138"/>
      <c r="T384" s="139"/>
      <c r="U384" s="136"/>
      <c r="V384" s="136"/>
      <c r="W384" s="140">
        <f>SUM(W385:W389)</f>
        <v>0.44140799999999997</v>
      </c>
      <c r="X384" s="136"/>
      <c r="Y384" s="140">
        <f>SUM(Y385:Y389)</f>
        <v>0</v>
      </c>
      <c r="Z384" s="136"/>
      <c r="AA384" s="141">
        <f>SUM(AA385:AA389)</f>
        <v>0</v>
      </c>
      <c r="AR384" s="142" t="s">
        <v>84</v>
      </c>
      <c r="AT384" s="143" t="s">
        <v>75</v>
      </c>
      <c r="AU384" s="143" t="s">
        <v>84</v>
      </c>
      <c r="AY384" s="142" t="s">
        <v>135</v>
      </c>
      <c r="BK384" s="144">
        <f>SUM(BK385:BK389)</f>
        <v>0</v>
      </c>
    </row>
    <row r="385" spans="2:65" s="1" customFormat="1" ht="31.5" customHeight="1">
      <c r="B385" s="118"/>
      <c r="C385" s="145" t="s">
        <v>594</v>
      </c>
      <c r="D385" s="145" t="s">
        <v>137</v>
      </c>
      <c r="E385" s="146" t="s">
        <v>595</v>
      </c>
      <c r="F385" s="247" t="s">
        <v>596</v>
      </c>
      <c r="G385" s="247"/>
      <c r="H385" s="247"/>
      <c r="I385" s="247"/>
      <c r="J385" s="147" t="s">
        <v>280</v>
      </c>
      <c r="K385" s="148">
        <v>11.616</v>
      </c>
      <c r="L385" s="239"/>
      <c r="M385" s="239"/>
      <c r="N385" s="239">
        <f>ROUND(L385*K385,2)</f>
        <v>0</v>
      </c>
      <c r="O385" s="239"/>
      <c r="P385" s="239"/>
      <c r="Q385" s="239"/>
      <c r="R385" s="120"/>
      <c r="T385" s="149" t="s">
        <v>5</v>
      </c>
      <c r="U385" s="43" t="s">
        <v>41</v>
      </c>
      <c r="V385" s="150">
        <v>0.03</v>
      </c>
      <c r="W385" s="150">
        <f>V385*K385</f>
        <v>0.34847999999999996</v>
      </c>
      <c r="X385" s="150">
        <v>0</v>
      </c>
      <c r="Y385" s="150">
        <f>X385*K385</f>
        <v>0</v>
      </c>
      <c r="Z385" s="150">
        <v>0</v>
      </c>
      <c r="AA385" s="151">
        <f>Z385*K385</f>
        <v>0</v>
      </c>
      <c r="AR385" s="20" t="s">
        <v>141</v>
      </c>
      <c r="AT385" s="20" t="s">
        <v>137</v>
      </c>
      <c r="AU385" s="20" t="s">
        <v>98</v>
      </c>
      <c r="AY385" s="20" t="s">
        <v>135</v>
      </c>
      <c r="BE385" s="152">
        <f>IF(U385="základní",N385,0)</f>
        <v>0</v>
      </c>
      <c r="BF385" s="152">
        <f>IF(U385="snížená",N385,0)</f>
        <v>0</v>
      </c>
      <c r="BG385" s="152">
        <f>IF(U385="zákl. přenesená",N385,0)</f>
        <v>0</v>
      </c>
      <c r="BH385" s="152">
        <f>IF(U385="sníž. přenesená",N385,0)</f>
        <v>0</v>
      </c>
      <c r="BI385" s="152">
        <f>IF(U385="nulová",N385,0)</f>
        <v>0</v>
      </c>
      <c r="BJ385" s="20" t="s">
        <v>84</v>
      </c>
      <c r="BK385" s="152">
        <f>ROUND(L385*K385,2)</f>
        <v>0</v>
      </c>
      <c r="BL385" s="20" t="s">
        <v>141</v>
      </c>
      <c r="BM385" s="20" t="s">
        <v>597</v>
      </c>
    </row>
    <row r="386" spans="2:65" s="11" customFormat="1" ht="22.5" customHeight="1">
      <c r="B386" s="161"/>
      <c r="C386" s="162"/>
      <c r="D386" s="162"/>
      <c r="E386" s="163" t="s">
        <v>5</v>
      </c>
      <c r="F386" s="254" t="s">
        <v>598</v>
      </c>
      <c r="G386" s="255"/>
      <c r="H386" s="255"/>
      <c r="I386" s="255"/>
      <c r="J386" s="162"/>
      <c r="K386" s="164">
        <v>11.616</v>
      </c>
      <c r="L386" s="162"/>
      <c r="M386" s="162"/>
      <c r="N386" s="162"/>
      <c r="O386" s="162"/>
      <c r="P386" s="162"/>
      <c r="Q386" s="162"/>
      <c r="R386" s="165"/>
      <c r="T386" s="166"/>
      <c r="U386" s="162"/>
      <c r="V386" s="162"/>
      <c r="W386" s="162"/>
      <c r="X386" s="162"/>
      <c r="Y386" s="162"/>
      <c r="Z386" s="162"/>
      <c r="AA386" s="167"/>
      <c r="AT386" s="168" t="s">
        <v>157</v>
      </c>
      <c r="AU386" s="168" t="s">
        <v>98</v>
      </c>
      <c r="AV386" s="11" t="s">
        <v>98</v>
      </c>
      <c r="AW386" s="11" t="s">
        <v>33</v>
      </c>
      <c r="AX386" s="11" t="s">
        <v>84</v>
      </c>
      <c r="AY386" s="168" t="s">
        <v>135</v>
      </c>
    </row>
    <row r="387" spans="2:65" s="1" customFormat="1" ht="31.5" customHeight="1">
      <c r="B387" s="118"/>
      <c r="C387" s="145" t="s">
        <v>599</v>
      </c>
      <c r="D387" s="145" t="s">
        <v>137</v>
      </c>
      <c r="E387" s="146" t="s">
        <v>600</v>
      </c>
      <c r="F387" s="247" t="s">
        <v>601</v>
      </c>
      <c r="G387" s="247"/>
      <c r="H387" s="247"/>
      <c r="I387" s="247"/>
      <c r="J387" s="147" t="s">
        <v>280</v>
      </c>
      <c r="K387" s="148">
        <v>46.463999999999999</v>
      </c>
      <c r="L387" s="239"/>
      <c r="M387" s="239"/>
      <c r="N387" s="239">
        <f>ROUND(L387*K387,2)</f>
        <v>0</v>
      </c>
      <c r="O387" s="239"/>
      <c r="P387" s="239"/>
      <c r="Q387" s="239"/>
      <c r="R387" s="120"/>
      <c r="T387" s="149" t="s">
        <v>5</v>
      </c>
      <c r="U387" s="43" t="s">
        <v>41</v>
      </c>
      <c r="V387" s="150">
        <v>2E-3</v>
      </c>
      <c r="W387" s="150">
        <f>V387*K387</f>
        <v>9.2927999999999997E-2</v>
      </c>
      <c r="X387" s="150">
        <v>0</v>
      </c>
      <c r="Y387" s="150">
        <f>X387*K387</f>
        <v>0</v>
      </c>
      <c r="Z387" s="150">
        <v>0</v>
      </c>
      <c r="AA387" s="151">
        <f>Z387*K387</f>
        <v>0</v>
      </c>
      <c r="AR387" s="20" t="s">
        <v>141</v>
      </c>
      <c r="AT387" s="20" t="s">
        <v>137</v>
      </c>
      <c r="AU387" s="20" t="s">
        <v>98</v>
      </c>
      <c r="AY387" s="20" t="s">
        <v>135</v>
      </c>
      <c r="BE387" s="152">
        <f>IF(U387="základní",N387,0)</f>
        <v>0</v>
      </c>
      <c r="BF387" s="152">
        <f>IF(U387="snížená",N387,0)</f>
        <v>0</v>
      </c>
      <c r="BG387" s="152">
        <f>IF(U387="zákl. přenesená",N387,0)</f>
        <v>0</v>
      </c>
      <c r="BH387" s="152">
        <f>IF(U387="sníž. přenesená",N387,0)</f>
        <v>0</v>
      </c>
      <c r="BI387" s="152">
        <f>IF(U387="nulová",N387,0)</f>
        <v>0</v>
      </c>
      <c r="BJ387" s="20" t="s">
        <v>84</v>
      </c>
      <c r="BK387" s="152">
        <f>ROUND(L387*K387,2)</f>
        <v>0</v>
      </c>
      <c r="BL387" s="20" t="s">
        <v>141</v>
      </c>
      <c r="BM387" s="20" t="s">
        <v>602</v>
      </c>
    </row>
    <row r="388" spans="2:65" s="11" customFormat="1" ht="22.5" customHeight="1">
      <c r="B388" s="161"/>
      <c r="C388" s="162"/>
      <c r="D388" s="162"/>
      <c r="E388" s="163" t="s">
        <v>5</v>
      </c>
      <c r="F388" s="254" t="s">
        <v>603</v>
      </c>
      <c r="G388" s="255"/>
      <c r="H388" s="255"/>
      <c r="I388" s="255"/>
      <c r="J388" s="162"/>
      <c r="K388" s="164">
        <v>46.463999999999999</v>
      </c>
      <c r="L388" s="162"/>
      <c r="M388" s="162"/>
      <c r="N388" s="162"/>
      <c r="O388" s="162"/>
      <c r="P388" s="162"/>
      <c r="Q388" s="162"/>
      <c r="R388" s="165"/>
      <c r="T388" s="166"/>
      <c r="U388" s="162"/>
      <c r="V388" s="162"/>
      <c r="W388" s="162"/>
      <c r="X388" s="162"/>
      <c r="Y388" s="162"/>
      <c r="Z388" s="162"/>
      <c r="AA388" s="167"/>
      <c r="AT388" s="168" t="s">
        <v>157</v>
      </c>
      <c r="AU388" s="168" t="s">
        <v>98</v>
      </c>
      <c r="AV388" s="11" t="s">
        <v>98</v>
      </c>
      <c r="AW388" s="11" t="s">
        <v>33</v>
      </c>
      <c r="AX388" s="11" t="s">
        <v>84</v>
      </c>
      <c r="AY388" s="168" t="s">
        <v>135</v>
      </c>
    </row>
    <row r="389" spans="2:65" s="1" customFormat="1" ht="31.5" customHeight="1">
      <c r="B389" s="118"/>
      <c r="C389" s="145" t="s">
        <v>604</v>
      </c>
      <c r="D389" s="145" t="s">
        <v>137</v>
      </c>
      <c r="E389" s="146" t="s">
        <v>605</v>
      </c>
      <c r="F389" s="247" t="s">
        <v>606</v>
      </c>
      <c r="G389" s="247"/>
      <c r="H389" s="247"/>
      <c r="I389" s="247"/>
      <c r="J389" s="147" t="s">
        <v>280</v>
      </c>
      <c r="K389" s="148">
        <v>11.616</v>
      </c>
      <c r="L389" s="239"/>
      <c r="M389" s="239"/>
      <c r="N389" s="239">
        <f>ROUND(L389*K389,2)</f>
        <v>0</v>
      </c>
      <c r="O389" s="239"/>
      <c r="P389" s="239"/>
      <c r="Q389" s="239"/>
      <c r="R389" s="120"/>
      <c r="T389" s="149" t="s">
        <v>5</v>
      </c>
      <c r="U389" s="43" t="s">
        <v>41</v>
      </c>
      <c r="V389" s="150">
        <v>0</v>
      </c>
      <c r="W389" s="150">
        <f>V389*K389</f>
        <v>0</v>
      </c>
      <c r="X389" s="150">
        <v>0</v>
      </c>
      <c r="Y389" s="150">
        <f>X389*K389</f>
        <v>0</v>
      </c>
      <c r="Z389" s="150">
        <v>0</v>
      </c>
      <c r="AA389" s="151">
        <f>Z389*K389</f>
        <v>0</v>
      </c>
      <c r="AR389" s="20" t="s">
        <v>141</v>
      </c>
      <c r="AT389" s="20" t="s">
        <v>137</v>
      </c>
      <c r="AU389" s="20" t="s">
        <v>98</v>
      </c>
      <c r="AY389" s="20" t="s">
        <v>135</v>
      </c>
      <c r="BE389" s="152">
        <f>IF(U389="základní",N389,0)</f>
        <v>0</v>
      </c>
      <c r="BF389" s="152">
        <f>IF(U389="snížená",N389,0)</f>
        <v>0</v>
      </c>
      <c r="BG389" s="152">
        <f>IF(U389="zákl. přenesená",N389,0)</f>
        <v>0</v>
      </c>
      <c r="BH389" s="152">
        <f>IF(U389="sníž. přenesená",N389,0)</f>
        <v>0</v>
      </c>
      <c r="BI389" s="152">
        <f>IF(U389="nulová",N389,0)</f>
        <v>0</v>
      </c>
      <c r="BJ389" s="20" t="s">
        <v>84</v>
      </c>
      <c r="BK389" s="152">
        <f>ROUND(L389*K389,2)</f>
        <v>0</v>
      </c>
      <c r="BL389" s="20" t="s">
        <v>141</v>
      </c>
      <c r="BM389" s="20" t="s">
        <v>607</v>
      </c>
    </row>
    <row r="390" spans="2:65" s="1" customFormat="1" ht="31.5" customHeight="1">
      <c r="B390" s="118"/>
      <c r="C390" s="145" t="s">
        <v>608</v>
      </c>
      <c r="D390" s="145" t="s">
        <v>137</v>
      </c>
      <c r="E390" s="146" t="s">
        <v>609</v>
      </c>
      <c r="F390" s="247" t="s">
        <v>610</v>
      </c>
      <c r="G390" s="247"/>
      <c r="H390" s="247"/>
      <c r="I390" s="247"/>
      <c r="J390" s="147" t="s">
        <v>280</v>
      </c>
      <c r="K390" s="148">
        <v>12.454000000000001</v>
      </c>
      <c r="L390" s="239"/>
      <c r="M390" s="239"/>
      <c r="N390" s="239">
        <f>ROUND(L390*K390,2)</f>
        <v>0</v>
      </c>
      <c r="O390" s="239"/>
      <c r="P390" s="239"/>
      <c r="Q390" s="239"/>
      <c r="R390" s="120"/>
      <c r="T390" s="149" t="s">
        <v>5</v>
      </c>
      <c r="U390" s="43" t="s">
        <v>41</v>
      </c>
      <c r="V390" s="150">
        <v>0</v>
      </c>
      <c r="W390" s="150">
        <f>V390*K390</f>
        <v>0</v>
      </c>
      <c r="X390" s="150">
        <v>0</v>
      </c>
      <c r="Y390" s="150">
        <f>X390*K390</f>
        <v>0</v>
      </c>
      <c r="Z390" s="150">
        <v>0</v>
      </c>
      <c r="AA390" s="151">
        <f>Z390*K390</f>
        <v>0</v>
      </c>
      <c r="AR390" s="20" t="s">
        <v>141</v>
      </c>
      <c r="AT390" s="20" t="s">
        <v>137</v>
      </c>
      <c r="AU390" s="20" t="s">
        <v>84</v>
      </c>
      <c r="AY390" s="20" t="s">
        <v>135</v>
      </c>
      <c r="BE390" s="152">
        <f>IF(U390="základní",N390,0)</f>
        <v>0</v>
      </c>
      <c r="BF390" s="152">
        <f>IF(U390="snížená",N390,0)</f>
        <v>0</v>
      </c>
      <c r="BG390" s="152">
        <f>IF(U390="zákl. přenesená",N390,0)</f>
        <v>0</v>
      </c>
      <c r="BH390" s="152">
        <f>IF(U390="sníž. přenesená",N390,0)</f>
        <v>0</v>
      </c>
      <c r="BI390" s="152">
        <f>IF(U390="nulová",N390,0)</f>
        <v>0</v>
      </c>
      <c r="BJ390" s="20" t="s">
        <v>84</v>
      </c>
      <c r="BK390" s="152">
        <f>ROUND(L390*K390,2)</f>
        <v>0</v>
      </c>
      <c r="BL390" s="20" t="s">
        <v>141</v>
      </c>
      <c r="BM390" s="20" t="s">
        <v>611</v>
      </c>
    </row>
    <row r="391" spans="2:65" s="11" customFormat="1" ht="22.5" customHeight="1">
      <c r="B391" s="161"/>
      <c r="C391" s="162"/>
      <c r="D391" s="162"/>
      <c r="E391" s="163" t="s">
        <v>5</v>
      </c>
      <c r="F391" s="254" t="s">
        <v>612</v>
      </c>
      <c r="G391" s="255"/>
      <c r="H391" s="255"/>
      <c r="I391" s="255"/>
      <c r="J391" s="162"/>
      <c r="K391" s="164">
        <v>12.454000000000001</v>
      </c>
      <c r="L391" s="162"/>
      <c r="M391" s="162"/>
      <c r="N391" s="162"/>
      <c r="O391" s="162"/>
      <c r="P391" s="162"/>
      <c r="Q391" s="162"/>
      <c r="R391" s="165"/>
      <c r="T391" s="166"/>
      <c r="U391" s="162"/>
      <c r="V391" s="162"/>
      <c r="W391" s="162"/>
      <c r="X391" s="162"/>
      <c r="Y391" s="162"/>
      <c r="Z391" s="162"/>
      <c r="AA391" s="167"/>
      <c r="AT391" s="168" t="s">
        <v>157</v>
      </c>
      <c r="AU391" s="168" t="s">
        <v>84</v>
      </c>
      <c r="AV391" s="11" t="s">
        <v>98</v>
      </c>
      <c r="AW391" s="11" t="s">
        <v>33</v>
      </c>
      <c r="AX391" s="11" t="s">
        <v>84</v>
      </c>
      <c r="AY391" s="168" t="s">
        <v>135</v>
      </c>
    </row>
    <row r="392" spans="2:65" s="1" customFormat="1" ht="31.5" customHeight="1">
      <c r="B392" s="118"/>
      <c r="C392" s="145" t="s">
        <v>613</v>
      </c>
      <c r="D392" s="145" t="s">
        <v>137</v>
      </c>
      <c r="E392" s="146" t="s">
        <v>614</v>
      </c>
      <c r="F392" s="247" t="s">
        <v>615</v>
      </c>
      <c r="G392" s="247"/>
      <c r="H392" s="247"/>
      <c r="I392" s="247"/>
      <c r="J392" s="147" t="s">
        <v>280</v>
      </c>
      <c r="K392" s="148">
        <v>49.816000000000003</v>
      </c>
      <c r="L392" s="239"/>
      <c r="M392" s="239"/>
      <c r="N392" s="239">
        <f>ROUND(L392*K392,2)</f>
        <v>0</v>
      </c>
      <c r="O392" s="239"/>
      <c r="P392" s="239"/>
      <c r="Q392" s="239"/>
      <c r="R392" s="120"/>
      <c r="T392" s="149" t="s">
        <v>5</v>
      </c>
      <c r="U392" s="43" t="s">
        <v>41</v>
      </c>
      <c r="V392" s="150">
        <v>0</v>
      </c>
      <c r="W392" s="150">
        <f>V392*K392</f>
        <v>0</v>
      </c>
      <c r="X392" s="150">
        <v>0</v>
      </c>
      <c r="Y392" s="150">
        <f>X392*K392</f>
        <v>0</v>
      </c>
      <c r="Z392" s="150">
        <v>0</v>
      </c>
      <c r="AA392" s="151">
        <f>Z392*K392</f>
        <v>0</v>
      </c>
      <c r="AR392" s="20" t="s">
        <v>141</v>
      </c>
      <c r="AT392" s="20" t="s">
        <v>137</v>
      </c>
      <c r="AU392" s="20" t="s">
        <v>84</v>
      </c>
      <c r="AY392" s="20" t="s">
        <v>135</v>
      </c>
      <c r="BE392" s="152">
        <f>IF(U392="základní",N392,0)</f>
        <v>0</v>
      </c>
      <c r="BF392" s="152">
        <f>IF(U392="snížená",N392,0)</f>
        <v>0</v>
      </c>
      <c r="BG392" s="152">
        <f>IF(U392="zákl. přenesená",N392,0)</f>
        <v>0</v>
      </c>
      <c r="BH392" s="152">
        <f>IF(U392="sníž. přenesená",N392,0)</f>
        <v>0</v>
      </c>
      <c r="BI392" s="152">
        <f>IF(U392="nulová",N392,0)</f>
        <v>0</v>
      </c>
      <c r="BJ392" s="20" t="s">
        <v>84</v>
      </c>
      <c r="BK392" s="152">
        <f>ROUND(L392*K392,2)</f>
        <v>0</v>
      </c>
      <c r="BL392" s="20" t="s">
        <v>141</v>
      </c>
      <c r="BM392" s="20" t="s">
        <v>616</v>
      </c>
    </row>
    <row r="393" spans="2:65" s="11" customFormat="1" ht="22.5" customHeight="1">
      <c r="B393" s="161"/>
      <c r="C393" s="162"/>
      <c r="D393" s="162"/>
      <c r="E393" s="163" t="s">
        <v>5</v>
      </c>
      <c r="F393" s="254" t="s">
        <v>617</v>
      </c>
      <c r="G393" s="255"/>
      <c r="H393" s="255"/>
      <c r="I393" s="255"/>
      <c r="J393" s="162"/>
      <c r="K393" s="164">
        <v>49.816000000000003</v>
      </c>
      <c r="L393" s="162"/>
      <c r="M393" s="162"/>
      <c r="N393" s="162"/>
      <c r="O393" s="162"/>
      <c r="P393" s="162"/>
      <c r="Q393" s="162"/>
      <c r="R393" s="165"/>
      <c r="T393" s="166"/>
      <c r="U393" s="162"/>
      <c r="V393" s="162"/>
      <c r="W393" s="162"/>
      <c r="X393" s="162"/>
      <c r="Y393" s="162"/>
      <c r="Z393" s="162"/>
      <c r="AA393" s="167"/>
      <c r="AT393" s="168" t="s">
        <v>157</v>
      </c>
      <c r="AU393" s="168" t="s">
        <v>84</v>
      </c>
      <c r="AV393" s="11" t="s">
        <v>98</v>
      </c>
      <c r="AW393" s="11" t="s">
        <v>33</v>
      </c>
      <c r="AX393" s="11" t="s">
        <v>84</v>
      </c>
      <c r="AY393" s="168" t="s">
        <v>135</v>
      </c>
    </row>
    <row r="394" spans="2:65" s="1" customFormat="1" ht="22.5" customHeight="1">
      <c r="B394" s="118"/>
      <c r="C394" s="145" t="s">
        <v>618</v>
      </c>
      <c r="D394" s="145" t="s">
        <v>137</v>
      </c>
      <c r="E394" s="146" t="s">
        <v>619</v>
      </c>
      <c r="F394" s="247" t="s">
        <v>620</v>
      </c>
      <c r="G394" s="247"/>
      <c r="H394" s="247"/>
      <c r="I394" s="247"/>
      <c r="J394" s="147" t="s">
        <v>280</v>
      </c>
      <c r="K394" s="148">
        <v>12.454000000000001</v>
      </c>
      <c r="L394" s="239"/>
      <c r="M394" s="239"/>
      <c r="N394" s="239">
        <f>ROUND(L394*K394,2)</f>
        <v>0</v>
      </c>
      <c r="O394" s="239"/>
      <c r="P394" s="239"/>
      <c r="Q394" s="239"/>
      <c r="R394" s="120"/>
      <c r="T394" s="149" t="s">
        <v>5</v>
      </c>
      <c r="U394" s="43" t="s">
        <v>41</v>
      </c>
      <c r="V394" s="150">
        <v>0</v>
      </c>
      <c r="W394" s="150">
        <f>V394*K394</f>
        <v>0</v>
      </c>
      <c r="X394" s="150">
        <v>0</v>
      </c>
      <c r="Y394" s="150">
        <f>X394*K394</f>
        <v>0</v>
      </c>
      <c r="Z394" s="150">
        <v>0</v>
      </c>
      <c r="AA394" s="151">
        <f>Z394*K394</f>
        <v>0</v>
      </c>
      <c r="AR394" s="20" t="s">
        <v>141</v>
      </c>
      <c r="AT394" s="20" t="s">
        <v>137</v>
      </c>
      <c r="AU394" s="20" t="s">
        <v>84</v>
      </c>
      <c r="AY394" s="20" t="s">
        <v>135</v>
      </c>
      <c r="BE394" s="152">
        <f>IF(U394="základní",N394,0)</f>
        <v>0</v>
      </c>
      <c r="BF394" s="152">
        <f>IF(U394="snížená",N394,0)</f>
        <v>0</v>
      </c>
      <c r="BG394" s="152">
        <f>IF(U394="zákl. přenesená",N394,0)</f>
        <v>0</v>
      </c>
      <c r="BH394" s="152">
        <f>IF(U394="sníž. přenesená",N394,0)</f>
        <v>0</v>
      </c>
      <c r="BI394" s="152">
        <f>IF(U394="nulová",N394,0)</f>
        <v>0</v>
      </c>
      <c r="BJ394" s="20" t="s">
        <v>84</v>
      </c>
      <c r="BK394" s="152">
        <f>ROUND(L394*K394,2)</f>
        <v>0</v>
      </c>
      <c r="BL394" s="20" t="s">
        <v>141</v>
      </c>
      <c r="BM394" s="20" t="s">
        <v>621</v>
      </c>
    </row>
    <row r="395" spans="2:65" s="9" customFormat="1" ht="19.899999999999999" customHeight="1">
      <c r="B395" s="135"/>
      <c r="C395" s="136"/>
      <c r="D395" s="181" t="s">
        <v>116</v>
      </c>
      <c r="E395" s="181"/>
      <c r="F395" s="181"/>
      <c r="G395" s="181"/>
      <c r="H395" s="181"/>
      <c r="I395" s="181"/>
      <c r="J395" s="181"/>
      <c r="K395" s="181"/>
      <c r="L395" s="181"/>
      <c r="M395" s="181"/>
      <c r="N395" s="262">
        <f>SUM(N396:Q404)</f>
        <v>0</v>
      </c>
      <c r="O395" s="263"/>
      <c r="P395" s="263"/>
      <c r="Q395" s="263"/>
      <c r="R395" s="138"/>
      <c r="T395" s="139"/>
      <c r="U395" s="136"/>
      <c r="V395" s="136"/>
      <c r="W395" s="140">
        <f>SUM(W396:W405)</f>
        <v>14.578200000000001</v>
      </c>
      <c r="X395" s="136"/>
      <c r="Y395" s="140">
        <f>SUM(Y396:Y405)</f>
        <v>0.36798600000000004</v>
      </c>
      <c r="Z395" s="136"/>
      <c r="AA395" s="141">
        <f>SUM(AA396:AA405)</f>
        <v>0</v>
      </c>
      <c r="AR395" s="142" t="s">
        <v>98</v>
      </c>
      <c r="AT395" s="143" t="s">
        <v>75</v>
      </c>
      <c r="AU395" s="143" t="s">
        <v>84</v>
      </c>
      <c r="AY395" s="142" t="s">
        <v>135</v>
      </c>
      <c r="BK395" s="144">
        <f>SUM(BK396:BK405)</f>
        <v>0</v>
      </c>
    </row>
    <row r="396" spans="2:65" s="1" customFormat="1" ht="31.5" customHeight="1">
      <c r="B396" s="118"/>
      <c r="C396" s="145" t="s">
        <v>346</v>
      </c>
      <c r="D396" s="145" t="s">
        <v>137</v>
      </c>
      <c r="E396" s="146" t="s">
        <v>622</v>
      </c>
      <c r="F396" s="247" t="s">
        <v>623</v>
      </c>
      <c r="G396" s="247"/>
      <c r="H396" s="247"/>
      <c r="I396" s="247"/>
      <c r="J396" s="147" t="s">
        <v>206</v>
      </c>
      <c r="K396" s="148">
        <v>12.6</v>
      </c>
      <c r="L396" s="239"/>
      <c r="M396" s="239"/>
      <c r="N396" s="239">
        <f>ROUND(L396*K396,2)</f>
        <v>0</v>
      </c>
      <c r="O396" s="239"/>
      <c r="P396" s="239"/>
      <c r="Q396" s="239"/>
      <c r="R396" s="120"/>
      <c r="T396" s="149" t="s">
        <v>5</v>
      </c>
      <c r="U396" s="43" t="s">
        <v>41</v>
      </c>
      <c r="V396" s="150">
        <v>0.53900000000000003</v>
      </c>
      <c r="W396" s="150">
        <f>V396*K396</f>
        <v>6.7914000000000003</v>
      </c>
      <c r="X396" s="150">
        <v>1.47E-3</v>
      </c>
      <c r="Y396" s="150">
        <f>X396*K396</f>
        <v>1.8522E-2</v>
      </c>
      <c r="Z396" s="150">
        <v>0</v>
      </c>
      <c r="AA396" s="151">
        <f>Z396*K396</f>
        <v>0</v>
      </c>
      <c r="AR396" s="20" t="s">
        <v>346</v>
      </c>
      <c r="AT396" s="20" t="s">
        <v>137</v>
      </c>
      <c r="AU396" s="20" t="s">
        <v>98</v>
      </c>
      <c r="AY396" s="20" t="s">
        <v>135</v>
      </c>
      <c r="BE396" s="152">
        <f>IF(U396="základní",N396,0)</f>
        <v>0</v>
      </c>
      <c r="BF396" s="152">
        <f>IF(U396="snížená",N396,0)</f>
        <v>0</v>
      </c>
      <c r="BG396" s="152">
        <f>IF(U396="zákl. přenesená",N396,0)</f>
        <v>0</v>
      </c>
      <c r="BH396" s="152">
        <f>IF(U396="sníž. přenesená",N396,0)</f>
        <v>0</v>
      </c>
      <c r="BI396" s="152">
        <f>IF(U396="nulová",N396,0)</f>
        <v>0</v>
      </c>
      <c r="BJ396" s="20" t="s">
        <v>84</v>
      </c>
      <c r="BK396" s="152">
        <f>ROUND(L396*K396,2)</f>
        <v>0</v>
      </c>
      <c r="BL396" s="20" t="s">
        <v>346</v>
      </c>
      <c r="BM396" s="20" t="s">
        <v>624</v>
      </c>
    </row>
    <row r="397" spans="2:65" s="11" customFormat="1" ht="22.5" customHeight="1">
      <c r="B397" s="161"/>
      <c r="C397" s="162"/>
      <c r="D397" s="162"/>
      <c r="E397" s="163" t="s">
        <v>5</v>
      </c>
      <c r="F397" s="254" t="s">
        <v>625</v>
      </c>
      <c r="G397" s="255"/>
      <c r="H397" s="255"/>
      <c r="I397" s="255"/>
      <c r="J397" s="162"/>
      <c r="K397" s="164">
        <v>12.6</v>
      </c>
      <c r="L397" s="162"/>
      <c r="M397" s="162"/>
      <c r="N397" s="162"/>
      <c r="O397" s="162"/>
      <c r="P397" s="162"/>
      <c r="Q397" s="162"/>
      <c r="R397" s="165"/>
      <c r="T397" s="166"/>
      <c r="U397" s="162"/>
      <c r="V397" s="162"/>
      <c r="W397" s="162"/>
      <c r="X397" s="162"/>
      <c r="Y397" s="162"/>
      <c r="Z397" s="162"/>
      <c r="AA397" s="167"/>
      <c r="AT397" s="168" t="s">
        <v>157</v>
      </c>
      <c r="AU397" s="168" t="s">
        <v>98</v>
      </c>
      <c r="AV397" s="11" t="s">
        <v>98</v>
      </c>
      <c r="AW397" s="11" t="s">
        <v>33</v>
      </c>
      <c r="AX397" s="11" t="s">
        <v>84</v>
      </c>
      <c r="AY397" s="168" t="s">
        <v>135</v>
      </c>
    </row>
    <row r="398" spans="2:65" s="1" customFormat="1" ht="22.5" customHeight="1">
      <c r="B398" s="118"/>
      <c r="C398" s="177" t="s">
        <v>626</v>
      </c>
      <c r="D398" s="177" t="s">
        <v>188</v>
      </c>
      <c r="E398" s="178" t="s">
        <v>627</v>
      </c>
      <c r="F398" s="256" t="s">
        <v>628</v>
      </c>
      <c r="G398" s="256"/>
      <c r="H398" s="256"/>
      <c r="I398" s="256"/>
      <c r="J398" s="179" t="s">
        <v>140</v>
      </c>
      <c r="K398" s="180">
        <v>21</v>
      </c>
      <c r="L398" s="257"/>
      <c r="M398" s="257"/>
      <c r="N398" s="257">
        <f>ROUND(L398*K398,2)</f>
        <v>0</v>
      </c>
      <c r="O398" s="239"/>
      <c r="P398" s="239"/>
      <c r="Q398" s="239"/>
      <c r="R398" s="120"/>
      <c r="T398" s="149" t="s">
        <v>5</v>
      </c>
      <c r="U398" s="43" t="s">
        <v>41</v>
      </c>
      <c r="V398" s="150">
        <v>0</v>
      </c>
      <c r="W398" s="150">
        <f>V398*K398</f>
        <v>0</v>
      </c>
      <c r="X398" s="150">
        <v>4.0000000000000001E-3</v>
      </c>
      <c r="Y398" s="150">
        <f>X398*K398</f>
        <v>8.4000000000000005E-2</v>
      </c>
      <c r="Z398" s="150">
        <v>0</v>
      </c>
      <c r="AA398" s="151">
        <f>Z398*K398</f>
        <v>0</v>
      </c>
      <c r="AR398" s="20" t="s">
        <v>243</v>
      </c>
      <c r="AT398" s="20" t="s">
        <v>188</v>
      </c>
      <c r="AU398" s="20" t="s">
        <v>98</v>
      </c>
      <c r="AY398" s="20" t="s">
        <v>135</v>
      </c>
      <c r="BE398" s="152">
        <f>IF(U398="základní",N398,0)</f>
        <v>0</v>
      </c>
      <c r="BF398" s="152">
        <f>IF(U398="snížená",N398,0)</f>
        <v>0</v>
      </c>
      <c r="BG398" s="152">
        <f>IF(U398="zákl. přenesená",N398,0)</f>
        <v>0</v>
      </c>
      <c r="BH398" s="152">
        <f>IF(U398="sníž. přenesená",N398,0)</f>
        <v>0</v>
      </c>
      <c r="BI398" s="152">
        <f>IF(U398="nulová",N398,0)</f>
        <v>0</v>
      </c>
      <c r="BJ398" s="20" t="s">
        <v>84</v>
      </c>
      <c r="BK398" s="152">
        <f>ROUND(L398*K398,2)</f>
        <v>0</v>
      </c>
      <c r="BL398" s="20" t="s">
        <v>346</v>
      </c>
      <c r="BM398" s="20" t="s">
        <v>629</v>
      </c>
    </row>
    <row r="399" spans="2:65" s="11" customFormat="1" ht="22.5" customHeight="1">
      <c r="B399" s="161"/>
      <c r="C399" s="162"/>
      <c r="D399" s="162"/>
      <c r="E399" s="163" t="s">
        <v>5</v>
      </c>
      <c r="F399" s="254" t="s">
        <v>630</v>
      </c>
      <c r="G399" s="255"/>
      <c r="H399" s="255"/>
      <c r="I399" s="255"/>
      <c r="J399" s="162"/>
      <c r="K399" s="164">
        <v>21</v>
      </c>
      <c r="L399" s="162"/>
      <c r="M399" s="162"/>
      <c r="N399" s="162"/>
      <c r="O399" s="162"/>
      <c r="P399" s="162"/>
      <c r="Q399" s="162"/>
      <c r="R399" s="165"/>
      <c r="T399" s="166"/>
      <c r="U399" s="162"/>
      <c r="V399" s="162"/>
      <c r="W399" s="162"/>
      <c r="X399" s="162"/>
      <c r="Y399" s="162"/>
      <c r="Z399" s="162"/>
      <c r="AA399" s="167"/>
      <c r="AT399" s="168" t="s">
        <v>157</v>
      </c>
      <c r="AU399" s="168" t="s">
        <v>98</v>
      </c>
      <c r="AV399" s="11" t="s">
        <v>98</v>
      </c>
      <c r="AW399" s="11" t="s">
        <v>33</v>
      </c>
      <c r="AX399" s="11" t="s">
        <v>84</v>
      </c>
      <c r="AY399" s="168" t="s">
        <v>135</v>
      </c>
    </row>
    <row r="400" spans="2:65" s="1" customFormat="1" ht="22.5" customHeight="1">
      <c r="B400" s="118"/>
      <c r="C400" s="177" t="s">
        <v>631</v>
      </c>
      <c r="D400" s="177" t="s">
        <v>188</v>
      </c>
      <c r="E400" s="178" t="s">
        <v>632</v>
      </c>
      <c r="F400" s="256" t="s">
        <v>633</v>
      </c>
      <c r="G400" s="256"/>
      <c r="H400" s="256"/>
      <c r="I400" s="256"/>
      <c r="J400" s="179" t="s">
        <v>154</v>
      </c>
      <c r="K400" s="180">
        <v>6.12</v>
      </c>
      <c r="L400" s="257"/>
      <c r="M400" s="257"/>
      <c r="N400" s="257">
        <f>ROUND(L400*K400,2)</f>
        <v>0</v>
      </c>
      <c r="O400" s="239"/>
      <c r="P400" s="239"/>
      <c r="Q400" s="239"/>
      <c r="R400" s="120"/>
      <c r="T400" s="149" t="s">
        <v>5</v>
      </c>
      <c r="U400" s="43" t="s">
        <v>41</v>
      </c>
      <c r="V400" s="150">
        <v>0</v>
      </c>
      <c r="W400" s="150">
        <f>V400*K400</f>
        <v>0</v>
      </c>
      <c r="X400" s="150">
        <v>1.9199999999999998E-2</v>
      </c>
      <c r="Y400" s="150">
        <f>X400*K400</f>
        <v>0.117504</v>
      </c>
      <c r="Z400" s="150">
        <v>0</v>
      </c>
      <c r="AA400" s="151">
        <f>Z400*K400</f>
        <v>0</v>
      </c>
      <c r="AR400" s="20" t="s">
        <v>243</v>
      </c>
      <c r="AT400" s="20" t="s">
        <v>188</v>
      </c>
      <c r="AU400" s="20" t="s">
        <v>98</v>
      </c>
      <c r="AY400" s="20" t="s">
        <v>135</v>
      </c>
      <c r="BE400" s="152">
        <f>IF(U400="základní",N400,0)</f>
        <v>0</v>
      </c>
      <c r="BF400" s="152">
        <f>IF(U400="snížená",N400,0)</f>
        <v>0</v>
      </c>
      <c r="BG400" s="152">
        <f>IF(U400="zákl. přenesená",N400,0)</f>
        <v>0</v>
      </c>
      <c r="BH400" s="152">
        <f>IF(U400="sníž. přenesená",N400,0)</f>
        <v>0</v>
      </c>
      <c r="BI400" s="152">
        <f>IF(U400="nulová",N400,0)</f>
        <v>0</v>
      </c>
      <c r="BJ400" s="20" t="s">
        <v>84</v>
      </c>
      <c r="BK400" s="152">
        <f>ROUND(L400*K400,2)</f>
        <v>0</v>
      </c>
      <c r="BL400" s="20" t="s">
        <v>346</v>
      </c>
      <c r="BM400" s="20" t="s">
        <v>634</v>
      </c>
    </row>
    <row r="401" spans="2:65" s="11" customFormat="1" ht="22.5" customHeight="1">
      <c r="B401" s="161"/>
      <c r="C401" s="162"/>
      <c r="D401" s="162"/>
      <c r="E401" s="163" t="s">
        <v>5</v>
      </c>
      <c r="F401" s="254" t="s">
        <v>635</v>
      </c>
      <c r="G401" s="255"/>
      <c r="H401" s="255"/>
      <c r="I401" s="255"/>
      <c r="J401" s="162"/>
      <c r="K401" s="164">
        <v>6.12</v>
      </c>
      <c r="L401" s="162"/>
      <c r="M401" s="162"/>
      <c r="N401" s="162"/>
      <c r="O401" s="162"/>
      <c r="P401" s="162"/>
      <c r="Q401" s="162"/>
      <c r="R401" s="165"/>
      <c r="T401" s="166"/>
      <c r="U401" s="162"/>
      <c r="V401" s="162"/>
      <c r="W401" s="162"/>
      <c r="X401" s="162"/>
      <c r="Y401" s="162"/>
      <c r="Z401" s="162"/>
      <c r="AA401" s="167"/>
      <c r="AT401" s="168" t="s">
        <v>157</v>
      </c>
      <c r="AU401" s="168" t="s">
        <v>98</v>
      </c>
      <c r="AV401" s="11" t="s">
        <v>98</v>
      </c>
      <c r="AW401" s="11" t="s">
        <v>33</v>
      </c>
      <c r="AX401" s="11" t="s">
        <v>84</v>
      </c>
      <c r="AY401" s="168" t="s">
        <v>135</v>
      </c>
    </row>
    <row r="402" spans="2:65" s="1" customFormat="1" ht="44.25" customHeight="1">
      <c r="B402" s="118"/>
      <c r="C402" s="145" t="s">
        <v>636</v>
      </c>
      <c r="D402" s="145" t="s">
        <v>137</v>
      </c>
      <c r="E402" s="146" t="s">
        <v>637</v>
      </c>
      <c r="F402" s="247" t="s">
        <v>638</v>
      </c>
      <c r="G402" s="247"/>
      <c r="H402" s="247"/>
      <c r="I402" s="247"/>
      <c r="J402" s="147" t="s">
        <v>206</v>
      </c>
      <c r="K402" s="148">
        <v>12.6</v>
      </c>
      <c r="L402" s="239"/>
      <c r="M402" s="239"/>
      <c r="N402" s="239">
        <f>ROUND(L402*K402,2)</f>
        <v>0</v>
      </c>
      <c r="O402" s="239"/>
      <c r="P402" s="239"/>
      <c r="Q402" s="239"/>
      <c r="R402" s="120"/>
      <c r="T402" s="149" t="s">
        <v>5</v>
      </c>
      <c r="U402" s="43" t="s">
        <v>41</v>
      </c>
      <c r="V402" s="150">
        <v>0.30399999999999999</v>
      </c>
      <c r="W402" s="150">
        <f>V402*K402</f>
        <v>3.8303999999999996</v>
      </c>
      <c r="X402" s="150">
        <v>9.7999999999999997E-4</v>
      </c>
      <c r="Y402" s="150">
        <f>X402*K402</f>
        <v>1.2348E-2</v>
      </c>
      <c r="Z402" s="150">
        <v>0</v>
      </c>
      <c r="AA402" s="151">
        <f>Z402*K402</f>
        <v>0</v>
      </c>
      <c r="AR402" s="20" t="s">
        <v>346</v>
      </c>
      <c r="AT402" s="20" t="s">
        <v>137</v>
      </c>
      <c r="AU402" s="20" t="s">
        <v>98</v>
      </c>
      <c r="AY402" s="20" t="s">
        <v>135</v>
      </c>
      <c r="BE402" s="152">
        <f>IF(U402="základní",N402,0)</f>
        <v>0</v>
      </c>
      <c r="BF402" s="152">
        <f>IF(U402="snížená",N402,0)</f>
        <v>0</v>
      </c>
      <c r="BG402" s="152">
        <f>IF(U402="zákl. přenesená",N402,0)</f>
        <v>0</v>
      </c>
      <c r="BH402" s="152">
        <f>IF(U402="sníž. přenesená",N402,0)</f>
        <v>0</v>
      </c>
      <c r="BI402" s="152">
        <f>IF(U402="nulová",N402,0)</f>
        <v>0</v>
      </c>
      <c r="BJ402" s="20" t="s">
        <v>84</v>
      </c>
      <c r="BK402" s="152">
        <f>ROUND(L402*K402,2)</f>
        <v>0</v>
      </c>
      <c r="BL402" s="20" t="s">
        <v>346</v>
      </c>
      <c r="BM402" s="20" t="s">
        <v>639</v>
      </c>
    </row>
    <row r="403" spans="2:65" s="11" customFormat="1" ht="22.5" customHeight="1">
      <c r="B403" s="161"/>
      <c r="C403" s="162"/>
      <c r="D403" s="162"/>
      <c r="E403" s="163" t="s">
        <v>5</v>
      </c>
      <c r="F403" s="254" t="s">
        <v>640</v>
      </c>
      <c r="G403" s="255"/>
      <c r="H403" s="255"/>
      <c r="I403" s="255"/>
      <c r="J403" s="162"/>
      <c r="K403" s="164">
        <v>12.6</v>
      </c>
      <c r="L403" s="162"/>
      <c r="M403" s="162"/>
      <c r="N403" s="162"/>
      <c r="O403" s="162"/>
      <c r="P403" s="162"/>
      <c r="Q403" s="162"/>
      <c r="R403" s="165"/>
      <c r="T403" s="166"/>
      <c r="U403" s="162"/>
      <c r="V403" s="162"/>
      <c r="W403" s="162"/>
      <c r="X403" s="162"/>
      <c r="Y403" s="162"/>
      <c r="Z403" s="162"/>
      <c r="AA403" s="167"/>
      <c r="AT403" s="168" t="s">
        <v>157</v>
      </c>
      <c r="AU403" s="168" t="s">
        <v>98</v>
      </c>
      <c r="AV403" s="11" t="s">
        <v>98</v>
      </c>
      <c r="AW403" s="11" t="s">
        <v>33</v>
      </c>
      <c r="AX403" s="11" t="s">
        <v>84</v>
      </c>
      <c r="AY403" s="168" t="s">
        <v>135</v>
      </c>
    </row>
    <row r="404" spans="2:65" s="1" customFormat="1" ht="31.5" customHeight="1">
      <c r="B404" s="118"/>
      <c r="C404" s="145" t="s">
        <v>86</v>
      </c>
      <c r="D404" s="145" t="s">
        <v>137</v>
      </c>
      <c r="E404" s="146" t="s">
        <v>641</v>
      </c>
      <c r="F404" s="247" t="s">
        <v>642</v>
      </c>
      <c r="G404" s="247"/>
      <c r="H404" s="247"/>
      <c r="I404" s="247"/>
      <c r="J404" s="147" t="s">
        <v>154</v>
      </c>
      <c r="K404" s="148">
        <v>3.6</v>
      </c>
      <c r="L404" s="239"/>
      <c r="M404" s="239"/>
      <c r="N404" s="239">
        <f>ROUND(L404*K404,2)</f>
        <v>0</v>
      </c>
      <c r="O404" s="239"/>
      <c r="P404" s="239"/>
      <c r="Q404" s="239"/>
      <c r="R404" s="120"/>
      <c r="T404" s="149" t="s">
        <v>5</v>
      </c>
      <c r="U404" s="43" t="s">
        <v>41</v>
      </c>
      <c r="V404" s="150">
        <v>1.099</v>
      </c>
      <c r="W404" s="150">
        <f>V404*K404</f>
        <v>3.9563999999999999</v>
      </c>
      <c r="X404" s="150">
        <v>3.7670000000000002E-2</v>
      </c>
      <c r="Y404" s="150">
        <f>X404*K404</f>
        <v>0.13561200000000001</v>
      </c>
      <c r="Z404" s="150">
        <v>0</v>
      </c>
      <c r="AA404" s="151">
        <f>Z404*K404</f>
        <v>0</v>
      </c>
      <c r="AR404" s="20" t="s">
        <v>346</v>
      </c>
      <c r="AT404" s="20" t="s">
        <v>137</v>
      </c>
      <c r="AU404" s="20" t="s">
        <v>98</v>
      </c>
      <c r="AY404" s="20" t="s">
        <v>135</v>
      </c>
      <c r="BE404" s="152">
        <f>IF(U404="základní",N404,0)</f>
        <v>0</v>
      </c>
      <c r="BF404" s="152">
        <f>IF(U404="snížená",N404,0)</f>
        <v>0</v>
      </c>
      <c r="BG404" s="152">
        <f>IF(U404="zákl. přenesená",N404,0)</f>
        <v>0</v>
      </c>
      <c r="BH404" s="152">
        <f>IF(U404="sníž. přenesená",N404,0)</f>
        <v>0</v>
      </c>
      <c r="BI404" s="152">
        <f>IF(U404="nulová",N404,0)</f>
        <v>0</v>
      </c>
      <c r="BJ404" s="20" t="s">
        <v>84</v>
      </c>
      <c r="BK404" s="152">
        <f>ROUND(L404*K404,2)</f>
        <v>0</v>
      </c>
      <c r="BL404" s="20" t="s">
        <v>346</v>
      </c>
      <c r="BM404" s="20" t="s">
        <v>643</v>
      </c>
    </row>
    <row r="405" spans="2:65" s="11" customFormat="1" ht="22.5" customHeight="1">
      <c r="B405" s="161"/>
      <c r="C405" s="162"/>
      <c r="D405" s="162"/>
      <c r="E405" s="163" t="s">
        <v>5</v>
      </c>
      <c r="F405" s="254" t="s">
        <v>644</v>
      </c>
      <c r="G405" s="255"/>
      <c r="H405" s="255"/>
      <c r="I405" s="255"/>
      <c r="J405" s="162"/>
      <c r="K405" s="164">
        <v>3.6</v>
      </c>
      <c r="L405" s="162"/>
      <c r="M405" s="162"/>
      <c r="N405" s="162"/>
      <c r="O405" s="162"/>
      <c r="P405" s="162"/>
      <c r="Q405" s="162"/>
      <c r="R405" s="165"/>
      <c r="T405" s="182"/>
      <c r="U405" s="183"/>
      <c r="V405" s="183"/>
      <c r="W405" s="183"/>
      <c r="X405" s="183"/>
      <c r="Y405" s="183"/>
      <c r="Z405" s="183"/>
      <c r="AA405" s="184"/>
      <c r="AT405" s="168" t="s">
        <v>157</v>
      </c>
      <c r="AU405" s="168" t="s">
        <v>98</v>
      </c>
      <c r="AV405" s="11" t="s">
        <v>98</v>
      </c>
      <c r="AW405" s="11" t="s">
        <v>33</v>
      </c>
      <c r="AX405" s="11" t="s">
        <v>84</v>
      </c>
      <c r="AY405" s="168" t="s">
        <v>135</v>
      </c>
    </row>
    <row r="406" spans="2:65" s="1" customFormat="1" ht="6.95" customHeight="1">
      <c r="B406" s="58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60"/>
    </row>
  </sheetData>
  <mergeCells count="553">
    <mergeCell ref="H1:K1"/>
    <mergeCell ref="S2:AC2"/>
    <mergeCell ref="F402:I402"/>
    <mergeCell ref="L402:M402"/>
    <mergeCell ref="N402:Q402"/>
    <mergeCell ref="N392:Q392"/>
    <mergeCell ref="F393:I393"/>
    <mergeCell ref="F394:I394"/>
    <mergeCell ref="L394:M394"/>
    <mergeCell ref="N394:Q394"/>
    <mergeCell ref="F388:I388"/>
    <mergeCell ref="F389:I389"/>
    <mergeCell ref="L389:M389"/>
    <mergeCell ref="F403:I403"/>
    <mergeCell ref="F404:I404"/>
    <mergeCell ref="L404:M404"/>
    <mergeCell ref="N372:Q372"/>
    <mergeCell ref="N384:Q384"/>
    <mergeCell ref="N395:Q395"/>
    <mergeCell ref="F396:I396"/>
    <mergeCell ref="L396:M396"/>
    <mergeCell ref="N396:Q396"/>
    <mergeCell ref="F386:I386"/>
    <mergeCell ref="F387:I387"/>
    <mergeCell ref="L387:M387"/>
    <mergeCell ref="N387:Q387"/>
    <mergeCell ref="N119:Q119"/>
    <mergeCell ref="N120:Q120"/>
    <mergeCell ref="N200:Q200"/>
    <mergeCell ref="N203:Q203"/>
    <mergeCell ref="N216:Q216"/>
    <mergeCell ref="N268:Q268"/>
    <mergeCell ref="N400:Q400"/>
    <mergeCell ref="F397:I397"/>
    <mergeCell ref="F398:I398"/>
    <mergeCell ref="L398:M398"/>
    <mergeCell ref="N398:Q398"/>
    <mergeCell ref="F405:I405"/>
    <mergeCell ref="N404:Q404"/>
    <mergeCell ref="F401:I401"/>
    <mergeCell ref="F391:I391"/>
    <mergeCell ref="F392:I392"/>
    <mergeCell ref="L392:M392"/>
    <mergeCell ref="F399:I399"/>
    <mergeCell ref="F400:I400"/>
    <mergeCell ref="L400:M400"/>
    <mergeCell ref="F390:I390"/>
    <mergeCell ref="L390:M390"/>
    <mergeCell ref="N390:Q390"/>
    <mergeCell ref="F380:I380"/>
    <mergeCell ref="F381:I381"/>
    <mergeCell ref="F382:I382"/>
    <mergeCell ref="L382:M382"/>
    <mergeCell ref="N382:Q382"/>
    <mergeCell ref="F383:I383"/>
    <mergeCell ref="L383:M383"/>
    <mergeCell ref="F376:I376"/>
    <mergeCell ref="F377:I377"/>
    <mergeCell ref="N383:Q383"/>
    <mergeCell ref="F385:I385"/>
    <mergeCell ref="L385:M385"/>
    <mergeCell ref="N385:Q385"/>
    <mergeCell ref="N371:Q371"/>
    <mergeCell ref="F373:I373"/>
    <mergeCell ref="L373:M373"/>
    <mergeCell ref="N373:Q373"/>
    <mergeCell ref="F378:I378"/>
    <mergeCell ref="F379:I379"/>
    <mergeCell ref="L379:M379"/>
    <mergeCell ref="N379:Q379"/>
    <mergeCell ref="F374:I374"/>
    <mergeCell ref="F375:I375"/>
    <mergeCell ref="F366:I366"/>
    <mergeCell ref="F367:I367"/>
    <mergeCell ref="L367:M367"/>
    <mergeCell ref="N367:Q367"/>
    <mergeCell ref="N389:Q389"/>
    <mergeCell ref="F370:I370"/>
    <mergeCell ref="L370:M370"/>
    <mergeCell ref="N370:Q370"/>
    <mergeCell ref="F371:I371"/>
    <mergeCell ref="L371:M371"/>
    <mergeCell ref="F368:I368"/>
    <mergeCell ref="L368:M368"/>
    <mergeCell ref="N368:Q368"/>
    <mergeCell ref="F369:I369"/>
    <mergeCell ref="L369:M369"/>
    <mergeCell ref="N369:Q369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N352:Q352"/>
    <mergeCell ref="F353:I353"/>
    <mergeCell ref="L353:M353"/>
    <mergeCell ref="N353:Q353"/>
    <mergeCell ref="F354:I354"/>
    <mergeCell ref="L354:M354"/>
    <mergeCell ref="N354:Q354"/>
    <mergeCell ref="F355:I355"/>
    <mergeCell ref="F356:I356"/>
    <mergeCell ref="F340:I340"/>
    <mergeCell ref="F341:I341"/>
    <mergeCell ref="F342:I342"/>
    <mergeCell ref="L342:M342"/>
    <mergeCell ref="F349:I349"/>
    <mergeCell ref="F350:I350"/>
    <mergeCell ref="F345:I345"/>
    <mergeCell ref="F346:I346"/>
    <mergeCell ref="F347:I347"/>
    <mergeCell ref="F348:I348"/>
    <mergeCell ref="N342:Q342"/>
    <mergeCell ref="F343:I343"/>
    <mergeCell ref="F344:I344"/>
    <mergeCell ref="L344:M344"/>
    <mergeCell ref="N344:Q344"/>
    <mergeCell ref="L352:M352"/>
    <mergeCell ref="F351:I351"/>
    <mergeCell ref="F352:I352"/>
    <mergeCell ref="F338:I338"/>
    <mergeCell ref="F339:I339"/>
    <mergeCell ref="L339:M339"/>
    <mergeCell ref="N339:Q339"/>
    <mergeCell ref="F335:I335"/>
    <mergeCell ref="F336:I336"/>
    <mergeCell ref="F337:I337"/>
    <mergeCell ref="L337:M337"/>
    <mergeCell ref="L330:M330"/>
    <mergeCell ref="N330:Q330"/>
    <mergeCell ref="F331:I331"/>
    <mergeCell ref="L331:M331"/>
    <mergeCell ref="N331:Q331"/>
    <mergeCell ref="N337:Q337"/>
    <mergeCell ref="F332:I332"/>
    <mergeCell ref="F333:I333"/>
    <mergeCell ref="F334:I334"/>
    <mergeCell ref="F325:I325"/>
    <mergeCell ref="F328:I328"/>
    <mergeCell ref="F330:I330"/>
    <mergeCell ref="L328:M328"/>
    <mergeCell ref="N328:Q328"/>
    <mergeCell ref="F329:I329"/>
    <mergeCell ref="L329:M329"/>
    <mergeCell ref="N329:Q329"/>
    <mergeCell ref="L325:M325"/>
    <mergeCell ref="N325:Q325"/>
    <mergeCell ref="F326:I326"/>
    <mergeCell ref="F327:I327"/>
    <mergeCell ref="F323:I323"/>
    <mergeCell ref="F324:I324"/>
    <mergeCell ref="L324:M324"/>
    <mergeCell ref="N324:Q324"/>
    <mergeCell ref="F321:I321"/>
    <mergeCell ref="L321:M321"/>
    <mergeCell ref="N321:Q321"/>
    <mergeCell ref="F322:I322"/>
    <mergeCell ref="L322:M322"/>
    <mergeCell ref="N322:Q322"/>
    <mergeCell ref="L319:M319"/>
    <mergeCell ref="N319:Q319"/>
    <mergeCell ref="F320:I320"/>
    <mergeCell ref="L320:M320"/>
    <mergeCell ref="N320:Q320"/>
    <mergeCell ref="F316:I316"/>
    <mergeCell ref="F317:I317"/>
    <mergeCell ref="F318:I318"/>
    <mergeCell ref="F319:I319"/>
    <mergeCell ref="F312:I312"/>
    <mergeCell ref="F313:I313"/>
    <mergeCell ref="F314:I314"/>
    <mergeCell ref="N307:Q307"/>
    <mergeCell ref="F308:I308"/>
    <mergeCell ref="F309:I309"/>
    <mergeCell ref="F310:I310"/>
    <mergeCell ref="L307:M307"/>
    <mergeCell ref="F315:I315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11:I311"/>
    <mergeCell ref="N295:Q295"/>
    <mergeCell ref="F296:I296"/>
    <mergeCell ref="F297:I297"/>
    <mergeCell ref="F298:I298"/>
    <mergeCell ref="F293:I293"/>
    <mergeCell ref="F294:I294"/>
    <mergeCell ref="F295:I295"/>
    <mergeCell ref="L295:M295"/>
    <mergeCell ref="F299:I299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79:I279"/>
    <mergeCell ref="F280:I280"/>
    <mergeCell ref="F281:I281"/>
    <mergeCell ref="F282:I282"/>
    <mergeCell ref="F275:I275"/>
    <mergeCell ref="F276:I276"/>
    <mergeCell ref="F277:I277"/>
    <mergeCell ref="F278:I278"/>
    <mergeCell ref="F283:I283"/>
    <mergeCell ref="F270:I270"/>
    <mergeCell ref="L270:M270"/>
    <mergeCell ref="N270:Q270"/>
    <mergeCell ref="F271:I271"/>
    <mergeCell ref="L271:M271"/>
    <mergeCell ref="N271:Q271"/>
    <mergeCell ref="F272:I272"/>
    <mergeCell ref="F273:I273"/>
    <mergeCell ref="F274:I274"/>
    <mergeCell ref="F266:I266"/>
    <mergeCell ref="F267:I267"/>
    <mergeCell ref="L267:M267"/>
    <mergeCell ref="N267:Q267"/>
    <mergeCell ref="F264:I264"/>
    <mergeCell ref="F265:I265"/>
    <mergeCell ref="L265:M265"/>
    <mergeCell ref="N265:Q265"/>
    <mergeCell ref="F269:I269"/>
    <mergeCell ref="L269:M269"/>
    <mergeCell ref="N269:Q269"/>
    <mergeCell ref="F260:I260"/>
    <mergeCell ref="L260:M260"/>
    <mergeCell ref="N260:Q260"/>
    <mergeCell ref="F261:I261"/>
    <mergeCell ref="L261:M261"/>
    <mergeCell ref="N261:Q261"/>
    <mergeCell ref="F262:I262"/>
    <mergeCell ref="F263:I263"/>
    <mergeCell ref="L263:M263"/>
    <mergeCell ref="N263:Q263"/>
    <mergeCell ref="F256:I256"/>
    <mergeCell ref="L256:M256"/>
    <mergeCell ref="N256:Q256"/>
    <mergeCell ref="F257:I257"/>
    <mergeCell ref="F258:I258"/>
    <mergeCell ref="L258:M258"/>
    <mergeCell ref="N258:Q258"/>
    <mergeCell ref="F259:I259"/>
    <mergeCell ref="L259:M259"/>
    <mergeCell ref="N259:Q259"/>
    <mergeCell ref="F249:I249"/>
    <mergeCell ref="F250:I250"/>
    <mergeCell ref="L250:M250"/>
    <mergeCell ref="N250:Q250"/>
    <mergeCell ref="F251:I251"/>
    <mergeCell ref="F252:I252"/>
    <mergeCell ref="F253:I253"/>
    <mergeCell ref="F254:I254"/>
    <mergeCell ref="F255:I255"/>
    <mergeCell ref="N240:Q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N229:Q229"/>
    <mergeCell ref="F230:I230"/>
    <mergeCell ref="L230:M230"/>
    <mergeCell ref="N230:Q230"/>
    <mergeCell ref="F231:I231"/>
    <mergeCell ref="F232:I232"/>
    <mergeCell ref="L232:M232"/>
    <mergeCell ref="F224:I224"/>
    <mergeCell ref="F225:I225"/>
    <mergeCell ref="F226:I226"/>
    <mergeCell ref="F227:I227"/>
    <mergeCell ref="F228:I228"/>
    <mergeCell ref="L240:M240"/>
    <mergeCell ref="F229:I229"/>
    <mergeCell ref="L229:M229"/>
    <mergeCell ref="F218:I218"/>
    <mergeCell ref="F214:I214"/>
    <mergeCell ref="F215:I215"/>
    <mergeCell ref="L215:M215"/>
    <mergeCell ref="N215:Q215"/>
    <mergeCell ref="N232:Q232"/>
    <mergeCell ref="F220:I220"/>
    <mergeCell ref="F221:I221"/>
    <mergeCell ref="F222:I222"/>
    <mergeCell ref="F223:I223"/>
    <mergeCell ref="F209:I209"/>
    <mergeCell ref="F210:I210"/>
    <mergeCell ref="L210:M210"/>
    <mergeCell ref="N210:Q210"/>
    <mergeCell ref="F211:I211"/>
    <mergeCell ref="L211:M211"/>
    <mergeCell ref="N211:Q211"/>
    <mergeCell ref="F212:I212"/>
    <mergeCell ref="F213:I213"/>
    <mergeCell ref="L213:M213"/>
    <mergeCell ref="N213:Q213"/>
    <mergeCell ref="F219:I219"/>
    <mergeCell ref="L219:M219"/>
    <mergeCell ref="N219:Q219"/>
    <mergeCell ref="F217:I217"/>
    <mergeCell ref="L217:M217"/>
    <mergeCell ref="N217:Q217"/>
    <mergeCell ref="F206:I206"/>
    <mergeCell ref="L206:M206"/>
    <mergeCell ref="N206:Q206"/>
    <mergeCell ref="F207:I207"/>
    <mergeCell ref="F204:I204"/>
    <mergeCell ref="L204:M204"/>
    <mergeCell ref="N204:Q204"/>
    <mergeCell ref="F205:I205"/>
    <mergeCell ref="F208:I208"/>
    <mergeCell ref="L208:M208"/>
    <mergeCell ref="N208:Q208"/>
    <mergeCell ref="F198:I198"/>
    <mergeCell ref="L198:M198"/>
    <mergeCell ref="N198:Q198"/>
    <mergeCell ref="F199:I199"/>
    <mergeCell ref="F201:I201"/>
    <mergeCell ref="L201:M201"/>
    <mergeCell ref="N201:Q201"/>
    <mergeCell ref="F191:I191"/>
    <mergeCell ref="F202:I202"/>
    <mergeCell ref="L202:M202"/>
    <mergeCell ref="N202:Q202"/>
    <mergeCell ref="F194:I194"/>
    <mergeCell ref="L194:M194"/>
    <mergeCell ref="N194:Q194"/>
    <mergeCell ref="F195:I195"/>
    <mergeCell ref="F196:I196"/>
    <mergeCell ref="L196:M196"/>
    <mergeCell ref="F187:I187"/>
    <mergeCell ref="F188:I188"/>
    <mergeCell ref="F189:I189"/>
    <mergeCell ref="F190:I190"/>
    <mergeCell ref="L190:M190"/>
    <mergeCell ref="N190:Q190"/>
    <mergeCell ref="F192:I192"/>
    <mergeCell ref="F193:I193"/>
    <mergeCell ref="L193:M193"/>
    <mergeCell ref="N193:Q193"/>
    <mergeCell ref="F197:I197"/>
    <mergeCell ref="L197:M197"/>
    <mergeCell ref="N197:Q197"/>
    <mergeCell ref="N196:Q196"/>
    <mergeCell ref="F182:I182"/>
    <mergeCell ref="F183:I183"/>
    <mergeCell ref="F184:I184"/>
    <mergeCell ref="F185:I185"/>
    <mergeCell ref="F178:I178"/>
    <mergeCell ref="F179:I179"/>
    <mergeCell ref="F180:I180"/>
    <mergeCell ref="F181:I181"/>
    <mergeCell ref="F186:I186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L172:M172"/>
    <mergeCell ref="N172:Q172"/>
    <mergeCell ref="F169:I169"/>
    <mergeCell ref="L169:M169"/>
    <mergeCell ref="N169:Q169"/>
    <mergeCell ref="F170:I170"/>
    <mergeCell ref="L170:M170"/>
    <mergeCell ref="N170:Q170"/>
    <mergeCell ref="F163:I163"/>
    <mergeCell ref="F164:I164"/>
    <mergeCell ref="F165:I165"/>
    <mergeCell ref="F166:I166"/>
    <mergeCell ref="F171:I171"/>
    <mergeCell ref="F172:I172"/>
    <mergeCell ref="F167:I167"/>
    <mergeCell ref="L167:M167"/>
    <mergeCell ref="N167:Q167"/>
    <mergeCell ref="F168:I168"/>
    <mergeCell ref="L168:M168"/>
    <mergeCell ref="N168:Q168"/>
    <mergeCell ref="F158:I158"/>
    <mergeCell ref="F159:I159"/>
    <mergeCell ref="F160:I160"/>
    <mergeCell ref="F161:I161"/>
    <mergeCell ref="F154:I154"/>
    <mergeCell ref="F155:I155"/>
    <mergeCell ref="F156:I156"/>
    <mergeCell ref="F157:I157"/>
    <mergeCell ref="F162:I162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9:I149"/>
    <mergeCell ref="F150:I150"/>
    <mergeCell ref="L150:M150"/>
    <mergeCell ref="N150:Q150"/>
    <mergeCell ref="F147:I147"/>
    <mergeCell ref="L147:M147"/>
    <mergeCell ref="N147:Q147"/>
    <mergeCell ref="F148:I148"/>
    <mergeCell ref="L148:M148"/>
    <mergeCell ref="N148:Q148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28:I128"/>
    <mergeCell ref="F129:I129"/>
    <mergeCell ref="F130:I130"/>
    <mergeCell ref="F131:I131"/>
    <mergeCell ref="F132:I132"/>
    <mergeCell ref="F133:I133"/>
    <mergeCell ref="F134:I134"/>
    <mergeCell ref="L134:M134"/>
    <mergeCell ref="N134:Q134"/>
    <mergeCell ref="F123:I123"/>
    <mergeCell ref="L123:M123"/>
    <mergeCell ref="N123:Q123"/>
    <mergeCell ref="F124:I124"/>
    <mergeCell ref="L124:M124"/>
    <mergeCell ref="N124:Q124"/>
    <mergeCell ref="F125:I125"/>
    <mergeCell ref="F126:I126"/>
    <mergeCell ref="F127:I127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L122:M122"/>
    <mergeCell ref="N122:Q122"/>
    <mergeCell ref="D99:H99"/>
    <mergeCell ref="N99:Q99"/>
    <mergeCell ref="D100:H100"/>
    <mergeCell ref="N100:Q100"/>
    <mergeCell ref="L102:Q102"/>
    <mergeCell ref="C108:Q108"/>
    <mergeCell ref="F110:P110"/>
    <mergeCell ref="F111:P111"/>
    <mergeCell ref="M113:P11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M83:Q83"/>
    <mergeCell ref="M84:Q84"/>
    <mergeCell ref="C86:G86"/>
    <mergeCell ref="N86:Q86"/>
    <mergeCell ref="C76:Q76"/>
    <mergeCell ref="F78:P78"/>
    <mergeCell ref="F79:P79"/>
    <mergeCell ref="M81:P81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4:P14"/>
    <mergeCell ref="E24:L24"/>
    <mergeCell ref="M27:P27"/>
    <mergeCell ref="M28:P28"/>
    <mergeCell ref="M30:P30"/>
    <mergeCell ref="O17:P17"/>
    <mergeCell ref="O18:P18"/>
    <mergeCell ref="O20:P20"/>
    <mergeCell ref="O21:P21"/>
    <mergeCell ref="O15:P15"/>
    <mergeCell ref="H32:J32"/>
    <mergeCell ref="M32:P32"/>
    <mergeCell ref="C2:Q2"/>
    <mergeCell ref="C4:Q4"/>
    <mergeCell ref="F6:P6"/>
    <mergeCell ref="F7:P7"/>
    <mergeCell ref="O9:P9"/>
    <mergeCell ref="O11:P11"/>
    <mergeCell ref="O12:P12"/>
  </mergeCells>
  <phoneticPr fontId="40" type="noConversion"/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9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02"/>
      <c r="B1" s="14"/>
      <c r="C1" s="14"/>
      <c r="D1" s="15" t="s">
        <v>1</v>
      </c>
      <c r="E1" s="14"/>
      <c r="F1" s="16" t="s">
        <v>93</v>
      </c>
      <c r="G1" s="16"/>
      <c r="H1" s="266" t="s">
        <v>94</v>
      </c>
      <c r="I1" s="266"/>
      <c r="J1" s="266"/>
      <c r="K1" s="266"/>
      <c r="L1" s="16" t="s">
        <v>95</v>
      </c>
      <c r="M1" s="14"/>
      <c r="N1" s="14"/>
      <c r="O1" s="15" t="s">
        <v>96</v>
      </c>
      <c r="P1" s="14"/>
      <c r="Q1" s="14"/>
      <c r="R1" s="14"/>
      <c r="S1" s="16" t="s">
        <v>97</v>
      </c>
      <c r="T1" s="16"/>
      <c r="U1" s="102"/>
      <c r="V1" s="102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92" t="s">
        <v>7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0" t="s">
        <v>88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98</v>
      </c>
    </row>
    <row r="4" spans="1:66" ht="36.950000000000003" customHeight="1">
      <c r="B4" s="24"/>
      <c r="C4" s="194" t="s">
        <v>99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17</v>
      </c>
      <c r="E6" s="27"/>
      <c r="F6" s="228" t="str">
        <f ca="1">'Rekapitulace stavby'!K6</f>
        <v>Odvodnění komunikace  Na Červeném vrchu v Chebu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7"/>
      <c r="R6" s="25"/>
    </row>
    <row r="7" spans="1:66" s="1" customFormat="1" ht="32.85" customHeight="1">
      <c r="B7" s="34"/>
      <c r="C7" s="35"/>
      <c r="D7" s="30" t="s">
        <v>100</v>
      </c>
      <c r="E7" s="35"/>
      <c r="F7" s="198" t="s">
        <v>645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35"/>
      <c r="R7" s="36"/>
    </row>
    <row r="8" spans="1:66" s="1" customFormat="1" ht="14.45" customHeight="1">
      <c r="B8" s="34"/>
      <c r="C8" s="35"/>
      <c r="D8" s="31" t="s">
        <v>19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20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21</v>
      </c>
      <c r="E9" s="35"/>
      <c r="F9" s="29" t="s">
        <v>30</v>
      </c>
      <c r="G9" s="35"/>
      <c r="H9" s="35"/>
      <c r="I9" s="35"/>
      <c r="J9" s="35"/>
      <c r="K9" s="35"/>
      <c r="L9" s="35"/>
      <c r="M9" s="31" t="s">
        <v>23</v>
      </c>
      <c r="N9" s="35"/>
      <c r="O9" s="230" t="str">
        <f ca="1">'Rekapitulace stavby'!AN8</f>
        <v>20. 5. 2017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25</v>
      </c>
      <c r="E11" s="35"/>
      <c r="F11" s="35"/>
      <c r="G11" s="35"/>
      <c r="H11" s="35"/>
      <c r="I11" s="35"/>
      <c r="J11" s="35"/>
      <c r="K11" s="35"/>
      <c r="L11" s="35"/>
      <c r="M11" s="31" t="s">
        <v>26</v>
      </c>
      <c r="N11" s="35"/>
      <c r="O11" s="196" t="str">
        <f ca="1">IF('Rekapitulace stavby'!AN10="","",'Rekapitulace stavby'!AN10)</f>
        <v/>
      </c>
      <c r="P11" s="196"/>
      <c r="Q11" s="35"/>
      <c r="R11" s="36"/>
    </row>
    <row r="12" spans="1:66" s="1" customFormat="1" ht="18" customHeight="1">
      <c r="B12" s="34"/>
      <c r="C12" s="35"/>
      <c r="D12" s="35"/>
      <c r="E12" s="29" t="str">
        <f ca="1">IF('Rekapitulace stavby'!E11="","",'Rekapitulace stavby'!E11)</f>
        <v>Město Cheb</v>
      </c>
      <c r="F12" s="35"/>
      <c r="G12" s="35"/>
      <c r="H12" s="35"/>
      <c r="I12" s="35"/>
      <c r="J12" s="35"/>
      <c r="K12" s="35"/>
      <c r="L12" s="35"/>
      <c r="M12" s="31" t="s">
        <v>28</v>
      </c>
      <c r="N12" s="35"/>
      <c r="O12" s="196" t="str">
        <f ca="1">IF('Rekapitulace stavby'!AN11="","",'Rekapitulace stavby'!AN11)</f>
        <v/>
      </c>
      <c r="P12" s="196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26</v>
      </c>
      <c r="N14" s="35"/>
      <c r="O14" s="196" t="str">
        <f ca="1">IF('Rekapitulace stavby'!AN13="","",'Rekapitulace stavby'!AN13)</f>
        <v/>
      </c>
      <c r="P14" s="196"/>
      <c r="Q14" s="35"/>
      <c r="R14" s="36"/>
    </row>
    <row r="15" spans="1:66" s="1" customFormat="1" ht="18" customHeight="1">
      <c r="B15" s="34"/>
      <c r="C15" s="35"/>
      <c r="D15" s="35"/>
      <c r="E15" s="29" t="str">
        <f ca="1"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28</v>
      </c>
      <c r="N15" s="35"/>
      <c r="O15" s="196" t="str">
        <f ca="1">IF('Rekapitulace stavby'!AN14="","",'Rekapitulace stavby'!AN14)</f>
        <v/>
      </c>
      <c r="P15" s="196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26</v>
      </c>
      <c r="N17" s="35"/>
      <c r="O17" s="196" t="str">
        <f ca="1">IF('Rekapitulace stavby'!AN16="","",'Rekapitulace stavby'!AN16)</f>
        <v/>
      </c>
      <c r="P17" s="196"/>
      <c r="Q17" s="35"/>
      <c r="R17" s="36"/>
    </row>
    <row r="18" spans="2:18" s="1" customFormat="1" ht="18" customHeight="1">
      <c r="B18" s="34"/>
      <c r="C18" s="35"/>
      <c r="D18" s="35"/>
      <c r="E18" s="29" t="str">
        <f ca="1">IF('Rekapitulace stavby'!E17="","",'Rekapitulace stavby'!E17)</f>
        <v>Ing. Petr Moos</v>
      </c>
      <c r="F18" s="35"/>
      <c r="G18" s="35"/>
      <c r="H18" s="35"/>
      <c r="I18" s="35"/>
      <c r="J18" s="35"/>
      <c r="K18" s="35"/>
      <c r="L18" s="35"/>
      <c r="M18" s="31" t="s">
        <v>28</v>
      </c>
      <c r="N18" s="35"/>
      <c r="O18" s="196" t="str">
        <f ca="1">IF('Rekapitulace stavby'!AN17="","",'Rekapitulace stavby'!AN17)</f>
        <v/>
      </c>
      <c r="P18" s="196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26</v>
      </c>
      <c r="N20" s="35"/>
      <c r="O20" s="196" t="str">
        <f ca="1">IF('Rekapitulace stavby'!AN19="","",'Rekapitulace stavby'!AN19)</f>
        <v/>
      </c>
      <c r="P20" s="196"/>
      <c r="Q20" s="35"/>
      <c r="R20" s="36"/>
    </row>
    <row r="21" spans="2:18" s="1" customFormat="1" ht="18" customHeight="1">
      <c r="B21" s="34"/>
      <c r="C21" s="35"/>
      <c r="D21" s="35"/>
      <c r="E21" s="29" t="str">
        <f ca="1">IF('Rekapitulace stavby'!E20="","",'Rekapitulace stavby'!E20)</f>
        <v>Rakyta</v>
      </c>
      <c r="F21" s="35"/>
      <c r="G21" s="35"/>
      <c r="H21" s="35"/>
      <c r="I21" s="35"/>
      <c r="J21" s="35"/>
      <c r="K21" s="35"/>
      <c r="L21" s="35"/>
      <c r="M21" s="31" t="s">
        <v>28</v>
      </c>
      <c r="N21" s="35"/>
      <c r="O21" s="196" t="str">
        <f ca="1">IF('Rekapitulace stavby'!AN20="","",'Rekapitulace stavby'!AN20)</f>
        <v/>
      </c>
      <c r="P21" s="196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199" t="s">
        <v>5</v>
      </c>
      <c r="F24" s="199"/>
      <c r="G24" s="199"/>
      <c r="H24" s="199"/>
      <c r="I24" s="199"/>
      <c r="J24" s="199"/>
      <c r="K24" s="199"/>
      <c r="L24" s="199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3" t="s">
        <v>102</v>
      </c>
      <c r="E27" s="35"/>
      <c r="F27" s="35"/>
      <c r="G27" s="35"/>
      <c r="H27" s="35"/>
      <c r="I27" s="35"/>
      <c r="J27" s="35"/>
      <c r="K27" s="35"/>
      <c r="L27" s="35"/>
      <c r="M27" s="223">
        <f>N88</f>
        <v>0</v>
      </c>
      <c r="N27" s="223"/>
      <c r="O27" s="223"/>
      <c r="P27" s="223"/>
      <c r="Q27" s="35"/>
      <c r="R27" s="36"/>
    </row>
    <row r="28" spans="2:18" s="1" customFormat="1" ht="14.45" customHeight="1">
      <c r="B28" s="34"/>
      <c r="C28" s="35"/>
      <c r="D28" s="33" t="s">
        <v>103</v>
      </c>
      <c r="E28" s="35"/>
      <c r="F28" s="35"/>
      <c r="G28" s="35"/>
      <c r="H28" s="35"/>
      <c r="I28" s="35"/>
      <c r="J28" s="35"/>
      <c r="K28" s="35"/>
      <c r="L28" s="35"/>
      <c r="M28" s="223">
        <f>N104</f>
        <v>0</v>
      </c>
      <c r="N28" s="223"/>
      <c r="O28" s="223"/>
      <c r="P28" s="22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4" t="s">
        <v>39</v>
      </c>
      <c r="E30" s="35"/>
      <c r="F30" s="35"/>
      <c r="G30" s="35"/>
      <c r="H30" s="35"/>
      <c r="I30" s="35"/>
      <c r="J30" s="35"/>
      <c r="K30" s="35"/>
      <c r="L30" s="35"/>
      <c r="M30" s="231">
        <f>ROUND(M27+M28,2)</f>
        <v>0</v>
      </c>
      <c r="N30" s="227"/>
      <c r="O30" s="227"/>
      <c r="P30" s="227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40</v>
      </c>
      <c r="E32" s="41" t="s">
        <v>41</v>
      </c>
      <c r="F32" s="42">
        <v>0.21</v>
      </c>
      <c r="G32" s="105" t="s">
        <v>42</v>
      </c>
      <c r="H32" s="226">
        <f>ROUND((SUM(BE104:BE105)+SUM(BE123:BE208)), 2)</f>
        <v>0</v>
      </c>
      <c r="I32" s="227"/>
      <c r="J32" s="227"/>
      <c r="K32" s="35"/>
      <c r="L32" s="35"/>
      <c r="M32" s="226">
        <f>ROUND(ROUND((SUM(BE104:BE105)+SUM(BE123:BE208)), 2)*F32, 2)</f>
        <v>0</v>
      </c>
      <c r="N32" s="227"/>
      <c r="O32" s="227"/>
      <c r="P32" s="227"/>
      <c r="Q32" s="35"/>
      <c r="R32" s="36"/>
    </row>
    <row r="33" spans="2:18" s="1" customFormat="1" ht="14.45" customHeight="1">
      <c r="B33" s="34"/>
      <c r="C33" s="35"/>
      <c r="D33" s="35"/>
      <c r="E33" s="41" t="s">
        <v>43</v>
      </c>
      <c r="F33" s="42">
        <v>0.15</v>
      </c>
      <c r="G33" s="105" t="s">
        <v>42</v>
      </c>
      <c r="H33" s="226">
        <f>ROUND((SUM(BF104:BF105)+SUM(BF123:BF208)), 2)</f>
        <v>0</v>
      </c>
      <c r="I33" s="227"/>
      <c r="J33" s="227"/>
      <c r="K33" s="35"/>
      <c r="L33" s="35"/>
      <c r="M33" s="226">
        <f>ROUND(ROUND((SUM(BF104:BF105)+SUM(BF123:BF208)), 2)*F33, 2)</f>
        <v>0</v>
      </c>
      <c r="N33" s="227"/>
      <c r="O33" s="227"/>
      <c r="P33" s="227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44</v>
      </c>
      <c r="F34" s="42">
        <v>0.21</v>
      </c>
      <c r="G34" s="105" t="s">
        <v>42</v>
      </c>
      <c r="H34" s="226">
        <f>ROUND((SUM(BG104:BG105)+SUM(BG123:BG208)), 2)</f>
        <v>0</v>
      </c>
      <c r="I34" s="227"/>
      <c r="J34" s="227"/>
      <c r="K34" s="35"/>
      <c r="L34" s="35"/>
      <c r="M34" s="226">
        <v>0</v>
      </c>
      <c r="N34" s="227"/>
      <c r="O34" s="227"/>
      <c r="P34" s="227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45</v>
      </c>
      <c r="F35" s="42">
        <v>0.15</v>
      </c>
      <c r="G35" s="105" t="s">
        <v>42</v>
      </c>
      <c r="H35" s="226">
        <f>ROUND((SUM(BH104:BH105)+SUM(BH123:BH208)), 2)</f>
        <v>0</v>
      </c>
      <c r="I35" s="227"/>
      <c r="J35" s="227"/>
      <c r="K35" s="35"/>
      <c r="L35" s="35"/>
      <c r="M35" s="226">
        <v>0</v>
      </c>
      <c r="N35" s="227"/>
      <c r="O35" s="227"/>
      <c r="P35" s="227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46</v>
      </c>
      <c r="F36" s="42">
        <v>0</v>
      </c>
      <c r="G36" s="105" t="s">
        <v>42</v>
      </c>
      <c r="H36" s="226">
        <f>ROUND((SUM(BI104:BI105)+SUM(BI123:BI208)), 2)</f>
        <v>0</v>
      </c>
      <c r="I36" s="227"/>
      <c r="J36" s="227"/>
      <c r="K36" s="35"/>
      <c r="L36" s="35"/>
      <c r="M36" s="226">
        <v>0</v>
      </c>
      <c r="N36" s="227"/>
      <c r="O36" s="227"/>
      <c r="P36" s="227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45"/>
      <c r="D38" s="46" t="s">
        <v>47</v>
      </c>
      <c r="E38" s="47"/>
      <c r="F38" s="47"/>
      <c r="G38" s="106" t="s">
        <v>48</v>
      </c>
      <c r="H38" s="48" t="s">
        <v>49</v>
      </c>
      <c r="I38" s="47"/>
      <c r="J38" s="47"/>
      <c r="K38" s="47"/>
      <c r="L38" s="203">
        <f>SUM(M30:M36)</f>
        <v>0</v>
      </c>
      <c r="M38" s="203"/>
      <c r="N38" s="203"/>
      <c r="O38" s="203"/>
      <c r="P38" s="233"/>
      <c r="Q38" s="4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94" t="s">
        <v>104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8" t="str">
        <f>F6</f>
        <v>Odvodnění komunikace  Na Červeném vrchu v Chebu</v>
      </c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35"/>
      <c r="R78" s="36"/>
    </row>
    <row r="79" spans="2:18" s="1" customFormat="1" ht="36.950000000000003" customHeight="1">
      <c r="B79" s="34"/>
      <c r="C79" s="68" t="s">
        <v>100</v>
      </c>
      <c r="D79" s="35"/>
      <c r="E79" s="35"/>
      <c r="F79" s="205" t="str">
        <f>F7</f>
        <v>20 - Opěrná stěna</v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21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23</v>
      </c>
      <c r="L81" s="35"/>
      <c r="M81" s="230" t="str">
        <f>IF(O9="","",O9)</f>
        <v>20. 5. 2017</v>
      </c>
      <c r="N81" s="230"/>
      <c r="O81" s="230"/>
      <c r="P81" s="230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25</v>
      </c>
      <c r="D83" s="35"/>
      <c r="E83" s="35"/>
      <c r="F83" s="29" t="str">
        <f>E12</f>
        <v>Město Cheb</v>
      </c>
      <c r="G83" s="35"/>
      <c r="H83" s="35"/>
      <c r="I83" s="35"/>
      <c r="J83" s="35"/>
      <c r="K83" s="31" t="s">
        <v>31</v>
      </c>
      <c r="L83" s="35"/>
      <c r="M83" s="196" t="str">
        <f>E18</f>
        <v>Ing. Petr Moos</v>
      </c>
      <c r="N83" s="196"/>
      <c r="O83" s="196"/>
      <c r="P83" s="196"/>
      <c r="Q83" s="196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96" t="str">
        <f>E21</f>
        <v>Rakyta</v>
      </c>
      <c r="N84" s="196"/>
      <c r="O84" s="196"/>
      <c r="P84" s="196"/>
      <c r="Q84" s="196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4" t="s">
        <v>105</v>
      </c>
      <c r="D86" s="235"/>
      <c r="E86" s="235"/>
      <c r="F86" s="235"/>
      <c r="G86" s="235"/>
      <c r="H86" s="45"/>
      <c r="I86" s="45"/>
      <c r="J86" s="45"/>
      <c r="K86" s="45"/>
      <c r="L86" s="45"/>
      <c r="M86" s="45"/>
      <c r="N86" s="234" t="s">
        <v>106</v>
      </c>
      <c r="O86" s="235"/>
      <c r="P86" s="235"/>
      <c r="Q86" s="235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07" t="s">
        <v>107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8">
        <f>N123</f>
        <v>0</v>
      </c>
      <c r="O88" s="232"/>
      <c r="P88" s="232"/>
      <c r="Q88" s="232"/>
      <c r="R88" s="36"/>
      <c r="AU88" s="20" t="s">
        <v>108</v>
      </c>
    </row>
    <row r="89" spans="2:47" s="6" customFormat="1" ht="24.95" customHeight="1">
      <c r="B89" s="108"/>
      <c r="C89" s="109"/>
      <c r="D89" s="110" t="s">
        <v>646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67">
        <f>N124</f>
        <v>0</v>
      </c>
      <c r="O89" s="268"/>
      <c r="P89" s="268"/>
      <c r="Q89" s="268"/>
      <c r="R89" s="111"/>
    </row>
    <row r="90" spans="2:47" s="7" customFormat="1" ht="19.899999999999999" customHeight="1">
      <c r="B90" s="112"/>
      <c r="C90" s="113"/>
      <c r="D90" s="114" t="s">
        <v>647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36">
        <f>N125</f>
        <v>0</v>
      </c>
      <c r="O90" s="237"/>
      <c r="P90" s="237"/>
      <c r="Q90" s="237"/>
      <c r="R90" s="115"/>
    </row>
    <row r="91" spans="2:47" s="7" customFormat="1" ht="19.899999999999999" customHeight="1">
      <c r="B91" s="112"/>
      <c r="C91" s="113"/>
      <c r="D91" s="114" t="s">
        <v>648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36">
        <f>N141</f>
        <v>0</v>
      </c>
      <c r="O91" s="237"/>
      <c r="P91" s="237"/>
      <c r="Q91" s="237"/>
      <c r="R91" s="115"/>
    </row>
    <row r="92" spans="2:47" s="7" customFormat="1" ht="19.899999999999999" customHeight="1">
      <c r="B92" s="112"/>
      <c r="C92" s="113"/>
      <c r="D92" s="114" t="s">
        <v>109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36">
        <f>N157</f>
        <v>0</v>
      </c>
      <c r="O92" s="237"/>
      <c r="P92" s="237"/>
      <c r="Q92" s="237"/>
      <c r="R92" s="115"/>
    </row>
    <row r="93" spans="2:47" s="7" customFormat="1" ht="19.899999999999999" customHeight="1">
      <c r="B93" s="112"/>
      <c r="C93" s="113"/>
      <c r="D93" s="114" t="s">
        <v>111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36">
        <f>N167</f>
        <v>0</v>
      </c>
      <c r="O93" s="237"/>
      <c r="P93" s="237"/>
      <c r="Q93" s="237"/>
      <c r="R93" s="115"/>
    </row>
    <row r="94" spans="2:47" s="7" customFormat="1" ht="19.899999999999999" customHeight="1">
      <c r="B94" s="112"/>
      <c r="C94" s="113"/>
      <c r="D94" s="114" t="s">
        <v>112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36">
        <f>N174</f>
        <v>0</v>
      </c>
      <c r="O94" s="237"/>
      <c r="P94" s="237"/>
      <c r="Q94" s="237"/>
      <c r="R94" s="115"/>
    </row>
    <row r="95" spans="2:47" s="7" customFormat="1" ht="19.899999999999999" customHeight="1">
      <c r="B95" s="112"/>
      <c r="C95" s="113"/>
      <c r="D95" s="114" t="s">
        <v>113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36">
        <f>N176</f>
        <v>0</v>
      </c>
      <c r="O95" s="237"/>
      <c r="P95" s="237"/>
      <c r="Q95" s="237"/>
      <c r="R95" s="115"/>
    </row>
    <row r="96" spans="2:47" s="7" customFormat="1" ht="19.899999999999999" customHeight="1">
      <c r="B96" s="112"/>
      <c r="C96" s="113"/>
      <c r="D96" s="114" t="s">
        <v>114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36">
        <f>N189</f>
        <v>0</v>
      </c>
      <c r="O96" s="237"/>
      <c r="P96" s="237"/>
      <c r="Q96" s="237"/>
      <c r="R96" s="115"/>
    </row>
    <row r="97" spans="2:21" s="7" customFormat="1" ht="19.899999999999999" customHeight="1">
      <c r="B97" s="112"/>
      <c r="C97" s="113"/>
      <c r="D97" s="114" t="s">
        <v>649</v>
      </c>
      <c r="E97" s="113"/>
      <c r="F97" s="113"/>
      <c r="G97" s="113"/>
      <c r="H97" s="113"/>
      <c r="I97" s="113"/>
      <c r="J97" s="113"/>
      <c r="K97" s="113"/>
      <c r="L97" s="113"/>
      <c r="M97" s="113"/>
      <c r="N97" s="236">
        <f>N193</f>
        <v>0</v>
      </c>
      <c r="O97" s="237"/>
      <c r="P97" s="237"/>
      <c r="Q97" s="237"/>
      <c r="R97" s="115"/>
    </row>
    <row r="98" spans="2:21" s="6" customFormat="1" ht="24.95" customHeight="1">
      <c r="B98" s="108"/>
      <c r="C98" s="109"/>
      <c r="D98" s="110" t="s">
        <v>115</v>
      </c>
      <c r="E98" s="109"/>
      <c r="F98" s="109"/>
      <c r="G98" s="109"/>
      <c r="H98" s="109"/>
      <c r="I98" s="109"/>
      <c r="J98" s="109"/>
      <c r="K98" s="109"/>
      <c r="L98" s="109"/>
      <c r="M98" s="109"/>
      <c r="N98" s="267">
        <f>N195</f>
        <v>0</v>
      </c>
      <c r="O98" s="268"/>
      <c r="P98" s="268"/>
      <c r="Q98" s="268"/>
      <c r="R98" s="111"/>
    </row>
    <row r="99" spans="2:21" s="7" customFormat="1" ht="19.899999999999999" customHeight="1">
      <c r="B99" s="112"/>
      <c r="C99" s="113"/>
      <c r="D99" s="114" t="s">
        <v>650</v>
      </c>
      <c r="E99" s="113"/>
      <c r="F99" s="113"/>
      <c r="G99" s="113"/>
      <c r="H99" s="113"/>
      <c r="I99" s="113"/>
      <c r="J99" s="113"/>
      <c r="K99" s="113"/>
      <c r="L99" s="113"/>
      <c r="M99" s="113"/>
      <c r="N99" s="236">
        <f>N196</f>
        <v>0</v>
      </c>
      <c r="O99" s="237"/>
      <c r="P99" s="237"/>
      <c r="Q99" s="237"/>
      <c r="R99" s="115"/>
    </row>
    <row r="100" spans="2:21" s="7" customFormat="1" ht="19.899999999999999" customHeight="1">
      <c r="B100" s="112"/>
      <c r="C100" s="113"/>
      <c r="D100" s="114" t="s">
        <v>651</v>
      </c>
      <c r="E100" s="113"/>
      <c r="F100" s="113"/>
      <c r="G100" s="113"/>
      <c r="H100" s="113"/>
      <c r="I100" s="113"/>
      <c r="J100" s="113"/>
      <c r="K100" s="113"/>
      <c r="L100" s="113"/>
      <c r="M100" s="113"/>
      <c r="N100" s="236">
        <f>N202</f>
        <v>0</v>
      </c>
      <c r="O100" s="237"/>
      <c r="P100" s="237"/>
      <c r="Q100" s="237"/>
      <c r="R100" s="115"/>
    </row>
    <row r="101" spans="2:21" s="6" customFormat="1" ht="24.95" customHeight="1">
      <c r="B101" s="108"/>
      <c r="C101" s="109"/>
      <c r="D101" s="110" t="s">
        <v>652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267">
        <f>N206</f>
        <v>0</v>
      </c>
      <c r="O101" s="268"/>
      <c r="P101" s="268"/>
      <c r="Q101" s="268"/>
      <c r="R101" s="111"/>
    </row>
    <row r="102" spans="2:21" s="7" customFormat="1" ht="19.899999999999999" customHeight="1">
      <c r="B102" s="112"/>
      <c r="C102" s="113"/>
      <c r="D102" s="114" t="s">
        <v>653</v>
      </c>
      <c r="E102" s="113"/>
      <c r="F102" s="113"/>
      <c r="G102" s="113"/>
      <c r="H102" s="113"/>
      <c r="I102" s="113"/>
      <c r="J102" s="113"/>
      <c r="K102" s="113"/>
      <c r="L102" s="113"/>
      <c r="M102" s="113"/>
      <c r="N102" s="236">
        <f>N207</f>
        <v>0</v>
      </c>
      <c r="O102" s="237"/>
      <c r="P102" s="237"/>
      <c r="Q102" s="237"/>
      <c r="R102" s="115"/>
    </row>
    <row r="103" spans="2:21" s="1" customFormat="1" ht="21.7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21" s="1" customFormat="1" ht="29.25" customHeight="1">
      <c r="B104" s="34"/>
      <c r="C104" s="107" t="s">
        <v>117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32">
        <v>0</v>
      </c>
      <c r="O104" s="238"/>
      <c r="P104" s="238"/>
      <c r="Q104" s="238"/>
      <c r="R104" s="36"/>
      <c r="T104" s="116"/>
      <c r="U104" s="117" t="s">
        <v>40</v>
      </c>
    </row>
    <row r="105" spans="2:21" s="1" customFormat="1" ht="18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21" s="1" customFormat="1" ht="29.25" customHeight="1">
      <c r="B106" s="34"/>
      <c r="C106" s="101" t="s">
        <v>92</v>
      </c>
      <c r="D106" s="45"/>
      <c r="E106" s="45"/>
      <c r="F106" s="45"/>
      <c r="G106" s="45"/>
      <c r="H106" s="45"/>
      <c r="I106" s="45"/>
      <c r="J106" s="45"/>
      <c r="K106" s="45"/>
      <c r="L106" s="214">
        <f>ROUND(SUM(N88+N104),2)</f>
        <v>0</v>
      </c>
      <c r="M106" s="214"/>
      <c r="N106" s="214"/>
      <c r="O106" s="214"/>
      <c r="P106" s="214"/>
      <c r="Q106" s="214"/>
      <c r="R106" s="36"/>
    </row>
    <row r="107" spans="2:21" s="1" customFormat="1" ht="6.95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11" spans="2:21" s="1" customFormat="1" ht="6.95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21" s="1" customFormat="1" ht="36.950000000000003" customHeight="1">
      <c r="B112" s="34"/>
      <c r="C112" s="194" t="s">
        <v>121</v>
      </c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0" customHeight="1">
      <c r="B114" s="34"/>
      <c r="C114" s="31" t="s">
        <v>17</v>
      </c>
      <c r="D114" s="35"/>
      <c r="E114" s="35"/>
      <c r="F114" s="228" t="str">
        <f>F6</f>
        <v>Odvodnění komunikace  Na Červeném vrchu v Chebu</v>
      </c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35"/>
      <c r="R114" s="36"/>
    </row>
    <row r="115" spans="2:65" s="1" customFormat="1" ht="36.950000000000003" customHeight="1">
      <c r="B115" s="34"/>
      <c r="C115" s="68" t="s">
        <v>100</v>
      </c>
      <c r="D115" s="35"/>
      <c r="E115" s="35"/>
      <c r="F115" s="205" t="str">
        <f>F7</f>
        <v>20 - Opěrná stěna</v>
      </c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35"/>
      <c r="R115" s="36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31" t="s">
        <v>21</v>
      </c>
      <c r="D117" s="35"/>
      <c r="E117" s="35"/>
      <c r="F117" s="29" t="str">
        <f>F9</f>
        <v xml:space="preserve"> </v>
      </c>
      <c r="G117" s="35"/>
      <c r="H117" s="35"/>
      <c r="I117" s="35"/>
      <c r="J117" s="35"/>
      <c r="K117" s="31" t="s">
        <v>23</v>
      </c>
      <c r="L117" s="35"/>
      <c r="M117" s="230" t="str">
        <f>IF(O9="","",O9)</f>
        <v>20. 5. 2017</v>
      </c>
      <c r="N117" s="230"/>
      <c r="O117" s="230"/>
      <c r="P117" s="230"/>
      <c r="Q117" s="35"/>
      <c r="R117" s="36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15">
      <c r="B119" s="34"/>
      <c r="C119" s="31" t="s">
        <v>25</v>
      </c>
      <c r="D119" s="35"/>
      <c r="E119" s="35"/>
      <c r="F119" s="29" t="str">
        <f>E12</f>
        <v>Město Cheb</v>
      </c>
      <c r="G119" s="35"/>
      <c r="H119" s="35"/>
      <c r="I119" s="35"/>
      <c r="J119" s="35"/>
      <c r="K119" s="31" t="s">
        <v>31</v>
      </c>
      <c r="L119" s="35"/>
      <c r="M119" s="196" t="str">
        <f>E18</f>
        <v>Ing. Petr Moos</v>
      </c>
      <c r="N119" s="196"/>
      <c r="O119" s="196"/>
      <c r="P119" s="196"/>
      <c r="Q119" s="196"/>
      <c r="R119" s="36"/>
    </row>
    <row r="120" spans="2:65" s="1" customFormat="1" ht="14.45" customHeight="1">
      <c r="B120" s="34"/>
      <c r="C120" s="31" t="s">
        <v>29</v>
      </c>
      <c r="D120" s="35"/>
      <c r="E120" s="35"/>
      <c r="F120" s="29" t="str">
        <f>IF(E15="","",E15)</f>
        <v xml:space="preserve"> </v>
      </c>
      <c r="G120" s="35"/>
      <c r="H120" s="35"/>
      <c r="I120" s="35"/>
      <c r="J120" s="35"/>
      <c r="K120" s="31" t="s">
        <v>34</v>
      </c>
      <c r="L120" s="35"/>
      <c r="M120" s="196" t="str">
        <f>E21</f>
        <v>Rakyta</v>
      </c>
      <c r="N120" s="196"/>
      <c r="O120" s="196"/>
      <c r="P120" s="196"/>
      <c r="Q120" s="196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28"/>
      <c r="C122" s="129" t="s">
        <v>122</v>
      </c>
      <c r="D122" s="130" t="s">
        <v>123</v>
      </c>
      <c r="E122" s="130" t="s">
        <v>58</v>
      </c>
      <c r="F122" s="244" t="s">
        <v>124</v>
      </c>
      <c r="G122" s="244"/>
      <c r="H122" s="244"/>
      <c r="I122" s="244"/>
      <c r="J122" s="130" t="s">
        <v>125</v>
      </c>
      <c r="K122" s="130" t="s">
        <v>126</v>
      </c>
      <c r="L122" s="245" t="s">
        <v>127</v>
      </c>
      <c r="M122" s="245"/>
      <c r="N122" s="244" t="s">
        <v>106</v>
      </c>
      <c r="O122" s="244"/>
      <c r="P122" s="244"/>
      <c r="Q122" s="246"/>
      <c r="R122" s="131"/>
      <c r="T122" s="74" t="s">
        <v>128</v>
      </c>
      <c r="U122" s="75" t="s">
        <v>40</v>
      </c>
      <c r="V122" s="75" t="s">
        <v>129</v>
      </c>
      <c r="W122" s="75" t="s">
        <v>130</v>
      </c>
      <c r="X122" s="75" t="s">
        <v>131</v>
      </c>
      <c r="Y122" s="75" t="s">
        <v>132</v>
      </c>
      <c r="Z122" s="75" t="s">
        <v>133</v>
      </c>
      <c r="AA122" s="76" t="s">
        <v>134</v>
      </c>
    </row>
    <row r="123" spans="2:65" s="1" customFormat="1" ht="29.25" customHeight="1">
      <c r="B123" s="34"/>
      <c r="C123" s="78" t="s">
        <v>102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60">
        <f>BK123</f>
        <v>0</v>
      </c>
      <c r="O123" s="261"/>
      <c r="P123" s="261"/>
      <c r="Q123" s="261"/>
      <c r="R123" s="36"/>
      <c r="T123" s="77"/>
      <c r="U123" s="50"/>
      <c r="V123" s="50"/>
      <c r="W123" s="132">
        <f>W124+W195+W206</f>
        <v>0</v>
      </c>
      <c r="X123" s="50"/>
      <c r="Y123" s="132">
        <f>Y124+Y195+Y206</f>
        <v>0</v>
      </c>
      <c r="Z123" s="50"/>
      <c r="AA123" s="133">
        <f>AA124+AA195+AA206</f>
        <v>0</v>
      </c>
      <c r="AT123" s="20" t="s">
        <v>75</v>
      </c>
      <c r="AU123" s="20" t="s">
        <v>108</v>
      </c>
      <c r="BK123" s="134">
        <f>BK124+BK195+BK206</f>
        <v>0</v>
      </c>
    </row>
    <row r="124" spans="2:65" s="9" customFormat="1" ht="37.35" customHeight="1">
      <c r="B124" s="135"/>
      <c r="C124" s="136"/>
      <c r="D124" s="137" t="s">
        <v>646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271">
        <f>BK124</f>
        <v>0</v>
      </c>
      <c r="O124" s="267"/>
      <c r="P124" s="267"/>
      <c r="Q124" s="267"/>
      <c r="R124" s="138"/>
      <c r="T124" s="139"/>
      <c r="U124" s="136"/>
      <c r="V124" s="136"/>
      <c r="W124" s="140">
        <f>W125+W141+W157+W167+W174+W176+W189+W193</f>
        <v>0</v>
      </c>
      <c r="X124" s="136"/>
      <c r="Y124" s="140">
        <f>Y125+Y141+Y157+Y167+Y174+Y176+Y189+Y193</f>
        <v>0</v>
      </c>
      <c r="Z124" s="136"/>
      <c r="AA124" s="141">
        <f>AA125+AA141+AA157+AA167+AA174+AA176+AA189+AA193</f>
        <v>0</v>
      </c>
      <c r="AR124" s="142" t="s">
        <v>84</v>
      </c>
      <c r="AT124" s="143" t="s">
        <v>75</v>
      </c>
      <c r="AU124" s="143" t="s">
        <v>76</v>
      </c>
      <c r="AY124" s="142" t="s">
        <v>135</v>
      </c>
      <c r="BK124" s="144">
        <f>BK125+BK141+BK157+BK167+BK174+BK176+BK189+BK193</f>
        <v>0</v>
      </c>
    </row>
    <row r="125" spans="2:65" s="9" customFormat="1" ht="19.899999999999999" customHeight="1">
      <c r="B125" s="135"/>
      <c r="C125" s="136"/>
      <c r="D125" s="181" t="s">
        <v>647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262">
        <f>BK125</f>
        <v>0</v>
      </c>
      <c r="O125" s="263"/>
      <c r="P125" s="263"/>
      <c r="Q125" s="263"/>
      <c r="R125" s="138"/>
      <c r="T125" s="139"/>
      <c r="U125" s="136"/>
      <c r="V125" s="136"/>
      <c r="W125" s="140">
        <f>SUM(W126:W140)</f>
        <v>0</v>
      </c>
      <c r="X125" s="136"/>
      <c r="Y125" s="140">
        <f>SUM(Y126:Y140)</f>
        <v>0</v>
      </c>
      <c r="Z125" s="136"/>
      <c r="AA125" s="141">
        <f>SUM(AA126:AA140)</f>
        <v>0</v>
      </c>
      <c r="AR125" s="142" t="s">
        <v>84</v>
      </c>
      <c r="AT125" s="143" t="s">
        <v>75</v>
      </c>
      <c r="AU125" s="143" t="s">
        <v>84</v>
      </c>
      <c r="AY125" s="142" t="s">
        <v>135</v>
      </c>
      <c r="BK125" s="144">
        <f>SUM(BK126:BK140)</f>
        <v>0</v>
      </c>
    </row>
    <row r="126" spans="2:65" s="1" customFormat="1" ht="31.5" customHeight="1">
      <c r="B126" s="118"/>
      <c r="C126" s="145" t="s">
        <v>84</v>
      </c>
      <c r="D126" s="145" t="s">
        <v>137</v>
      </c>
      <c r="E126" s="146" t="s">
        <v>654</v>
      </c>
      <c r="F126" s="247" t="s">
        <v>655</v>
      </c>
      <c r="G126" s="247"/>
      <c r="H126" s="247"/>
      <c r="I126" s="247"/>
      <c r="J126" s="147" t="s">
        <v>169</v>
      </c>
      <c r="K126" s="148">
        <v>12</v>
      </c>
      <c r="L126" s="239"/>
      <c r="M126" s="239"/>
      <c r="N126" s="239">
        <f>ROUND(L126*K126,2)</f>
        <v>0</v>
      </c>
      <c r="O126" s="239"/>
      <c r="P126" s="239"/>
      <c r="Q126" s="239"/>
      <c r="R126" s="120"/>
      <c r="T126" s="149" t="s">
        <v>5</v>
      </c>
      <c r="U126" s="43" t="s">
        <v>41</v>
      </c>
      <c r="V126" s="150">
        <v>0</v>
      </c>
      <c r="W126" s="150">
        <f>V126*K126</f>
        <v>0</v>
      </c>
      <c r="X126" s="150">
        <v>0</v>
      </c>
      <c r="Y126" s="150">
        <f>X126*K126</f>
        <v>0</v>
      </c>
      <c r="Z126" s="150">
        <v>0</v>
      </c>
      <c r="AA126" s="151">
        <f>Z126*K126</f>
        <v>0</v>
      </c>
      <c r="AR126" s="20" t="s">
        <v>141</v>
      </c>
      <c r="AT126" s="20" t="s">
        <v>137</v>
      </c>
      <c r="AU126" s="20" t="s">
        <v>98</v>
      </c>
      <c r="AY126" s="20" t="s">
        <v>135</v>
      </c>
      <c r="BE126" s="152">
        <f>IF(U126="základní",N126,0)</f>
        <v>0</v>
      </c>
      <c r="BF126" s="152">
        <f>IF(U126="snížená",N126,0)</f>
        <v>0</v>
      </c>
      <c r="BG126" s="152">
        <f>IF(U126="zákl. přenesená",N126,0)</f>
        <v>0</v>
      </c>
      <c r="BH126" s="152">
        <f>IF(U126="sníž. přenesená",N126,0)</f>
        <v>0</v>
      </c>
      <c r="BI126" s="152">
        <f>IF(U126="nulová",N126,0)</f>
        <v>0</v>
      </c>
      <c r="BJ126" s="20" t="s">
        <v>84</v>
      </c>
      <c r="BK126" s="152">
        <f>ROUND(L126*K126,2)</f>
        <v>0</v>
      </c>
      <c r="BL126" s="20" t="s">
        <v>141</v>
      </c>
      <c r="BM126" s="20" t="s">
        <v>98</v>
      </c>
    </row>
    <row r="127" spans="2:65" s="11" customFormat="1" ht="22.5" customHeight="1">
      <c r="B127" s="161"/>
      <c r="C127" s="162"/>
      <c r="D127" s="162"/>
      <c r="E127" s="163" t="s">
        <v>5</v>
      </c>
      <c r="F127" s="254" t="s">
        <v>656</v>
      </c>
      <c r="G127" s="255"/>
      <c r="H127" s="255"/>
      <c r="I127" s="255"/>
      <c r="J127" s="162"/>
      <c r="K127" s="164">
        <v>12</v>
      </c>
      <c r="L127" s="162"/>
      <c r="M127" s="162"/>
      <c r="N127" s="162"/>
      <c r="O127" s="162"/>
      <c r="P127" s="162"/>
      <c r="Q127" s="162"/>
      <c r="R127" s="165"/>
      <c r="T127" s="166"/>
      <c r="U127" s="162"/>
      <c r="V127" s="162"/>
      <c r="W127" s="162"/>
      <c r="X127" s="162"/>
      <c r="Y127" s="162"/>
      <c r="Z127" s="162"/>
      <c r="AA127" s="167"/>
      <c r="AT127" s="168" t="s">
        <v>157</v>
      </c>
      <c r="AU127" s="168" t="s">
        <v>98</v>
      </c>
      <c r="AV127" s="11" t="s">
        <v>98</v>
      </c>
      <c r="AW127" s="11" t="s">
        <v>33</v>
      </c>
      <c r="AX127" s="11" t="s">
        <v>76</v>
      </c>
      <c r="AY127" s="168" t="s">
        <v>135</v>
      </c>
    </row>
    <row r="128" spans="2:65" s="12" customFormat="1" ht="22.5" customHeight="1">
      <c r="B128" s="169"/>
      <c r="C128" s="170"/>
      <c r="D128" s="170"/>
      <c r="E128" s="171" t="s">
        <v>5</v>
      </c>
      <c r="F128" s="252" t="s">
        <v>165</v>
      </c>
      <c r="G128" s="253"/>
      <c r="H128" s="253"/>
      <c r="I128" s="253"/>
      <c r="J128" s="170"/>
      <c r="K128" s="172">
        <v>12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157</v>
      </c>
      <c r="AU128" s="176" t="s">
        <v>98</v>
      </c>
      <c r="AV128" s="12" t="s">
        <v>141</v>
      </c>
      <c r="AW128" s="12" t="s">
        <v>33</v>
      </c>
      <c r="AX128" s="12" t="s">
        <v>84</v>
      </c>
      <c r="AY128" s="176" t="s">
        <v>135</v>
      </c>
    </row>
    <row r="129" spans="2:65" s="1" customFormat="1" ht="31.5" customHeight="1">
      <c r="B129" s="118"/>
      <c r="C129" s="145" t="s">
        <v>98</v>
      </c>
      <c r="D129" s="145" t="s">
        <v>137</v>
      </c>
      <c r="E129" s="146" t="s">
        <v>657</v>
      </c>
      <c r="F129" s="247" t="s">
        <v>658</v>
      </c>
      <c r="G129" s="247"/>
      <c r="H129" s="247"/>
      <c r="I129" s="247"/>
      <c r="J129" s="147" t="s">
        <v>169</v>
      </c>
      <c r="K129" s="148">
        <v>10.598000000000001</v>
      </c>
      <c r="L129" s="239"/>
      <c r="M129" s="239"/>
      <c r="N129" s="239">
        <f>ROUND(L129*K129,2)</f>
        <v>0</v>
      </c>
      <c r="O129" s="239"/>
      <c r="P129" s="239"/>
      <c r="Q129" s="239"/>
      <c r="R129" s="120"/>
      <c r="T129" s="149" t="s">
        <v>5</v>
      </c>
      <c r="U129" s="43" t="s">
        <v>41</v>
      </c>
      <c r="V129" s="150">
        <v>0</v>
      </c>
      <c r="W129" s="150">
        <f>V129*K129</f>
        <v>0</v>
      </c>
      <c r="X129" s="150">
        <v>0</v>
      </c>
      <c r="Y129" s="150">
        <f>X129*K129</f>
        <v>0</v>
      </c>
      <c r="Z129" s="150">
        <v>0</v>
      </c>
      <c r="AA129" s="151">
        <f>Z129*K129</f>
        <v>0</v>
      </c>
      <c r="AR129" s="20" t="s">
        <v>141</v>
      </c>
      <c r="AT129" s="20" t="s">
        <v>137</v>
      </c>
      <c r="AU129" s="20" t="s">
        <v>98</v>
      </c>
      <c r="AY129" s="20" t="s">
        <v>135</v>
      </c>
      <c r="BE129" s="152">
        <f>IF(U129="základní",N129,0)</f>
        <v>0</v>
      </c>
      <c r="BF129" s="152">
        <f>IF(U129="snížená",N129,0)</f>
        <v>0</v>
      </c>
      <c r="BG129" s="152">
        <f>IF(U129="zákl. přenesená",N129,0)</f>
        <v>0</v>
      </c>
      <c r="BH129" s="152">
        <f>IF(U129="sníž. přenesená",N129,0)</f>
        <v>0</v>
      </c>
      <c r="BI129" s="152">
        <f>IF(U129="nulová",N129,0)</f>
        <v>0</v>
      </c>
      <c r="BJ129" s="20" t="s">
        <v>84</v>
      </c>
      <c r="BK129" s="152">
        <f>ROUND(L129*K129,2)</f>
        <v>0</v>
      </c>
      <c r="BL129" s="20" t="s">
        <v>141</v>
      </c>
      <c r="BM129" s="20" t="s">
        <v>141</v>
      </c>
    </row>
    <row r="130" spans="2:65" s="1" customFormat="1" ht="31.5" customHeight="1">
      <c r="B130" s="118"/>
      <c r="C130" s="145" t="s">
        <v>362</v>
      </c>
      <c r="D130" s="145" t="s">
        <v>137</v>
      </c>
      <c r="E130" s="146" t="s">
        <v>256</v>
      </c>
      <c r="F130" s="247" t="s">
        <v>257</v>
      </c>
      <c r="G130" s="247"/>
      <c r="H130" s="247"/>
      <c r="I130" s="247"/>
      <c r="J130" s="147" t="s">
        <v>169</v>
      </c>
      <c r="K130" s="148">
        <v>22.597999999999999</v>
      </c>
      <c r="L130" s="239"/>
      <c r="M130" s="239"/>
      <c r="N130" s="239">
        <f>ROUND(L130*K130,2)</f>
        <v>0</v>
      </c>
      <c r="O130" s="239"/>
      <c r="P130" s="239"/>
      <c r="Q130" s="239"/>
      <c r="R130" s="120"/>
      <c r="T130" s="149" t="s">
        <v>5</v>
      </c>
      <c r="U130" s="43" t="s">
        <v>41</v>
      </c>
      <c r="V130" s="150">
        <v>0</v>
      </c>
      <c r="W130" s="150">
        <f>V130*K130</f>
        <v>0</v>
      </c>
      <c r="X130" s="150">
        <v>0</v>
      </c>
      <c r="Y130" s="150">
        <f>X130*K130</f>
        <v>0</v>
      </c>
      <c r="Z130" s="150">
        <v>0</v>
      </c>
      <c r="AA130" s="151">
        <f>Z130*K130</f>
        <v>0</v>
      </c>
      <c r="AR130" s="20" t="s">
        <v>141</v>
      </c>
      <c r="AT130" s="20" t="s">
        <v>137</v>
      </c>
      <c r="AU130" s="20" t="s">
        <v>98</v>
      </c>
      <c r="AY130" s="20" t="s">
        <v>135</v>
      </c>
      <c r="BE130" s="152">
        <f>IF(U130="základní",N130,0)</f>
        <v>0</v>
      </c>
      <c r="BF130" s="152">
        <f>IF(U130="snížená",N130,0)</f>
        <v>0</v>
      </c>
      <c r="BG130" s="152">
        <f>IF(U130="zákl. přenesená",N130,0)</f>
        <v>0</v>
      </c>
      <c r="BH130" s="152">
        <f>IF(U130="sníž. přenesená",N130,0)</f>
        <v>0</v>
      </c>
      <c r="BI130" s="152">
        <f>IF(U130="nulová",N130,0)</f>
        <v>0</v>
      </c>
      <c r="BJ130" s="20" t="s">
        <v>84</v>
      </c>
      <c r="BK130" s="152">
        <f>ROUND(L130*K130,2)</f>
        <v>0</v>
      </c>
      <c r="BL130" s="20" t="s">
        <v>141</v>
      </c>
      <c r="BM130" s="20" t="s">
        <v>355</v>
      </c>
    </row>
    <row r="131" spans="2:65" s="1" customFormat="1" ht="31.5" customHeight="1">
      <c r="B131" s="118"/>
      <c r="C131" s="145" t="s">
        <v>141</v>
      </c>
      <c r="D131" s="145" t="s">
        <v>137</v>
      </c>
      <c r="E131" s="146" t="s">
        <v>659</v>
      </c>
      <c r="F131" s="247" t="s">
        <v>660</v>
      </c>
      <c r="G131" s="247"/>
      <c r="H131" s="247"/>
      <c r="I131" s="247"/>
      <c r="J131" s="147" t="s">
        <v>169</v>
      </c>
      <c r="K131" s="148">
        <v>22.597999999999999</v>
      </c>
      <c r="L131" s="239"/>
      <c r="M131" s="239"/>
      <c r="N131" s="239">
        <f>ROUND(L131*K131,2)</f>
        <v>0</v>
      </c>
      <c r="O131" s="239"/>
      <c r="P131" s="239"/>
      <c r="Q131" s="239"/>
      <c r="R131" s="120"/>
      <c r="T131" s="149" t="s">
        <v>5</v>
      </c>
      <c r="U131" s="43" t="s">
        <v>41</v>
      </c>
      <c r="V131" s="150">
        <v>0</v>
      </c>
      <c r="W131" s="150">
        <f>V131*K131</f>
        <v>0</v>
      </c>
      <c r="X131" s="150">
        <v>0</v>
      </c>
      <c r="Y131" s="150">
        <f>X131*K131</f>
        <v>0</v>
      </c>
      <c r="Z131" s="150">
        <v>0</v>
      </c>
      <c r="AA131" s="151">
        <f>Z131*K131</f>
        <v>0</v>
      </c>
      <c r="AR131" s="20" t="s">
        <v>141</v>
      </c>
      <c r="AT131" s="20" t="s">
        <v>137</v>
      </c>
      <c r="AU131" s="20" t="s">
        <v>98</v>
      </c>
      <c r="AY131" s="20" t="s">
        <v>135</v>
      </c>
      <c r="BE131" s="152">
        <f>IF(U131="základní",N131,0)</f>
        <v>0</v>
      </c>
      <c r="BF131" s="152">
        <f>IF(U131="snížená",N131,0)</f>
        <v>0</v>
      </c>
      <c r="BG131" s="152">
        <f>IF(U131="zákl. přenesená",N131,0)</f>
        <v>0</v>
      </c>
      <c r="BH131" s="152">
        <f>IF(U131="sníž. přenesená",N131,0)</f>
        <v>0</v>
      </c>
      <c r="BI131" s="152">
        <f>IF(U131="nulová",N131,0)</f>
        <v>0</v>
      </c>
      <c r="BJ131" s="20" t="s">
        <v>84</v>
      </c>
      <c r="BK131" s="152">
        <f>ROUND(L131*K131,2)</f>
        <v>0</v>
      </c>
      <c r="BL131" s="20" t="s">
        <v>141</v>
      </c>
      <c r="BM131" s="20" t="s">
        <v>192</v>
      </c>
    </row>
    <row r="132" spans="2:65" s="1" customFormat="1" ht="22.5" customHeight="1">
      <c r="B132" s="118"/>
      <c r="C132" s="145" t="s">
        <v>587</v>
      </c>
      <c r="D132" s="145" t="s">
        <v>137</v>
      </c>
      <c r="E132" s="146" t="s">
        <v>274</v>
      </c>
      <c r="F132" s="247" t="s">
        <v>275</v>
      </c>
      <c r="G132" s="247"/>
      <c r="H132" s="247"/>
      <c r="I132" s="247"/>
      <c r="J132" s="147" t="s">
        <v>169</v>
      </c>
      <c r="K132" s="148">
        <v>22.597999999999999</v>
      </c>
      <c r="L132" s="239"/>
      <c r="M132" s="239"/>
      <c r="N132" s="239">
        <f>ROUND(L132*K132,2)</f>
        <v>0</v>
      </c>
      <c r="O132" s="239"/>
      <c r="P132" s="239"/>
      <c r="Q132" s="239"/>
      <c r="R132" s="120"/>
      <c r="T132" s="149" t="s">
        <v>5</v>
      </c>
      <c r="U132" s="43" t="s">
        <v>41</v>
      </c>
      <c r="V132" s="150">
        <v>0</v>
      </c>
      <c r="W132" s="150">
        <f>V132*K132</f>
        <v>0</v>
      </c>
      <c r="X132" s="150">
        <v>0</v>
      </c>
      <c r="Y132" s="150">
        <f>X132*K132</f>
        <v>0</v>
      </c>
      <c r="Z132" s="150">
        <v>0</v>
      </c>
      <c r="AA132" s="151">
        <f>Z132*K132</f>
        <v>0</v>
      </c>
      <c r="AR132" s="20" t="s">
        <v>141</v>
      </c>
      <c r="AT132" s="20" t="s">
        <v>137</v>
      </c>
      <c r="AU132" s="20" t="s">
        <v>98</v>
      </c>
      <c r="AY132" s="20" t="s">
        <v>135</v>
      </c>
      <c r="BE132" s="152">
        <f>IF(U132="základní",N132,0)</f>
        <v>0</v>
      </c>
      <c r="BF132" s="152">
        <f>IF(U132="snížená",N132,0)</f>
        <v>0</v>
      </c>
      <c r="BG132" s="152">
        <f>IF(U132="zákl. přenesená",N132,0)</f>
        <v>0</v>
      </c>
      <c r="BH132" s="152">
        <f>IF(U132="sníž. přenesená",N132,0)</f>
        <v>0</v>
      </c>
      <c r="BI132" s="152">
        <f>IF(U132="nulová",N132,0)</f>
        <v>0</v>
      </c>
      <c r="BJ132" s="20" t="s">
        <v>84</v>
      </c>
      <c r="BK132" s="152">
        <f>ROUND(L132*K132,2)</f>
        <v>0</v>
      </c>
      <c r="BL132" s="20" t="s">
        <v>141</v>
      </c>
      <c r="BM132" s="20" t="s">
        <v>82</v>
      </c>
    </row>
    <row r="133" spans="2:65" s="1" customFormat="1" ht="31.5" customHeight="1">
      <c r="B133" s="118"/>
      <c r="C133" s="145" t="s">
        <v>355</v>
      </c>
      <c r="D133" s="145" t="s">
        <v>137</v>
      </c>
      <c r="E133" s="146" t="s">
        <v>278</v>
      </c>
      <c r="F133" s="247" t="s">
        <v>279</v>
      </c>
      <c r="G133" s="247"/>
      <c r="H133" s="247"/>
      <c r="I133" s="247"/>
      <c r="J133" s="147" t="s">
        <v>280</v>
      </c>
      <c r="K133" s="148">
        <v>45.195999999999998</v>
      </c>
      <c r="L133" s="239"/>
      <c r="M133" s="239"/>
      <c r="N133" s="239">
        <f>ROUND(L133*K133,2)</f>
        <v>0</v>
      </c>
      <c r="O133" s="239"/>
      <c r="P133" s="239"/>
      <c r="Q133" s="239"/>
      <c r="R133" s="120"/>
      <c r="T133" s="149" t="s">
        <v>5</v>
      </c>
      <c r="U133" s="43" t="s">
        <v>41</v>
      </c>
      <c r="V133" s="150">
        <v>0</v>
      </c>
      <c r="W133" s="150">
        <f>V133*K133</f>
        <v>0</v>
      </c>
      <c r="X133" s="150">
        <v>0</v>
      </c>
      <c r="Y133" s="150">
        <f>X133*K133</f>
        <v>0</v>
      </c>
      <c r="Z133" s="150">
        <v>0</v>
      </c>
      <c r="AA133" s="151">
        <f>Z133*K133</f>
        <v>0</v>
      </c>
      <c r="AR133" s="20" t="s">
        <v>141</v>
      </c>
      <c r="AT133" s="20" t="s">
        <v>137</v>
      </c>
      <c r="AU133" s="20" t="s">
        <v>98</v>
      </c>
      <c r="AY133" s="20" t="s">
        <v>135</v>
      </c>
      <c r="BE133" s="152">
        <f>IF(U133="základní",N133,0)</f>
        <v>0</v>
      </c>
      <c r="BF133" s="152">
        <f>IF(U133="snížená",N133,0)</f>
        <v>0</v>
      </c>
      <c r="BG133" s="152">
        <f>IF(U133="zákl. přenesená",N133,0)</f>
        <v>0</v>
      </c>
      <c r="BH133" s="152">
        <f>IF(U133="sníž. přenesená",N133,0)</f>
        <v>0</v>
      </c>
      <c r="BI133" s="152">
        <f>IF(U133="nulová",N133,0)</f>
        <v>0</v>
      </c>
      <c r="BJ133" s="20" t="s">
        <v>84</v>
      </c>
      <c r="BK133" s="152">
        <f>ROUND(L133*K133,2)</f>
        <v>0</v>
      </c>
      <c r="BL133" s="20" t="s">
        <v>141</v>
      </c>
      <c r="BM133" s="20" t="s">
        <v>290</v>
      </c>
    </row>
    <row r="134" spans="2:65" s="11" customFormat="1" ht="22.5" customHeight="1">
      <c r="B134" s="161"/>
      <c r="C134" s="162"/>
      <c r="D134" s="162"/>
      <c r="E134" s="163" t="s">
        <v>5</v>
      </c>
      <c r="F134" s="254" t="s">
        <v>661</v>
      </c>
      <c r="G134" s="255"/>
      <c r="H134" s="255"/>
      <c r="I134" s="255"/>
      <c r="J134" s="162"/>
      <c r="K134" s="164">
        <v>45.195999999999998</v>
      </c>
      <c r="L134" s="162"/>
      <c r="M134" s="162"/>
      <c r="N134" s="162"/>
      <c r="O134" s="162"/>
      <c r="P134" s="162"/>
      <c r="Q134" s="162"/>
      <c r="R134" s="165"/>
      <c r="T134" s="166"/>
      <c r="U134" s="162"/>
      <c r="V134" s="162"/>
      <c r="W134" s="162"/>
      <c r="X134" s="162"/>
      <c r="Y134" s="162"/>
      <c r="Z134" s="162"/>
      <c r="AA134" s="167"/>
      <c r="AT134" s="168" t="s">
        <v>157</v>
      </c>
      <c r="AU134" s="168" t="s">
        <v>98</v>
      </c>
      <c r="AV134" s="11" t="s">
        <v>98</v>
      </c>
      <c r="AW134" s="11" t="s">
        <v>33</v>
      </c>
      <c r="AX134" s="11" t="s">
        <v>76</v>
      </c>
      <c r="AY134" s="168" t="s">
        <v>135</v>
      </c>
    </row>
    <row r="135" spans="2:65" s="12" customFormat="1" ht="22.5" customHeight="1">
      <c r="B135" s="169"/>
      <c r="C135" s="170"/>
      <c r="D135" s="170"/>
      <c r="E135" s="171" t="s">
        <v>5</v>
      </c>
      <c r="F135" s="252" t="s">
        <v>165</v>
      </c>
      <c r="G135" s="253"/>
      <c r="H135" s="253"/>
      <c r="I135" s="253"/>
      <c r="J135" s="170"/>
      <c r="K135" s="172">
        <v>45.195999999999998</v>
      </c>
      <c r="L135" s="170"/>
      <c r="M135" s="170"/>
      <c r="N135" s="170"/>
      <c r="O135" s="170"/>
      <c r="P135" s="170"/>
      <c r="Q135" s="170"/>
      <c r="R135" s="173"/>
      <c r="T135" s="174"/>
      <c r="U135" s="170"/>
      <c r="V135" s="170"/>
      <c r="W135" s="170"/>
      <c r="X135" s="170"/>
      <c r="Y135" s="170"/>
      <c r="Z135" s="170"/>
      <c r="AA135" s="175"/>
      <c r="AT135" s="176" t="s">
        <v>157</v>
      </c>
      <c r="AU135" s="176" t="s">
        <v>98</v>
      </c>
      <c r="AV135" s="12" t="s">
        <v>141</v>
      </c>
      <c r="AW135" s="12" t="s">
        <v>33</v>
      </c>
      <c r="AX135" s="12" t="s">
        <v>84</v>
      </c>
      <c r="AY135" s="176" t="s">
        <v>135</v>
      </c>
    </row>
    <row r="136" spans="2:65" s="1" customFormat="1" ht="31.5" customHeight="1">
      <c r="B136" s="118"/>
      <c r="C136" s="145" t="s">
        <v>347</v>
      </c>
      <c r="D136" s="145" t="s">
        <v>137</v>
      </c>
      <c r="E136" s="146" t="s">
        <v>662</v>
      </c>
      <c r="F136" s="247" t="s">
        <v>663</v>
      </c>
      <c r="G136" s="247"/>
      <c r="H136" s="247"/>
      <c r="I136" s="247"/>
      <c r="J136" s="147" t="s">
        <v>169</v>
      </c>
      <c r="K136" s="148">
        <v>5.6589999999999998</v>
      </c>
      <c r="L136" s="239"/>
      <c r="M136" s="239"/>
      <c r="N136" s="239">
        <f>ROUND(L136*K136,2)</f>
        <v>0</v>
      </c>
      <c r="O136" s="239"/>
      <c r="P136" s="239"/>
      <c r="Q136" s="239"/>
      <c r="R136" s="120"/>
      <c r="T136" s="149" t="s">
        <v>5</v>
      </c>
      <c r="U136" s="43" t="s">
        <v>41</v>
      </c>
      <c r="V136" s="150">
        <v>0</v>
      </c>
      <c r="W136" s="150">
        <f>V136*K136</f>
        <v>0</v>
      </c>
      <c r="X136" s="150">
        <v>0</v>
      </c>
      <c r="Y136" s="150">
        <f>X136*K136</f>
        <v>0</v>
      </c>
      <c r="Z136" s="150">
        <v>0</v>
      </c>
      <c r="AA136" s="151">
        <f>Z136*K136</f>
        <v>0</v>
      </c>
      <c r="AR136" s="20" t="s">
        <v>141</v>
      </c>
      <c r="AT136" s="20" t="s">
        <v>137</v>
      </c>
      <c r="AU136" s="20" t="s">
        <v>98</v>
      </c>
      <c r="AY136" s="20" t="s">
        <v>135</v>
      </c>
      <c r="BE136" s="152">
        <f>IF(U136="základní",N136,0)</f>
        <v>0</v>
      </c>
      <c r="BF136" s="152">
        <f>IF(U136="snížená",N136,0)</f>
        <v>0</v>
      </c>
      <c r="BG136" s="152">
        <f>IF(U136="zákl. přenesená",N136,0)</f>
        <v>0</v>
      </c>
      <c r="BH136" s="152">
        <f>IF(U136="sníž. přenesená",N136,0)</f>
        <v>0</v>
      </c>
      <c r="BI136" s="152">
        <f>IF(U136="nulová",N136,0)</f>
        <v>0</v>
      </c>
      <c r="BJ136" s="20" t="s">
        <v>84</v>
      </c>
      <c r="BK136" s="152">
        <f>ROUND(L136*K136,2)</f>
        <v>0</v>
      </c>
      <c r="BL136" s="20" t="s">
        <v>141</v>
      </c>
      <c r="BM136" s="20" t="s">
        <v>300</v>
      </c>
    </row>
    <row r="137" spans="2:65" s="1" customFormat="1" ht="22.5" customHeight="1">
      <c r="B137" s="118"/>
      <c r="C137" s="177" t="s">
        <v>192</v>
      </c>
      <c r="D137" s="177" t="s">
        <v>188</v>
      </c>
      <c r="E137" s="178" t="s">
        <v>664</v>
      </c>
      <c r="F137" s="256" t="s">
        <v>665</v>
      </c>
      <c r="G137" s="256"/>
      <c r="H137" s="256"/>
      <c r="I137" s="256"/>
      <c r="J137" s="179" t="s">
        <v>280</v>
      </c>
      <c r="K137" s="180">
        <v>11.318</v>
      </c>
      <c r="L137" s="257"/>
      <c r="M137" s="257"/>
      <c r="N137" s="257">
        <f>ROUND(L137*K137,2)</f>
        <v>0</v>
      </c>
      <c r="O137" s="239"/>
      <c r="P137" s="239"/>
      <c r="Q137" s="239"/>
      <c r="R137" s="120"/>
      <c r="T137" s="149" t="s">
        <v>5</v>
      </c>
      <c r="U137" s="43" t="s">
        <v>41</v>
      </c>
      <c r="V137" s="150">
        <v>0</v>
      </c>
      <c r="W137" s="150">
        <f>V137*K137</f>
        <v>0</v>
      </c>
      <c r="X137" s="150">
        <v>0</v>
      </c>
      <c r="Y137" s="150">
        <f>X137*K137</f>
        <v>0</v>
      </c>
      <c r="Z137" s="150">
        <v>0</v>
      </c>
      <c r="AA137" s="151">
        <f>Z137*K137</f>
        <v>0</v>
      </c>
      <c r="AR137" s="20" t="s">
        <v>192</v>
      </c>
      <c r="AT137" s="20" t="s">
        <v>188</v>
      </c>
      <c r="AU137" s="20" t="s">
        <v>98</v>
      </c>
      <c r="AY137" s="20" t="s">
        <v>135</v>
      </c>
      <c r="BE137" s="152">
        <f>IF(U137="základní",N137,0)</f>
        <v>0</v>
      </c>
      <c r="BF137" s="152">
        <f>IF(U137="snížená",N137,0)</f>
        <v>0</v>
      </c>
      <c r="BG137" s="152">
        <f>IF(U137="zákl. přenesená",N137,0)</f>
        <v>0</v>
      </c>
      <c r="BH137" s="152">
        <f>IF(U137="sníž. přenesená",N137,0)</f>
        <v>0</v>
      </c>
      <c r="BI137" s="152">
        <f>IF(U137="nulová",N137,0)</f>
        <v>0</v>
      </c>
      <c r="BJ137" s="20" t="s">
        <v>84</v>
      </c>
      <c r="BK137" s="152">
        <f>ROUND(L137*K137,2)</f>
        <v>0</v>
      </c>
      <c r="BL137" s="20" t="s">
        <v>141</v>
      </c>
      <c r="BM137" s="20" t="s">
        <v>346</v>
      </c>
    </row>
    <row r="138" spans="2:65" s="11" customFormat="1" ht="22.5" customHeight="1">
      <c r="B138" s="161"/>
      <c r="C138" s="162"/>
      <c r="D138" s="162"/>
      <c r="E138" s="163" t="s">
        <v>5</v>
      </c>
      <c r="F138" s="254" t="s">
        <v>666</v>
      </c>
      <c r="G138" s="255"/>
      <c r="H138" s="255"/>
      <c r="I138" s="255"/>
      <c r="J138" s="162"/>
      <c r="K138" s="164">
        <v>11.318</v>
      </c>
      <c r="L138" s="162"/>
      <c r="M138" s="162"/>
      <c r="N138" s="162"/>
      <c r="O138" s="162"/>
      <c r="P138" s="162"/>
      <c r="Q138" s="162"/>
      <c r="R138" s="165"/>
      <c r="T138" s="166"/>
      <c r="U138" s="162"/>
      <c r="V138" s="162"/>
      <c r="W138" s="162"/>
      <c r="X138" s="162"/>
      <c r="Y138" s="162"/>
      <c r="Z138" s="162"/>
      <c r="AA138" s="167"/>
      <c r="AT138" s="168" t="s">
        <v>157</v>
      </c>
      <c r="AU138" s="168" t="s">
        <v>98</v>
      </c>
      <c r="AV138" s="11" t="s">
        <v>98</v>
      </c>
      <c r="AW138" s="11" t="s">
        <v>33</v>
      </c>
      <c r="AX138" s="11" t="s">
        <v>76</v>
      </c>
      <c r="AY138" s="168" t="s">
        <v>135</v>
      </c>
    </row>
    <row r="139" spans="2:65" s="12" customFormat="1" ht="22.5" customHeight="1">
      <c r="B139" s="169"/>
      <c r="C139" s="170"/>
      <c r="D139" s="170"/>
      <c r="E139" s="171" t="s">
        <v>5</v>
      </c>
      <c r="F139" s="252" t="s">
        <v>165</v>
      </c>
      <c r="G139" s="253"/>
      <c r="H139" s="253"/>
      <c r="I139" s="253"/>
      <c r="J139" s="170"/>
      <c r="K139" s="172">
        <v>11.318</v>
      </c>
      <c r="L139" s="170"/>
      <c r="M139" s="170"/>
      <c r="N139" s="170"/>
      <c r="O139" s="170"/>
      <c r="P139" s="170"/>
      <c r="Q139" s="170"/>
      <c r="R139" s="173"/>
      <c r="T139" s="174"/>
      <c r="U139" s="170"/>
      <c r="V139" s="170"/>
      <c r="W139" s="170"/>
      <c r="X139" s="170"/>
      <c r="Y139" s="170"/>
      <c r="Z139" s="170"/>
      <c r="AA139" s="175"/>
      <c r="AT139" s="176" t="s">
        <v>157</v>
      </c>
      <c r="AU139" s="176" t="s">
        <v>98</v>
      </c>
      <c r="AV139" s="12" t="s">
        <v>141</v>
      </c>
      <c r="AW139" s="12" t="s">
        <v>33</v>
      </c>
      <c r="AX139" s="12" t="s">
        <v>84</v>
      </c>
      <c r="AY139" s="176" t="s">
        <v>135</v>
      </c>
    </row>
    <row r="140" spans="2:65" s="1" customFormat="1" ht="22.5" customHeight="1">
      <c r="B140" s="118"/>
      <c r="C140" s="145" t="s">
        <v>283</v>
      </c>
      <c r="D140" s="145" t="s">
        <v>137</v>
      </c>
      <c r="E140" s="146" t="s">
        <v>667</v>
      </c>
      <c r="F140" s="247" t="s">
        <v>668</v>
      </c>
      <c r="G140" s="247"/>
      <c r="H140" s="247"/>
      <c r="I140" s="247"/>
      <c r="J140" s="147" t="s">
        <v>154</v>
      </c>
      <c r="K140" s="148">
        <v>3.3149999999999999</v>
      </c>
      <c r="L140" s="239"/>
      <c r="M140" s="239"/>
      <c r="N140" s="239">
        <f>ROUND(L140*K140,2)</f>
        <v>0</v>
      </c>
      <c r="O140" s="239"/>
      <c r="P140" s="239"/>
      <c r="Q140" s="239"/>
      <c r="R140" s="120"/>
      <c r="T140" s="149" t="s">
        <v>5</v>
      </c>
      <c r="U140" s="43" t="s">
        <v>41</v>
      </c>
      <c r="V140" s="150">
        <v>0</v>
      </c>
      <c r="W140" s="150">
        <f>V140*K140</f>
        <v>0</v>
      </c>
      <c r="X140" s="150">
        <v>0</v>
      </c>
      <c r="Y140" s="150">
        <f>X140*K140</f>
        <v>0</v>
      </c>
      <c r="Z140" s="150">
        <v>0</v>
      </c>
      <c r="AA140" s="151">
        <f>Z140*K140</f>
        <v>0</v>
      </c>
      <c r="AR140" s="20" t="s">
        <v>141</v>
      </c>
      <c r="AT140" s="20" t="s">
        <v>137</v>
      </c>
      <c r="AU140" s="20" t="s">
        <v>98</v>
      </c>
      <c r="AY140" s="20" t="s">
        <v>135</v>
      </c>
      <c r="BE140" s="152">
        <f>IF(U140="základní",N140,0)</f>
        <v>0</v>
      </c>
      <c r="BF140" s="152">
        <f>IF(U140="snížená",N140,0)</f>
        <v>0</v>
      </c>
      <c r="BG140" s="152">
        <f>IF(U140="zákl. přenesená",N140,0)</f>
        <v>0</v>
      </c>
      <c r="BH140" s="152">
        <f>IF(U140="sníž. přenesená",N140,0)</f>
        <v>0</v>
      </c>
      <c r="BI140" s="152">
        <f>IF(U140="nulová",N140,0)</f>
        <v>0</v>
      </c>
      <c r="BJ140" s="20" t="s">
        <v>84</v>
      </c>
      <c r="BK140" s="152">
        <f>ROUND(L140*K140,2)</f>
        <v>0</v>
      </c>
      <c r="BL140" s="20" t="s">
        <v>141</v>
      </c>
      <c r="BM140" s="20" t="s">
        <v>631</v>
      </c>
    </row>
    <row r="141" spans="2:65" s="9" customFormat="1" ht="29.85" customHeight="1">
      <c r="B141" s="135"/>
      <c r="C141" s="136"/>
      <c r="D141" s="181" t="s">
        <v>648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264">
        <f>BK141</f>
        <v>0</v>
      </c>
      <c r="O141" s="265"/>
      <c r="P141" s="265"/>
      <c r="Q141" s="265"/>
      <c r="R141" s="138"/>
      <c r="T141" s="139"/>
      <c r="U141" s="136"/>
      <c r="V141" s="136"/>
      <c r="W141" s="140">
        <f>SUM(W142:W156)</f>
        <v>0</v>
      </c>
      <c r="X141" s="136"/>
      <c r="Y141" s="140">
        <f>SUM(Y142:Y156)</f>
        <v>0</v>
      </c>
      <c r="Z141" s="136"/>
      <c r="AA141" s="141">
        <f>SUM(AA142:AA156)</f>
        <v>0</v>
      </c>
      <c r="AR141" s="142" t="s">
        <v>84</v>
      </c>
      <c r="AT141" s="143" t="s">
        <v>75</v>
      </c>
      <c r="AU141" s="143" t="s">
        <v>84</v>
      </c>
      <c r="AY141" s="142" t="s">
        <v>135</v>
      </c>
      <c r="BK141" s="144">
        <f>SUM(BK142:BK156)</f>
        <v>0</v>
      </c>
    </row>
    <row r="142" spans="2:65" s="1" customFormat="1" ht="31.5" customHeight="1">
      <c r="B142" s="118"/>
      <c r="C142" s="145" t="s">
        <v>82</v>
      </c>
      <c r="D142" s="145" t="s">
        <v>137</v>
      </c>
      <c r="E142" s="146" t="s">
        <v>669</v>
      </c>
      <c r="F142" s="247" t="s">
        <v>670</v>
      </c>
      <c r="G142" s="247"/>
      <c r="H142" s="247"/>
      <c r="I142" s="247"/>
      <c r="J142" s="147" t="s">
        <v>169</v>
      </c>
      <c r="K142" s="148">
        <v>5.4</v>
      </c>
      <c r="L142" s="239"/>
      <c r="M142" s="239"/>
      <c r="N142" s="239">
        <f>ROUND(L142*K142,2)</f>
        <v>0</v>
      </c>
      <c r="O142" s="239"/>
      <c r="P142" s="239"/>
      <c r="Q142" s="239"/>
      <c r="R142" s="120"/>
      <c r="T142" s="149" t="s">
        <v>5</v>
      </c>
      <c r="U142" s="43" t="s">
        <v>41</v>
      </c>
      <c r="V142" s="150">
        <v>0</v>
      </c>
      <c r="W142" s="150">
        <f>V142*K142</f>
        <v>0</v>
      </c>
      <c r="X142" s="150">
        <v>0</v>
      </c>
      <c r="Y142" s="150">
        <f>X142*K142</f>
        <v>0</v>
      </c>
      <c r="Z142" s="150">
        <v>0</v>
      </c>
      <c r="AA142" s="151">
        <f>Z142*K142</f>
        <v>0</v>
      </c>
      <c r="AR142" s="20" t="s">
        <v>141</v>
      </c>
      <c r="AT142" s="20" t="s">
        <v>137</v>
      </c>
      <c r="AU142" s="20" t="s">
        <v>98</v>
      </c>
      <c r="AY142" s="20" t="s">
        <v>135</v>
      </c>
      <c r="BE142" s="152">
        <f>IF(U142="základní",N142,0)</f>
        <v>0</v>
      </c>
      <c r="BF142" s="152">
        <f>IF(U142="snížená",N142,0)</f>
        <v>0</v>
      </c>
      <c r="BG142" s="152">
        <f>IF(U142="zákl. přenesená",N142,0)</f>
        <v>0</v>
      </c>
      <c r="BH142" s="152">
        <f>IF(U142="sníž. přenesená",N142,0)</f>
        <v>0</v>
      </c>
      <c r="BI142" s="152">
        <f>IF(U142="nulová",N142,0)</f>
        <v>0</v>
      </c>
      <c r="BJ142" s="20" t="s">
        <v>84</v>
      </c>
      <c r="BK142" s="152">
        <f>ROUND(L142*K142,2)</f>
        <v>0</v>
      </c>
      <c r="BL142" s="20" t="s">
        <v>141</v>
      </c>
      <c r="BM142" s="20" t="s">
        <v>86</v>
      </c>
    </row>
    <row r="143" spans="2:65" s="1" customFormat="1" ht="31.5" customHeight="1">
      <c r="B143" s="118"/>
      <c r="C143" s="145" t="s">
        <v>308</v>
      </c>
      <c r="D143" s="145" t="s">
        <v>137</v>
      </c>
      <c r="E143" s="146" t="s">
        <v>671</v>
      </c>
      <c r="F143" s="247" t="s">
        <v>672</v>
      </c>
      <c r="G143" s="247"/>
      <c r="H143" s="247"/>
      <c r="I143" s="247"/>
      <c r="J143" s="147" t="s">
        <v>154</v>
      </c>
      <c r="K143" s="148">
        <v>12</v>
      </c>
      <c r="L143" s="239"/>
      <c r="M143" s="239"/>
      <c r="N143" s="239">
        <f>ROUND(L143*K143,2)</f>
        <v>0</v>
      </c>
      <c r="O143" s="239"/>
      <c r="P143" s="239"/>
      <c r="Q143" s="239"/>
      <c r="R143" s="120"/>
      <c r="T143" s="149" t="s">
        <v>5</v>
      </c>
      <c r="U143" s="43" t="s">
        <v>41</v>
      </c>
      <c r="V143" s="150">
        <v>0</v>
      </c>
      <c r="W143" s="150">
        <f>V143*K143</f>
        <v>0</v>
      </c>
      <c r="X143" s="150">
        <v>0</v>
      </c>
      <c r="Y143" s="150">
        <f>X143*K143</f>
        <v>0</v>
      </c>
      <c r="Z143" s="150">
        <v>0</v>
      </c>
      <c r="AA143" s="151">
        <f>Z143*K143</f>
        <v>0</v>
      </c>
      <c r="AR143" s="20" t="s">
        <v>141</v>
      </c>
      <c r="AT143" s="20" t="s">
        <v>137</v>
      </c>
      <c r="AU143" s="20" t="s">
        <v>98</v>
      </c>
      <c r="AY143" s="20" t="s">
        <v>135</v>
      </c>
      <c r="BE143" s="152">
        <f>IF(U143="základní",N143,0)</f>
        <v>0</v>
      </c>
      <c r="BF143" s="152">
        <f>IF(U143="snížená",N143,0)</f>
        <v>0</v>
      </c>
      <c r="BG143" s="152">
        <f>IF(U143="zákl. přenesená",N143,0)</f>
        <v>0</v>
      </c>
      <c r="BH143" s="152">
        <f>IF(U143="sníž. přenesená",N143,0)</f>
        <v>0</v>
      </c>
      <c r="BI143" s="152">
        <f>IF(U143="nulová",N143,0)</f>
        <v>0</v>
      </c>
      <c r="BJ143" s="20" t="s">
        <v>84</v>
      </c>
      <c r="BK143" s="152">
        <f>ROUND(L143*K143,2)</f>
        <v>0</v>
      </c>
      <c r="BL143" s="20" t="s">
        <v>141</v>
      </c>
      <c r="BM143" s="20" t="s">
        <v>673</v>
      </c>
    </row>
    <row r="144" spans="2:65" s="11" customFormat="1" ht="22.5" customHeight="1">
      <c r="B144" s="161"/>
      <c r="C144" s="162"/>
      <c r="D144" s="162"/>
      <c r="E144" s="163" t="s">
        <v>5</v>
      </c>
      <c r="F144" s="254" t="s">
        <v>674</v>
      </c>
      <c r="G144" s="255"/>
      <c r="H144" s="255"/>
      <c r="I144" s="255"/>
      <c r="J144" s="162"/>
      <c r="K144" s="164">
        <v>12</v>
      </c>
      <c r="L144" s="162"/>
      <c r="M144" s="162"/>
      <c r="N144" s="162"/>
      <c r="O144" s="162"/>
      <c r="P144" s="162"/>
      <c r="Q144" s="162"/>
      <c r="R144" s="165"/>
      <c r="T144" s="166"/>
      <c r="U144" s="162"/>
      <c r="V144" s="162"/>
      <c r="W144" s="162"/>
      <c r="X144" s="162"/>
      <c r="Y144" s="162"/>
      <c r="Z144" s="162"/>
      <c r="AA144" s="167"/>
      <c r="AT144" s="168" t="s">
        <v>157</v>
      </c>
      <c r="AU144" s="168" t="s">
        <v>98</v>
      </c>
      <c r="AV144" s="11" t="s">
        <v>98</v>
      </c>
      <c r="AW144" s="11" t="s">
        <v>33</v>
      </c>
      <c r="AX144" s="11" t="s">
        <v>76</v>
      </c>
      <c r="AY144" s="168" t="s">
        <v>135</v>
      </c>
    </row>
    <row r="145" spans="2:65" s="12" customFormat="1" ht="22.5" customHeight="1">
      <c r="B145" s="169"/>
      <c r="C145" s="170"/>
      <c r="D145" s="170"/>
      <c r="E145" s="171" t="s">
        <v>5</v>
      </c>
      <c r="F145" s="252" t="s">
        <v>165</v>
      </c>
      <c r="G145" s="253"/>
      <c r="H145" s="253"/>
      <c r="I145" s="253"/>
      <c r="J145" s="170"/>
      <c r="K145" s="172">
        <v>12</v>
      </c>
      <c r="L145" s="170"/>
      <c r="M145" s="170"/>
      <c r="N145" s="170"/>
      <c r="O145" s="170"/>
      <c r="P145" s="170"/>
      <c r="Q145" s="170"/>
      <c r="R145" s="173"/>
      <c r="T145" s="174"/>
      <c r="U145" s="170"/>
      <c r="V145" s="170"/>
      <c r="W145" s="170"/>
      <c r="X145" s="170"/>
      <c r="Y145" s="170"/>
      <c r="Z145" s="170"/>
      <c r="AA145" s="175"/>
      <c r="AT145" s="176" t="s">
        <v>157</v>
      </c>
      <c r="AU145" s="176" t="s">
        <v>98</v>
      </c>
      <c r="AV145" s="12" t="s">
        <v>141</v>
      </c>
      <c r="AW145" s="12" t="s">
        <v>33</v>
      </c>
      <c r="AX145" s="12" t="s">
        <v>84</v>
      </c>
      <c r="AY145" s="176" t="s">
        <v>135</v>
      </c>
    </row>
    <row r="146" spans="2:65" s="1" customFormat="1" ht="31.5" customHeight="1">
      <c r="B146" s="118"/>
      <c r="C146" s="177" t="s">
        <v>290</v>
      </c>
      <c r="D146" s="177" t="s">
        <v>188</v>
      </c>
      <c r="E146" s="178" t="s">
        <v>675</v>
      </c>
      <c r="F146" s="256" t="s">
        <v>676</v>
      </c>
      <c r="G146" s="256"/>
      <c r="H146" s="256"/>
      <c r="I146" s="256"/>
      <c r="J146" s="179" t="s">
        <v>154</v>
      </c>
      <c r="K146" s="180">
        <v>13.2</v>
      </c>
      <c r="L146" s="257"/>
      <c r="M146" s="257"/>
      <c r="N146" s="257">
        <f>ROUND(L146*K146,2)</f>
        <v>0</v>
      </c>
      <c r="O146" s="239"/>
      <c r="P146" s="239"/>
      <c r="Q146" s="239"/>
      <c r="R146" s="120"/>
      <c r="T146" s="149" t="s">
        <v>5</v>
      </c>
      <c r="U146" s="43" t="s">
        <v>41</v>
      </c>
      <c r="V146" s="150">
        <v>0</v>
      </c>
      <c r="W146" s="150">
        <f>V146*K146</f>
        <v>0</v>
      </c>
      <c r="X146" s="150">
        <v>0</v>
      </c>
      <c r="Y146" s="150">
        <f>X146*K146</f>
        <v>0</v>
      </c>
      <c r="Z146" s="150">
        <v>0</v>
      </c>
      <c r="AA146" s="151">
        <f>Z146*K146</f>
        <v>0</v>
      </c>
      <c r="AR146" s="20" t="s">
        <v>192</v>
      </c>
      <c r="AT146" s="20" t="s">
        <v>188</v>
      </c>
      <c r="AU146" s="20" t="s">
        <v>98</v>
      </c>
      <c r="AY146" s="20" t="s">
        <v>135</v>
      </c>
      <c r="BE146" s="152">
        <f>IF(U146="základní",N146,0)</f>
        <v>0</v>
      </c>
      <c r="BF146" s="152">
        <f>IF(U146="snížená",N146,0)</f>
        <v>0</v>
      </c>
      <c r="BG146" s="152">
        <f>IF(U146="zákl. přenesená",N146,0)</f>
        <v>0</v>
      </c>
      <c r="BH146" s="152">
        <f>IF(U146="sníž. přenesená",N146,0)</f>
        <v>0</v>
      </c>
      <c r="BI146" s="152">
        <f>IF(U146="nulová",N146,0)</f>
        <v>0</v>
      </c>
      <c r="BJ146" s="20" t="s">
        <v>84</v>
      </c>
      <c r="BK146" s="152">
        <f>ROUND(L146*K146,2)</f>
        <v>0</v>
      </c>
      <c r="BL146" s="20" t="s">
        <v>141</v>
      </c>
      <c r="BM146" s="20" t="s">
        <v>249</v>
      </c>
    </row>
    <row r="147" spans="2:65" s="1" customFormat="1" ht="44.25" customHeight="1">
      <c r="B147" s="118"/>
      <c r="C147" s="145" t="s">
        <v>295</v>
      </c>
      <c r="D147" s="145" t="s">
        <v>137</v>
      </c>
      <c r="E147" s="146" t="s">
        <v>677</v>
      </c>
      <c r="F147" s="247" t="s">
        <v>678</v>
      </c>
      <c r="G147" s="247"/>
      <c r="H147" s="247"/>
      <c r="I147" s="247"/>
      <c r="J147" s="147" t="s">
        <v>206</v>
      </c>
      <c r="K147" s="148">
        <v>6</v>
      </c>
      <c r="L147" s="239"/>
      <c r="M147" s="239"/>
      <c r="N147" s="239">
        <f>ROUND(L147*K147,2)</f>
        <v>0</v>
      </c>
      <c r="O147" s="239"/>
      <c r="P147" s="239"/>
      <c r="Q147" s="239"/>
      <c r="R147" s="120"/>
      <c r="T147" s="149" t="s">
        <v>5</v>
      </c>
      <c r="U147" s="43" t="s">
        <v>41</v>
      </c>
      <c r="V147" s="150">
        <v>0</v>
      </c>
      <c r="W147" s="150">
        <f>V147*K147</f>
        <v>0</v>
      </c>
      <c r="X147" s="150">
        <v>0</v>
      </c>
      <c r="Y147" s="150">
        <f>X147*K147</f>
        <v>0</v>
      </c>
      <c r="Z147" s="150">
        <v>0</v>
      </c>
      <c r="AA147" s="151">
        <f>Z147*K147</f>
        <v>0</v>
      </c>
      <c r="AR147" s="20" t="s">
        <v>141</v>
      </c>
      <c r="AT147" s="20" t="s">
        <v>137</v>
      </c>
      <c r="AU147" s="20" t="s">
        <v>98</v>
      </c>
      <c r="AY147" s="20" t="s">
        <v>135</v>
      </c>
      <c r="BE147" s="152">
        <f>IF(U147="základní",N147,0)</f>
        <v>0</v>
      </c>
      <c r="BF147" s="152">
        <f>IF(U147="snížená",N147,0)</f>
        <v>0</v>
      </c>
      <c r="BG147" s="152">
        <f>IF(U147="zákl. přenesená",N147,0)</f>
        <v>0</v>
      </c>
      <c r="BH147" s="152">
        <f>IF(U147="sníž. přenesená",N147,0)</f>
        <v>0</v>
      </c>
      <c r="BI147" s="152">
        <f>IF(U147="nulová",N147,0)</f>
        <v>0</v>
      </c>
      <c r="BJ147" s="20" t="s">
        <v>84</v>
      </c>
      <c r="BK147" s="152">
        <f>ROUND(L147*K147,2)</f>
        <v>0</v>
      </c>
      <c r="BL147" s="20" t="s">
        <v>141</v>
      </c>
      <c r="BM147" s="20" t="s">
        <v>260</v>
      </c>
    </row>
    <row r="148" spans="2:65" s="1" customFormat="1" ht="22.5" customHeight="1">
      <c r="B148" s="118"/>
      <c r="C148" s="145" t="s">
        <v>300</v>
      </c>
      <c r="D148" s="145" t="s">
        <v>137</v>
      </c>
      <c r="E148" s="146" t="s">
        <v>679</v>
      </c>
      <c r="F148" s="247" t="s">
        <v>680</v>
      </c>
      <c r="G148" s="247"/>
      <c r="H148" s="247"/>
      <c r="I148" s="247"/>
      <c r="J148" s="147" t="s">
        <v>169</v>
      </c>
      <c r="K148" s="148">
        <v>5.0469999999999997</v>
      </c>
      <c r="L148" s="239"/>
      <c r="M148" s="239"/>
      <c r="N148" s="239">
        <f>ROUND(L148*K148,2)</f>
        <v>0</v>
      </c>
      <c r="O148" s="239"/>
      <c r="P148" s="239"/>
      <c r="Q148" s="239"/>
      <c r="R148" s="120"/>
      <c r="T148" s="149" t="s">
        <v>5</v>
      </c>
      <c r="U148" s="43" t="s">
        <v>41</v>
      </c>
      <c r="V148" s="150">
        <v>0</v>
      </c>
      <c r="W148" s="150">
        <f>V148*K148</f>
        <v>0</v>
      </c>
      <c r="X148" s="150">
        <v>0</v>
      </c>
      <c r="Y148" s="150">
        <f>X148*K148</f>
        <v>0</v>
      </c>
      <c r="Z148" s="150">
        <v>0</v>
      </c>
      <c r="AA148" s="151">
        <f>Z148*K148</f>
        <v>0</v>
      </c>
      <c r="AR148" s="20" t="s">
        <v>141</v>
      </c>
      <c r="AT148" s="20" t="s">
        <v>137</v>
      </c>
      <c r="AU148" s="20" t="s">
        <v>98</v>
      </c>
      <c r="AY148" s="20" t="s">
        <v>135</v>
      </c>
      <c r="BE148" s="152">
        <f>IF(U148="základní",N148,0)</f>
        <v>0</v>
      </c>
      <c r="BF148" s="152">
        <f>IF(U148="snížená",N148,0)</f>
        <v>0</v>
      </c>
      <c r="BG148" s="152">
        <f>IF(U148="zákl. přenesená",N148,0)</f>
        <v>0</v>
      </c>
      <c r="BH148" s="152">
        <f>IF(U148="sníž. přenesená",N148,0)</f>
        <v>0</v>
      </c>
      <c r="BI148" s="152">
        <f>IF(U148="nulová",N148,0)</f>
        <v>0</v>
      </c>
      <c r="BJ148" s="20" t="s">
        <v>84</v>
      </c>
      <c r="BK148" s="152">
        <f>ROUND(L148*K148,2)</f>
        <v>0</v>
      </c>
      <c r="BL148" s="20" t="s">
        <v>141</v>
      </c>
      <c r="BM148" s="20" t="s">
        <v>264</v>
      </c>
    </row>
    <row r="149" spans="2:65" s="11" customFormat="1" ht="22.5" customHeight="1">
      <c r="B149" s="161"/>
      <c r="C149" s="162"/>
      <c r="D149" s="162"/>
      <c r="E149" s="163" t="s">
        <v>5</v>
      </c>
      <c r="F149" s="254" t="s">
        <v>681</v>
      </c>
      <c r="G149" s="255"/>
      <c r="H149" s="255"/>
      <c r="I149" s="255"/>
      <c r="J149" s="162"/>
      <c r="K149" s="164">
        <v>5.0469999999999997</v>
      </c>
      <c r="L149" s="162"/>
      <c r="M149" s="162"/>
      <c r="N149" s="162"/>
      <c r="O149" s="162"/>
      <c r="P149" s="162"/>
      <c r="Q149" s="162"/>
      <c r="R149" s="165"/>
      <c r="T149" s="166"/>
      <c r="U149" s="162"/>
      <c r="V149" s="162"/>
      <c r="W149" s="162"/>
      <c r="X149" s="162"/>
      <c r="Y149" s="162"/>
      <c r="Z149" s="162"/>
      <c r="AA149" s="167"/>
      <c r="AT149" s="168" t="s">
        <v>157</v>
      </c>
      <c r="AU149" s="168" t="s">
        <v>98</v>
      </c>
      <c r="AV149" s="11" t="s">
        <v>98</v>
      </c>
      <c r="AW149" s="11" t="s">
        <v>33</v>
      </c>
      <c r="AX149" s="11" t="s">
        <v>76</v>
      </c>
      <c r="AY149" s="168" t="s">
        <v>135</v>
      </c>
    </row>
    <row r="150" spans="2:65" s="12" customFormat="1" ht="22.5" customHeight="1">
      <c r="B150" s="169"/>
      <c r="C150" s="170"/>
      <c r="D150" s="170"/>
      <c r="E150" s="171" t="s">
        <v>5</v>
      </c>
      <c r="F150" s="252" t="s">
        <v>165</v>
      </c>
      <c r="G150" s="253"/>
      <c r="H150" s="253"/>
      <c r="I150" s="253"/>
      <c r="J150" s="170"/>
      <c r="K150" s="172">
        <v>5.0469999999999997</v>
      </c>
      <c r="L150" s="170"/>
      <c r="M150" s="170"/>
      <c r="N150" s="170"/>
      <c r="O150" s="170"/>
      <c r="P150" s="170"/>
      <c r="Q150" s="170"/>
      <c r="R150" s="173"/>
      <c r="T150" s="174"/>
      <c r="U150" s="170"/>
      <c r="V150" s="170"/>
      <c r="W150" s="170"/>
      <c r="X150" s="170"/>
      <c r="Y150" s="170"/>
      <c r="Z150" s="170"/>
      <c r="AA150" s="175"/>
      <c r="AT150" s="176" t="s">
        <v>157</v>
      </c>
      <c r="AU150" s="176" t="s">
        <v>98</v>
      </c>
      <c r="AV150" s="12" t="s">
        <v>141</v>
      </c>
      <c r="AW150" s="12" t="s">
        <v>33</v>
      </c>
      <c r="AX150" s="12" t="s">
        <v>84</v>
      </c>
      <c r="AY150" s="176" t="s">
        <v>135</v>
      </c>
    </row>
    <row r="151" spans="2:65" s="1" customFormat="1" ht="22.5" customHeight="1">
      <c r="B151" s="118"/>
      <c r="C151" s="145" t="s">
        <v>11</v>
      </c>
      <c r="D151" s="145" t="s">
        <v>137</v>
      </c>
      <c r="E151" s="146" t="s">
        <v>682</v>
      </c>
      <c r="F151" s="247" t="s">
        <v>683</v>
      </c>
      <c r="G151" s="247"/>
      <c r="H151" s="247"/>
      <c r="I151" s="247"/>
      <c r="J151" s="147" t="s">
        <v>154</v>
      </c>
      <c r="K151" s="148">
        <v>18.742999999999999</v>
      </c>
      <c r="L151" s="239"/>
      <c r="M151" s="239"/>
      <c r="N151" s="239">
        <f>ROUND(L151*K151,2)</f>
        <v>0</v>
      </c>
      <c r="O151" s="239"/>
      <c r="P151" s="239"/>
      <c r="Q151" s="239"/>
      <c r="R151" s="120"/>
      <c r="T151" s="149" t="s">
        <v>5</v>
      </c>
      <c r="U151" s="43" t="s">
        <v>41</v>
      </c>
      <c r="V151" s="150">
        <v>0</v>
      </c>
      <c r="W151" s="150">
        <f>V151*K151</f>
        <v>0</v>
      </c>
      <c r="X151" s="150">
        <v>0</v>
      </c>
      <c r="Y151" s="150">
        <f>X151*K151</f>
        <v>0</v>
      </c>
      <c r="Z151" s="150">
        <v>0</v>
      </c>
      <c r="AA151" s="151">
        <f>Z151*K151</f>
        <v>0</v>
      </c>
      <c r="AR151" s="20" t="s">
        <v>141</v>
      </c>
      <c r="AT151" s="20" t="s">
        <v>137</v>
      </c>
      <c r="AU151" s="20" t="s">
        <v>98</v>
      </c>
      <c r="AY151" s="20" t="s">
        <v>135</v>
      </c>
      <c r="BE151" s="152">
        <f>IF(U151="základní",N151,0)</f>
        <v>0</v>
      </c>
      <c r="BF151" s="152">
        <f>IF(U151="snížená",N151,0)</f>
        <v>0</v>
      </c>
      <c r="BG151" s="152">
        <f>IF(U151="zákl. přenesená",N151,0)</f>
        <v>0</v>
      </c>
      <c r="BH151" s="152">
        <f>IF(U151="sníž. přenesená",N151,0)</f>
        <v>0</v>
      </c>
      <c r="BI151" s="152">
        <f>IF(U151="nulová",N151,0)</f>
        <v>0</v>
      </c>
      <c r="BJ151" s="20" t="s">
        <v>84</v>
      </c>
      <c r="BK151" s="152">
        <f>ROUND(L151*K151,2)</f>
        <v>0</v>
      </c>
      <c r="BL151" s="20" t="s">
        <v>141</v>
      </c>
      <c r="BM151" s="20" t="s">
        <v>277</v>
      </c>
    </row>
    <row r="152" spans="2:65" s="1" customFormat="1" ht="22.5" customHeight="1">
      <c r="B152" s="118"/>
      <c r="C152" s="145" t="s">
        <v>346</v>
      </c>
      <c r="D152" s="145" t="s">
        <v>137</v>
      </c>
      <c r="E152" s="146" t="s">
        <v>684</v>
      </c>
      <c r="F152" s="247" t="s">
        <v>685</v>
      </c>
      <c r="G152" s="247"/>
      <c r="H152" s="247"/>
      <c r="I152" s="247"/>
      <c r="J152" s="147" t="s">
        <v>154</v>
      </c>
      <c r="K152" s="148">
        <v>18.742999999999999</v>
      </c>
      <c r="L152" s="239"/>
      <c r="M152" s="239"/>
      <c r="N152" s="239">
        <f>ROUND(L152*K152,2)</f>
        <v>0</v>
      </c>
      <c r="O152" s="239"/>
      <c r="P152" s="239"/>
      <c r="Q152" s="239"/>
      <c r="R152" s="120"/>
      <c r="T152" s="149" t="s">
        <v>5</v>
      </c>
      <c r="U152" s="43" t="s">
        <v>41</v>
      </c>
      <c r="V152" s="150">
        <v>0</v>
      </c>
      <c r="W152" s="150">
        <f>V152*K152</f>
        <v>0</v>
      </c>
      <c r="X152" s="150">
        <v>0</v>
      </c>
      <c r="Y152" s="150">
        <f>X152*K152</f>
        <v>0</v>
      </c>
      <c r="Z152" s="150">
        <v>0</v>
      </c>
      <c r="AA152" s="151">
        <f>Z152*K152</f>
        <v>0</v>
      </c>
      <c r="AR152" s="20" t="s">
        <v>141</v>
      </c>
      <c r="AT152" s="20" t="s">
        <v>137</v>
      </c>
      <c r="AU152" s="20" t="s">
        <v>98</v>
      </c>
      <c r="AY152" s="20" t="s">
        <v>135</v>
      </c>
      <c r="BE152" s="152">
        <f>IF(U152="základní",N152,0)</f>
        <v>0</v>
      </c>
      <c r="BF152" s="152">
        <f>IF(U152="snížená",N152,0)</f>
        <v>0</v>
      </c>
      <c r="BG152" s="152">
        <f>IF(U152="zákl. přenesená",N152,0)</f>
        <v>0</v>
      </c>
      <c r="BH152" s="152">
        <f>IF(U152="sníž. přenesená",N152,0)</f>
        <v>0</v>
      </c>
      <c r="BI152" s="152">
        <f>IF(U152="nulová",N152,0)</f>
        <v>0</v>
      </c>
      <c r="BJ152" s="20" t="s">
        <v>84</v>
      </c>
      <c r="BK152" s="152">
        <f>ROUND(L152*K152,2)</f>
        <v>0</v>
      </c>
      <c r="BL152" s="20" t="s">
        <v>141</v>
      </c>
      <c r="BM152" s="20" t="s">
        <v>243</v>
      </c>
    </row>
    <row r="153" spans="2:65" s="1" customFormat="1" ht="31.5" customHeight="1">
      <c r="B153" s="118"/>
      <c r="C153" s="145" t="s">
        <v>626</v>
      </c>
      <c r="D153" s="145" t="s">
        <v>137</v>
      </c>
      <c r="E153" s="146" t="s">
        <v>686</v>
      </c>
      <c r="F153" s="247" t="s">
        <v>687</v>
      </c>
      <c r="G153" s="247"/>
      <c r="H153" s="247"/>
      <c r="I153" s="247"/>
      <c r="J153" s="147" t="s">
        <v>280</v>
      </c>
      <c r="K153" s="148">
        <v>0.21199999999999999</v>
      </c>
      <c r="L153" s="239"/>
      <c r="M153" s="239"/>
      <c r="N153" s="239">
        <f>ROUND(L153*K153,2)</f>
        <v>0</v>
      </c>
      <c r="O153" s="239"/>
      <c r="P153" s="239"/>
      <c r="Q153" s="239"/>
      <c r="R153" s="120"/>
      <c r="T153" s="149" t="s">
        <v>5</v>
      </c>
      <c r="U153" s="43" t="s">
        <v>41</v>
      </c>
      <c r="V153" s="150">
        <v>0</v>
      </c>
      <c r="W153" s="150">
        <f>V153*K153</f>
        <v>0</v>
      </c>
      <c r="X153" s="150">
        <v>0</v>
      </c>
      <c r="Y153" s="150">
        <f>X153*K153</f>
        <v>0</v>
      </c>
      <c r="Z153" s="150">
        <v>0</v>
      </c>
      <c r="AA153" s="151">
        <f>Z153*K153</f>
        <v>0</v>
      </c>
      <c r="AR153" s="20" t="s">
        <v>141</v>
      </c>
      <c r="AT153" s="20" t="s">
        <v>137</v>
      </c>
      <c r="AU153" s="20" t="s">
        <v>98</v>
      </c>
      <c r="AY153" s="20" t="s">
        <v>135</v>
      </c>
      <c r="BE153" s="152">
        <f>IF(U153="základní",N153,0)</f>
        <v>0</v>
      </c>
      <c r="BF153" s="152">
        <f>IF(U153="snížená",N153,0)</f>
        <v>0</v>
      </c>
      <c r="BG153" s="152">
        <f>IF(U153="zákl. přenesená",N153,0)</f>
        <v>0</v>
      </c>
      <c r="BH153" s="152">
        <f>IF(U153="sníž. přenesená",N153,0)</f>
        <v>0</v>
      </c>
      <c r="BI153" s="152">
        <f>IF(U153="nulová",N153,0)</f>
        <v>0</v>
      </c>
      <c r="BJ153" s="20" t="s">
        <v>84</v>
      </c>
      <c r="BK153" s="152">
        <f>ROUND(L153*K153,2)</f>
        <v>0</v>
      </c>
      <c r="BL153" s="20" t="s">
        <v>141</v>
      </c>
      <c r="BM153" s="20" t="s">
        <v>688</v>
      </c>
    </row>
    <row r="154" spans="2:65" s="11" customFormat="1" ht="22.5" customHeight="1">
      <c r="B154" s="161"/>
      <c r="C154" s="162"/>
      <c r="D154" s="162"/>
      <c r="E154" s="163" t="s">
        <v>5</v>
      </c>
      <c r="F154" s="254" t="s">
        <v>689</v>
      </c>
      <c r="G154" s="255"/>
      <c r="H154" s="255"/>
      <c r="I154" s="255"/>
      <c r="J154" s="162"/>
      <c r="K154" s="164">
        <v>0.21199999999999999</v>
      </c>
      <c r="L154" s="162"/>
      <c r="M154" s="162"/>
      <c r="N154" s="162"/>
      <c r="O154" s="162"/>
      <c r="P154" s="162"/>
      <c r="Q154" s="162"/>
      <c r="R154" s="165"/>
      <c r="T154" s="166"/>
      <c r="U154" s="162"/>
      <c r="V154" s="162"/>
      <c r="W154" s="162"/>
      <c r="X154" s="162"/>
      <c r="Y154" s="162"/>
      <c r="Z154" s="162"/>
      <c r="AA154" s="167"/>
      <c r="AT154" s="168" t="s">
        <v>157</v>
      </c>
      <c r="AU154" s="168" t="s">
        <v>98</v>
      </c>
      <c r="AV154" s="11" t="s">
        <v>98</v>
      </c>
      <c r="AW154" s="11" t="s">
        <v>33</v>
      </c>
      <c r="AX154" s="11" t="s">
        <v>76</v>
      </c>
      <c r="AY154" s="168" t="s">
        <v>135</v>
      </c>
    </row>
    <row r="155" spans="2:65" s="12" customFormat="1" ht="22.5" customHeight="1">
      <c r="B155" s="169"/>
      <c r="C155" s="170"/>
      <c r="D155" s="170"/>
      <c r="E155" s="171" t="s">
        <v>5</v>
      </c>
      <c r="F155" s="252" t="s">
        <v>165</v>
      </c>
      <c r="G155" s="253"/>
      <c r="H155" s="253"/>
      <c r="I155" s="253"/>
      <c r="J155" s="170"/>
      <c r="K155" s="172">
        <v>0.21199999999999999</v>
      </c>
      <c r="L155" s="170"/>
      <c r="M155" s="170"/>
      <c r="N155" s="170"/>
      <c r="O155" s="170"/>
      <c r="P155" s="170"/>
      <c r="Q155" s="170"/>
      <c r="R155" s="173"/>
      <c r="T155" s="174"/>
      <c r="U155" s="170"/>
      <c r="V155" s="170"/>
      <c r="W155" s="170"/>
      <c r="X155" s="170"/>
      <c r="Y155" s="170"/>
      <c r="Z155" s="170"/>
      <c r="AA155" s="175"/>
      <c r="AT155" s="176" t="s">
        <v>157</v>
      </c>
      <c r="AU155" s="176" t="s">
        <v>98</v>
      </c>
      <c r="AV155" s="12" t="s">
        <v>141</v>
      </c>
      <c r="AW155" s="12" t="s">
        <v>33</v>
      </c>
      <c r="AX155" s="12" t="s">
        <v>84</v>
      </c>
      <c r="AY155" s="176" t="s">
        <v>135</v>
      </c>
    </row>
    <row r="156" spans="2:65" s="1" customFormat="1" ht="44.25" customHeight="1">
      <c r="B156" s="118"/>
      <c r="C156" s="145" t="s">
        <v>631</v>
      </c>
      <c r="D156" s="145" t="s">
        <v>137</v>
      </c>
      <c r="E156" s="146" t="s">
        <v>690</v>
      </c>
      <c r="F156" s="247" t="s">
        <v>691</v>
      </c>
      <c r="G156" s="247"/>
      <c r="H156" s="247"/>
      <c r="I156" s="247"/>
      <c r="J156" s="147" t="s">
        <v>154</v>
      </c>
      <c r="K156" s="148">
        <v>7.4</v>
      </c>
      <c r="L156" s="239"/>
      <c r="M156" s="239"/>
      <c r="N156" s="239">
        <f>ROUND(L156*K156,2)</f>
        <v>0</v>
      </c>
      <c r="O156" s="239"/>
      <c r="P156" s="239"/>
      <c r="Q156" s="239"/>
      <c r="R156" s="120"/>
      <c r="T156" s="149" t="s">
        <v>5</v>
      </c>
      <c r="U156" s="43" t="s">
        <v>41</v>
      </c>
      <c r="V156" s="150">
        <v>0</v>
      </c>
      <c r="W156" s="150">
        <f>V156*K156</f>
        <v>0</v>
      </c>
      <c r="X156" s="150">
        <v>0</v>
      </c>
      <c r="Y156" s="150">
        <f>X156*K156</f>
        <v>0</v>
      </c>
      <c r="Z156" s="150">
        <v>0</v>
      </c>
      <c r="AA156" s="151">
        <f>Z156*K156</f>
        <v>0</v>
      </c>
      <c r="AR156" s="20" t="s">
        <v>141</v>
      </c>
      <c r="AT156" s="20" t="s">
        <v>137</v>
      </c>
      <c r="AU156" s="20" t="s">
        <v>98</v>
      </c>
      <c r="AY156" s="20" t="s">
        <v>135</v>
      </c>
      <c r="BE156" s="152">
        <f>IF(U156="základní",N156,0)</f>
        <v>0</v>
      </c>
      <c r="BF156" s="152">
        <f>IF(U156="snížená",N156,0)</f>
        <v>0</v>
      </c>
      <c r="BG156" s="152">
        <f>IF(U156="zákl. přenesená",N156,0)</f>
        <v>0</v>
      </c>
      <c r="BH156" s="152">
        <f>IF(U156="sníž. přenesená",N156,0)</f>
        <v>0</v>
      </c>
      <c r="BI156" s="152">
        <f>IF(U156="nulová",N156,0)</f>
        <v>0</v>
      </c>
      <c r="BJ156" s="20" t="s">
        <v>84</v>
      </c>
      <c r="BK156" s="152">
        <f>ROUND(L156*K156,2)</f>
        <v>0</v>
      </c>
      <c r="BL156" s="20" t="s">
        <v>141</v>
      </c>
      <c r="BM156" s="20" t="s">
        <v>692</v>
      </c>
    </row>
    <row r="157" spans="2:65" s="9" customFormat="1" ht="29.85" customHeight="1">
      <c r="B157" s="135"/>
      <c r="C157" s="136"/>
      <c r="D157" s="181" t="s">
        <v>109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264">
        <f>BK157</f>
        <v>0</v>
      </c>
      <c r="O157" s="265"/>
      <c r="P157" s="265"/>
      <c r="Q157" s="265"/>
      <c r="R157" s="138"/>
      <c r="T157" s="139"/>
      <c r="U157" s="136"/>
      <c r="V157" s="136"/>
      <c r="W157" s="140">
        <f>SUM(W158:W166)</f>
        <v>0</v>
      </c>
      <c r="X157" s="136"/>
      <c r="Y157" s="140">
        <f>SUM(Y158:Y166)</f>
        <v>0</v>
      </c>
      <c r="Z157" s="136"/>
      <c r="AA157" s="141">
        <f>SUM(AA158:AA166)</f>
        <v>0</v>
      </c>
      <c r="AR157" s="142" t="s">
        <v>84</v>
      </c>
      <c r="AT157" s="143" t="s">
        <v>75</v>
      </c>
      <c r="AU157" s="143" t="s">
        <v>84</v>
      </c>
      <c r="AY157" s="142" t="s">
        <v>135</v>
      </c>
      <c r="BK157" s="144">
        <f>SUM(BK158:BK166)</f>
        <v>0</v>
      </c>
    </row>
    <row r="158" spans="2:65" s="1" customFormat="1" ht="44.25" customHeight="1">
      <c r="B158" s="118"/>
      <c r="C158" s="145" t="s">
        <v>636</v>
      </c>
      <c r="D158" s="145" t="s">
        <v>137</v>
      </c>
      <c r="E158" s="146" t="s">
        <v>693</v>
      </c>
      <c r="F158" s="247" t="s">
        <v>694</v>
      </c>
      <c r="G158" s="247"/>
      <c r="H158" s="247"/>
      <c r="I158" s="247"/>
      <c r="J158" s="147" t="s">
        <v>154</v>
      </c>
      <c r="K158" s="148">
        <v>1.6779999999999999</v>
      </c>
      <c r="L158" s="239"/>
      <c r="M158" s="239"/>
      <c r="N158" s="239">
        <f>ROUND(L158*K158,2)</f>
        <v>0</v>
      </c>
      <c r="O158" s="239"/>
      <c r="P158" s="239"/>
      <c r="Q158" s="239"/>
      <c r="R158" s="120"/>
      <c r="T158" s="149" t="s">
        <v>5</v>
      </c>
      <c r="U158" s="43" t="s">
        <v>41</v>
      </c>
      <c r="V158" s="150">
        <v>0</v>
      </c>
      <c r="W158" s="150">
        <f>V158*K158</f>
        <v>0</v>
      </c>
      <c r="X158" s="150">
        <v>0</v>
      </c>
      <c r="Y158" s="150">
        <f>X158*K158</f>
        <v>0</v>
      </c>
      <c r="Z158" s="150">
        <v>0</v>
      </c>
      <c r="AA158" s="151">
        <f>Z158*K158</f>
        <v>0</v>
      </c>
      <c r="AR158" s="20" t="s">
        <v>141</v>
      </c>
      <c r="AT158" s="20" t="s">
        <v>137</v>
      </c>
      <c r="AU158" s="20" t="s">
        <v>98</v>
      </c>
      <c r="AY158" s="20" t="s">
        <v>135</v>
      </c>
      <c r="BE158" s="152">
        <f>IF(U158="základní",N158,0)</f>
        <v>0</v>
      </c>
      <c r="BF158" s="152">
        <f>IF(U158="snížená",N158,0)</f>
        <v>0</v>
      </c>
      <c r="BG158" s="152">
        <f>IF(U158="zákl. přenesená",N158,0)</f>
        <v>0</v>
      </c>
      <c r="BH158" s="152">
        <f>IF(U158="sníž. přenesená",N158,0)</f>
        <v>0</v>
      </c>
      <c r="BI158" s="152">
        <f>IF(U158="nulová",N158,0)</f>
        <v>0</v>
      </c>
      <c r="BJ158" s="20" t="s">
        <v>84</v>
      </c>
      <c r="BK158" s="152">
        <f>ROUND(L158*K158,2)</f>
        <v>0</v>
      </c>
      <c r="BL158" s="20" t="s">
        <v>141</v>
      </c>
      <c r="BM158" s="20" t="s">
        <v>491</v>
      </c>
    </row>
    <row r="159" spans="2:65" s="11" customFormat="1" ht="22.5" customHeight="1">
      <c r="B159" s="161"/>
      <c r="C159" s="162"/>
      <c r="D159" s="162"/>
      <c r="E159" s="163" t="s">
        <v>5</v>
      </c>
      <c r="F159" s="254" t="s">
        <v>695</v>
      </c>
      <c r="G159" s="255"/>
      <c r="H159" s="255"/>
      <c r="I159" s="255"/>
      <c r="J159" s="162"/>
      <c r="K159" s="164">
        <v>1.6779999999999999</v>
      </c>
      <c r="L159" s="162"/>
      <c r="M159" s="162"/>
      <c r="N159" s="162"/>
      <c r="O159" s="162"/>
      <c r="P159" s="162"/>
      <c r="Q159" s="162"/>
      <c r="R159" s="165"/>
      <c r="T159" s="166"/>
      <c r="U159" s="162"/>
      <c r="V159" s="162"/>
      <c r="W159" s="162"/>
      <c r="X159" s="162"/>
      <c r="Y159" s="162"/>
      <c r="Z159" s="162"/>
      <c r="AA159" s="167"/>
      <c r="AT159" s="168" t="s">
        <v>157</v>
      </c>
      <c r="AU159" s="168" t="s">
        <v>98</v>
      </c>
      <c r="AV159" s="11" t="s">
        <v>98</v>
      </c>
      <c r="AW159" s="11" t="s">
        <v>33</v>
      </c>
      <c r="AX159" s="11" t="s">
        <v>76</v>
      </c>
      <c r="AY159" s="168" t="s">
        <v>135</v>
      </c>
    </row>
    <row r="160" spans="2:65" s="12" customFormat="1" ht="22.5" customHeight="1">
      <c r="B160" s="169"/>
      <c r="C160" s="170"/>
      <c r="D160" s="170"/>
      <c r="E160" s="171" t="s">
        <v>5</v>
      </c>
      <c r="F160" s="252" t="s">
        <v>165</v>
      </c>
      <c r="G160" s="253"/>
      <c r="H160" s="253"/>
      <c r="I160" s="253"/>
      <c r="J160" s="170"/>
      <c r="K160" s="172">
        <v>1.6779999999999999</v>
      </c>
      <c r="L160" s="170"/>
      <c r="M160" s="170"/>
      <c r="N160" s="170"/>
      <c r="O160" s="170"/>
      <c r="P160" s="170"/>
      <c r="Q160" s="170"/>
      <c r="R160" s="173"/>
      <c r="T160" s="174"/>
      <c r="U160" s="170"/>
      <c r="V160" s="170"/>
      <c r="W160" s="170"/>
      <c r="X160" s="170"/>
      <c r="Y160" s="170"/>
      <c r="Z160" s="170"/>
      <c r="AA160" s="175"/>
      <c r="AT160" s="176" t="s">
        <v>157</v>
      </c>
      <c r="AU160" s="176" t="s">
        <v>98</v>
      </c>
      <c r="AV160" s="12" t="s">
        <v>141</v>
      </c>
      <c r="AW160" s="12" t="s">
        <v>33</v>
      </c>
      <c r="AX160" s="12" t="s">
        <v>84</v>
      </c>
      <c r="AY160" s="176" t="s">
        <v>135</v>
      </c>
    </row>
    <row r="161" spans="2:65" s="1" customFormat="1" ht="22.5" customHeight="1">
      <c r="B161" s="118"/>
      <c r="C161" s="145" t="s">
        <v>86</v>
      </c>
      <c r="D161" s="145" t="s">
        <v>137</v>
      </c>
      <c r="E161" s="146" t="s">
        <v>696</v>
      </c>
      <c r="F161" s="247" t="s">
        <v>697</v>
      </c>
      <c r="G161" s="247"/>
      <c r="H161" s="247"/>
      <c r="I161" s="247"/>
      <c r="J161" s="147" t="s">
        <v>280</v>
      </c>
      <c r="K161" s="148">
        <v>6.5000000000000002E-2</v>
      </c>
      <c r="L161" s="239"/>
      <c r="M161" s="239"/>
      <c r="N161" s="239">
        <f>ROUND(L161*K161,2)</f>
        <v>0</v>
      </c>
      <c r="O161" s="239"/>
      <c r="P161" s="239"/>
      <c r="Q161" s="239"/>
      <c r="R161" s="120"/>
      <c r="T161" s="149" t="s">
        <v>5</v>
      </c>
      <c r="U161" s="43" t="s">
        <v>41</v>
      </c>
      <c r="V161" s="150">
        <v>0</v>
      </c>
      <c r="W161" s="150">
        <f>V161*K161</f>
        <v>0</v>
      </c>
      <c r="X161" s="150">
        <v>0</v>
      </c>
      <c r="Y161" s="150">
        <f>X161*K161</f>
        <v>0</v>
      </c>
      <c r="Z161" s="150">
        <v>0</v>
      </c>
      <c r="AA161" s="151">
        <f>Z161*K161</f>
        <v>0</v>
      </c>
      <c r="AR161" s="20" t="s">
        <v>141</v>
      </c>
      <c r="AT161" s="20" t="s">
        <v>137</v>
      </c>
      <c r="AU161" s="20" t="s">
        <v>98</v>
      </c>
      <c r="AY161" s="20" t="s">
        <v>135</v>
      </c>
      <c r="BE161" s="152">
        <f>IF(U161="základní",N161,0)</f>
        <v>0</v>
      </c>
      <c r="BF161" s="152">
        <f>IF(U161="snížená",N161,0)</f>
        <v>0</v>
      </c>
      <c r="BG161" s="152">
        <f>IF(U161="zákl. přenesená",N161,0)</f>
        <v>0</v>
      </c>
      <c r="BH161" s="152">
        <f>IF(U161="sníž. přenesená",N161,0)</f>
        <v>0</v>
      </c>
      <c r="BI161" s="152">
        <f>IF(U161="nulová",N161,0)</f>
        <v>0</v>
      </c>
      <c r="BJ161" s="20" t="s">
        <v>84</v>
      </c>
      <c r="BK161" s="152">
        <f>ROUND(L161*K161,2)</f>
        <v>0</v>
      </c>
      <c r="BL161" s="20" t="s">
        <v>141</v>
      </c>
      <c r="BM161" s="20" t="s">
        <v>427</v>
      </c>
    </row>
    <row r="162" spans="2:65" s="1" customFormat="1" ht="31.5" customHeight="1">
      <c r="B162" s="118"/>
      <c r="C162" s="145" t="s">
        <v>10</v>
      </c>
      <c r="D162" s="145" t="s">
        <v>137</v>
      </c>
      <c r="E162" s="146" t="s">
        <v>698</v>
      </c>
      <c r="F162" s="247" t="s">
        <v>699</v>
      </c>
      <c r="G162" s="247"/>
      <c r="H162" s="247"/>
      <c r="I162" s="247"/>
      <c r="J162" s="147" t="s">
        <v>206</v>
      </c>
      <c r="K162" s="148">
        <v>3.415</v>
      </c>
      <c r="L162" s="239"/>
      <c r="M162" s="239"/>
      <c r="N162" s="239">
        <f>ROUND(L162*K162,2)</f>
        <v>0</v>
      </c>
      <c r="O162" s="239"/>
      <c r="P162" s="239"/>
      <c r="Q162" s="239"/>
      <c r="R162" s="120"/>
      <c r="T162" s="149" t="s">
        <v>5</v>
      </c>
      <c r="U162" s="43" t="s">
        <v>41</v>
      </c>
      <c r="V162" s="150">
        <v>0</v>
      </c>
      <c r="W162" s="150">
        <f>V162*K162</f>
        <v>0</v>
      </c>
      <c r="X162" s="150">
        <v>0</v>
      </c>
      <c r="Y162" s="150">
        <f>X162*K162</f>
        <v>0</v>
      </c>
      <c r="Z162" s="150">
        <v>0</v>
      </c>
      <c r="AA162" s="151">
        <f>Z162*K162</f>
        <v>0</v>
      </c>
      <c r="AR162" s="20" t="s">
        <v>141</v>
      </c>
      <c r="AT162" s="20" t="s">
        <v>137</v>
      </c>
      <c r="AU162" s="20" t="s">
        <v>98</v>
      </c>
      <c r="AY162" s="20" t="s">
        <v>135</v>
      </c>
      <c r="BE162" s="152">
        <f>IF(U162="základní",N162,0)</f>
        <v>0</v>
      </c>
      <c r="BF162" s="152">
        <f>IF(U162="snížená",N162,0)</f>
        <v>0</v>
      </c>
      <c r="BG162" s="152">
        <f>IF(U162="zákl. přenesená",N162,0)</f>
        <v>0</v>
      </c>
      <c r="BH162" s="152">
        <f>IF(U162="sníž. přenesená",N162,0)</f>
        <v>0</v>
      </c>
      <c r="BI162" s="152">
        <f>IF(U162="nulová",N162,0)</f>
        <v>0</v>
      </c>
      <c r="BJ162" s="20" t="s">
        <v>84</v>
      </c>
      <c r="BK162" s="152">
        <f>ROUND(L162*K162,2)</f>
        <v>0</v>
      </c>
      <c r="BL162" s="20" t="s">
        <v>141</v>
      </c>
      <c r="BM162" s="20" t="s">
        <v>700</v>
      </c>
    </row>
    <row r="163" spans="2:65" s="1" customFormat="1" ht="44.25" customHeight="1">
      <c r="B163" s="118"/>
      <c r="C163" s="145" t="s">
        <v>673</v>
      </c>
      <c r="D163" s="145" t="s">
        <v>137</v>
      </c>
      <c r="E163" s="146" t="s">
        <v>701</v>
      </c>
      <c r="F163" s="247" t="s">
        <v>702</v>
      </c>
      <c r="G163" s="247"/>
      <c r="H163" s="247"/>
      <c r="I163" s="247"/>
      <c r="J163" s="147" t="s">
        <v>206</v>
      </c>
      <c r="K163" s="148">
        <v>4.37</v>
      </c>
      <c r="L163" s="239"/>
      <c r="M163" s="239"/>
      <c r="N163" s="239">
        <f>ROUND(L163*K163,2)</f>
        <v>0</v>
      </c>
      <c r="O163" s="239"/>
      <c r="P163" s="239"/>
      <c r="Q163" s="239"/>
      <c r="R163" s="120"/>
      <c r="T163" s="149" t="s">
        <v>5</v>
      </c>
      <c r="U163" s="43" t="s">
        <v>41</v>
      </c>
      <c r="V163" s="150">
        <v>0</v>
      </c>
      <c r="W163" s="150">
        <f>V163*K163</f>
        <v>0</v>
      </c>
      <c r="X163" s="150">
        <v>0</v>
      </c>
      <c r="Y163" s="150">
        <f>X163*K163</f>
        <v>0</v>
      </c>
      <c r="Z163" s="150">
        <v>0</v>
      </c>
      <c r="AA163" s="151">
        <f>Z163*K163</f>
        <v>0</v>
      </c>
      <c r="AR163" s="20" t="s">
        <v>141</v>
      </c>
      <c r="AT163" s="20" t="s">
        <v>137</v>
      </c>
      <c r="AU163" s="20" t="s">
        <v>98</v>
      </c>
      <c r="AY163" s="20" t="s">
        <v>135</v>
      </c>
      <c r="BE163" s="152">
        <f>IF(U163="základní",N163,0)</f>
        <v>0</v>
      </c>
      <c r="BF163" s="152">
        <f>IF(U163="snížená",N163,0)</f>
        <v>0</v>
      </c>
      <c r="BG163" s="152">
        <f>IF(U163="zákl. přenesená",N163,0)</f>
        <v>0</v>
      </c>
      <c r="BH163" s="152">
        <f>IF(U163="sníž. přenesená",N163,0)</f>
        <v>0</v>
      </c>
      <c r="BI163" s="152">
        <f>IF(U163="nulová",N163,0)</f>
        <v>0</v>
      </c>
      <c r="BJ163" s="20" t="s">
        <v>84</v>
      </c>
      <c r="BK163" s="152">
        <f>ROUND(L163*K163,2)</f>
        <v>0</v>
      </c>
      <c r="BL163" s="20" t="s">
        <v>141</v>
      </c>
      <c r="BM163" s="20" t="s">
        <v>203</v>
      </c>
    </row>
    <row r="164" spans="2:65" s="11" customFormat="1" ht="22.5" customHeight="1">
      <c r="B164" s="161"/>
      <c r="C164" s="162"/>
      <c r="D164" s="162"/>
      <c r="E164" s="163" t="s">
        <v>5</v>
      </c>
      <c r="F164" s="254" t="s">
        <v>703</v>
      </c>
      <c r="G164" s="255"/>
      <c r="H164" s="255"/>
      <c r="I164" s="255"/>
      <c r="J164" s="162"/>
      <c r="K164" s="164">
        <v>4.37</v>
      </c>
      <c r="L164" s="162"/>
      <c r="M164" s="162"/>
      <c r="N164" s="162"/>
      <c r="O164" s="162"/>
      <c r="P164" s="162"/>
      <c r="Q164" s="162"/>
      <c r="R164" s="165"/>
      <c r="T164" s="166"/>
      <c r="U164" s="162"/>
      <c r="V164" s="162"/>
      <c r="W164" s="162"/>
      <c r="X164" s="162"/>
      <c r="Y164" s="162"/>
      <c r="Z164" s="162"/>
      <c r="AA164" s="167"/>
      <c r="AT164" s="168" t="s">
        <v>157</v>
      </c>
      <c r="AU164" s="168" t="s">
        <v>98</v>
      </c>
      <c r="AV164" s="11" t="s">
        <v>98</v>
      </c>
      <c r="AW164" s="11" t="s">
        <v>33</v>
      </c>
      <c r="AX164" s="11" t="s">
        <v>76</v>
      </c>
      <c r="AY164" s="168" t="s">
        <v>135</v>
      </c>
    </row>
    <row r="165" spans="2:65" s="12" customFormat="1" ht="22.5" customHeight="1">
      <c r="B165" s="169"/>
      <c r="C165" s="170"/>
      <c r="D165" s="170"/>
      <c r="E165" s="171" t="s">
        <v>5</v>
      </c>
      <c r="F165" s="252" t="s">
        <v>165</v>
      </c>
      <c r="G165" s="253"/>
      <c r="H165" s="253"/>
      <c r="I165" s="253"/>
      <c r="J165" s="170"/>
      <c r="K165" s="172">
        <v>4.37</v>
      </c>
      <c r="L165" s="170"/>
      <c r="M165" s="170"/>
      <c r="N165" s="170"/>
      <c r="O165" s="170"/>
      <c r="P165" s="170"/>
      <c r="Q165" s="170"/>
      <c r="R165" s="173"/>
      <c r="T165" s="174"/>
      <c r="U165" s="170"/>
      <c r="V165" s="170"/>
      <c r="W165" s="170"/>
      <c r="X165" s="170"/>
      <c r="Y165" s="170"/>
      <c r="Z165" s="170"/>
      <c r="AA165" s="175"/>
      <c r="AT165" s="176" t="s">
        <v>157</v>
      </c>
      <c r="AU165" s="176" t="s">
        <v>98</v>
      </c>
      <c r="AV165" s="12" t="s">
        <v>141</v>
      </c>
      <c r="AW165" s="12" t="s">
        <v>33</v>
      </c>
      <c r="AX165" s="12" t="s">
        <v>84</v>
      </c>
      <c r="AY165" s="176" t="s">
        <v>135</v>
      </c>
    </row>
    <row r="166" spans="2:65" s="1" customFormat="1" ht="31.5" customHeight="1">
      <c r="B166" s="118"/>
      <c r="C166" s="145" t="s">
        <v>234</v>
      </c>
      <c r="D166" s="145" t="s">
        <v>137</v>
      </c>
      <c r="E166" s="146" t="s">
        <v>704</v>
      </c>
      <c r="F166" s="247" t="s">
        <v>705</v>
      </c>
      <c r="G166" s="247"/>
      <c r="H166" s="247"/>
      <c r="I166" s="247"/>
      <c r="J166" s="147" t="s">
        <v>140</v>
      </c>
      <c r="K166" s="148">
        <v>3</v>
      </c>
      <c r="L166" s="239"/>
      <c r="M166" s="239"/>
      <c r="N166" s="239">
        <f>ROUND(L166*K166,2)</f>
        <v>0</v>
      </c>
      <c r="O166" s="239"/>
      <c r="P166" s="239"/>
      <c r="Q166" s="239"/>
      <c r="R166" s="120"/>
      <c r="T166" s="149" t="s">
        <v>5</v>
      </c>
      <c r="U166" s="43" t="s">
        <v>41</v>
      </c>
      <c r="V166" s="150">
        <v>0</v>
      </c>
      <c r="W166" s="150">
        <f>V166*K166</f>
        <v>0</v>
      </c>
      <c r="X166" s="150">
        <v>0</v>
      </c>
      <c r="Y166" s="150">
        <f>X166*K166</f>
        <v>0</v>
      </c>
      <c r="Z166" s="150">
        <v>0</v>
      </c>
      <c r="AA166" s="151">
        <f>Z166*K166</f>
        <v>0</v>
      </c>
      <c r="AR166" s="20" t="s">
        <v>141</v>
      </c>
      <c r="AT166" s="20" t="s">
        <v>137</v>
      </c>
      <c r="AU166" s="20" t="s">
        <v>98</v>
      </c>
      <c r="AY166" s="20" t="s">
        <v>135</v>
      </c>
      <c r="BE166" s="152">
        <f>IF(U166="základní",N166,0)</f>
        <v>0</v>
      </c>
      <c r="BF166" s="152">
        <f>IF(U166="snížená",N166,0)</f>
        <v>0</v>
      </c>
      <c r="BG166" s="152">
        <f>IF(U166="zákl. přenesená",N166,0)</f>
        <v>0</v>
      </c>
      <c r="BH166" s="152">
        <f>IF(U166="sníž. přenesená",N166,0)</f>
        <v>0</v>
      </c>
      <c r="BI166" s="152">
        <f>IF(U166="nulová",N166,0)</f>
        <v>0</v>
      </c>
      <c r="BJ166" s="20" t="s">
        <v>84</v>
      </c>
      <c r="BK166" s="152">
        <f>ROUND(L166*K166,2)</f>
        <v>0</v>
      </c>
      <c r="BL166" s="20" t="s">
        <v>141</v>
      </c>
      <c r="BM166" s="20" t="s">
        <v>224</v>
      </c>
    </row>
    <row r="167" spans="2:65" s="9" customFormat="1" ht="29.85" customHeight="1">
      <c r="B167" s="135"/>
      <c r="C167" s="136"/>
      <c r="D167" s="181" t="s">
        <v>111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264">
        <f>BK167</f>
        <v>0</v>
      </c>
      <c r="O167" s="265"/>
      <c r="P167" s="265"/>
      <c r="Q167" s="265"/>
      <c r="R167" s="138"/>
      <c r="T167" s="139"/>
      <c r="U167" s="136"/>
      <c r="V167" s="136"/>
      <c r="W167" s="140">
        <f>SUM(W168:W173)</f>
        <v>0</v>
      </c>
      <c r="X167" s="136"/>
      <c r="Y167" s="140">
        <f>SUM(Y168:Y173)</f>
        <v>0</v>
      </c>
      <c r="Z167" s="136"/>
      <c r="AA167" s="141">
        <f>SUM(AA168:AA173)</f>
        <v>0</v>
      </c>
      <c r="AR167" s="142" t="s">
        <v>84</v>
      </c>
      <c r="AT167" s="143" t="s">
        <v>75</v>
      </c>
      <c r="AU167" s="143" t="s">
        <v>84</v>
      </c>
      <c r="AY167" s="142" t="s">
        <v>135</v>
      </c>
      <c r="BK167" s="144">
        <f>SUM(BK168:BK173)</f>
        <v>0</v>
      </c>
    </row>
    <row r="168" spans="2:65" s="1" customFormat="1" ht="22.5" customHeight="1">
      <c r="B168" s="118"/>
      <c r="C168" s="145" t="s">
        <v>249</v>
      </c>
      <c r="D168" s="145" t="s">
        <v>137</v>
      </c>
      <c r="E168" s="146" t="s">
        <v>706</v>
      </c>
      <c r="F168" s="247" t="s">
        <v>707</v>
      </c>
      <c r="G168" s="247"/>
      <c r="H168" s="247"/>
      <c r="I168" s="247"/>
      <c r="J168" s="147" t="s">
        <v>154</v>
      </c>
      <c r="K168" s="148">
        <v>3.3149999999999999</v>
      </c>
      <c r="L168" s="239"/>
      <c r="M168" s="239"/>
      <c r="N168" s="239">
        <f>ROUND(L168*K168,2)</f>
        <v>0</v>
      </c>
      <c r="O168" s="239"/>
      <c r="P168" s="239"/>
      <c r="Q168" s="239"/>
      <c r="R168" s="120"/>
      <c r="T168" s="149" t="s">
        <v>5</v>
      </c>
      <c r="U168" s="43" t="s">
        <v>41</v>
      </c>
      <c r="V168" s="150">
        <v>0</v>
      </c>
      <c r="W168" s="150">
        <f>V168*K168</f>
        <v>0</v>
      </c>
      <c r="X168" s="150">
        <v>0</v>
      </c>
      <c r="Y168" s="150">
        <f>X168*K168</f>
        <v>0</v>
      </c>
      <c r="Z168" s="150">
        <v>0</v>
      </c>
      <c r="AA168" s="151">
        <f>Z168*K168</f>
        <v>0</v>
      </c>
      <c r="AR168" s="20" t="s">
        <v>141</v>
      </c>
      <c r="AT168" s="20" t="s">
        <v>137</v>
      </c>
      <c r="AU168" s="20" t="s">
        <v>98</v>
      </c>
      <c r="AY168" s="20" t="s">
        <v>135</v>
      </c>
      <c r="BE168" s="152">
        <f>IF(U168="základní",N168,0)</f>
        <v>0</v>
      </c>
      <c r="BF168" s="152">
        <f>IF(U168="snížená",N168,0)</f>
        <v>0</v>
      </c>
      <c r="BG168" s="152">
        <f>IF(U168="zákl. přenesená",N168,0)</f>
        <v>0</v>
      </c>
      <c r="BH168" s="152">
        <f>IF(U168="sníž. přenesená",N168,0)</f>
        <v>0</v>
      </c>
      <c r="BI168" s="152">
        <f>IF(U168="nulová",N168,0)</f>
        <v>0</v>
      </c>
      <c r="BJ168" s="20" t="s">
        <v>84</v>
      </c>
      <c r="BK168" s="152">
        <f>ROUND(L168*K168,2)</f>
        <v>0</v>
      </c>
      <c r="BL168" s="20" t="s">
        <v>141</v>
      </c>
      <c r="BM168" s="20" t="s">
        <v>708</v>
      </c>
    </row>
    <row r="169" spans="2:65" s="1" customFormat="1" ht="22.5" customHeight="1">
      <c r="B169" s="118"/>
      <c r="C169" s="145" t="s">
        <v>255</v>
      </c>
      <c r="D169" s="145" t="s">
        <v>137</v>
      </c>
      <c r="E169" s="146" t="s">
        <v>709</v>
      </c>
      <c r="F169" s="247" t="s">
        <v>710</v>
      </c>
      <c r="G169" s="247"/>
      <c r="H169" s="247"/>
      <c r="I169" s="247"/>
      <c r="J169" s="147" t="s">
        <v>154</v>
      </c>
      <c r="K169" s="148">
        <v>2.7629999999999999</v>
      </c>
      <c r="L169" s="239"/>
      <c r="M169" s="239"/>
      <c r="N169" s="239">
        <f>ROUND(L169*K169,2)</f>
        <v>0</v>
      </c>
      <c r="O169" s="239"/>
      <c r="P169" s="239"/>
      <c r="Q169" s="239"/>
      <c r="R169" s="120"/>
      <c r="T169" s="149" t="s">
        <v>5</v>
      </c>
      <c r="U169" s="43" t="s">
        <v>41</v>
      </c>
      <c r="V169" s="150">
        <v>0</v>
      </c>
      <c r="W169" s="150">
        <f>V169*K169</f>
        <v>0</v>
      </c>
      <c r="X169" s="150">
        <v>0</v>
      </c>
      <c r="Y169" s="150">
        <f>X169*K169</f>
        <v>0</v>
      </c>
      <c r="Z169" s="150">
        <v>0</v>
      </c>
      <c r="AA169" s="151">
        <f>Z169*K169</f>
        <v>0</v>
      </c>
      <c r="AR169" s="20" t="s">
        <v>141</v>
      </c>
      <c r="AT169" s="20" t="s">
        <v>137</v>
      </c>
      <c r="AU169" s="20" t="s">
        <v>98</v>
      </c>
      <c r="AY169" s="20" t="s">
        <v>135</v>
      </c>
      <c r="BE169" s="152">
        <f>IF(U169="základní",N169,0)</f>
        <v>0</v>
      </c>
      <c r="BF169" s="152">
        <f>IF(U169="snížená",N169,0)</f>
        <v>0</v>
      </c>
      <c r="BG169" s="152">
        <f>IF(U169="zákl. přenesená",N169,0)</f>
        <v>0</v>
      </c>
      <c r="BH169" s="152">
        <f>IF(U169="sníž. přenesená",N169,0)</f>
        <v>0</v>
      </c>
      <c r="BI169" s="152">
        <f>IF(U169="nulová",N169,0)</f>
        <v>0</v>
      </c>
      <c r="BJ169" s="20" t="s">
        <v>84</v>
      </c>
      <c r="BK169" s="152">
        <f>ROUND(L169*K169,2)</f>
        <v>0</v>
      </c>
      <c r="BL169" s="20" t="s">
        <v>141</v>
      </c>
      <c r="BM169" s="20" t="s">
        <v>212</v>
      </c>
    </row>
    <row r="170" spans="2:65" s="11" customFormat="1" ht="22.5" customHeight="1">
      <c r="B170" s="161"/>
      <c r="C170" s="162"/>
      <c r="D170" s="162"/>
      <c r="E170" s="163" t="s">
        <v>5</v>
      </c>
      <c r="F170" s="254" t="s">
        <v>711</v>
      </c>
      <c r="G170" s="255"/>
      <c r="H170" s="255"/>
      <c r="I170" s="255"/>
      <c r="J170" s="162"/>
      <c r="K170" s="164">
        <v>2.7629999999999999</v>
      </c>
      <c r="L170" s="162"/>
      <c r="M170" s="162"/>
      <c r="N170" s="162"/>
      <c r="O170" s="162"/>
      <c r="P170" s="162"/>
      <c r="Q170" s="162"/>
      <c r="R170" s="165"/>
      <c r="T170" s="166"/>
      <c r="U170" s="162"/>
      <c r="V170" s="162"/>
      <c r="W170" s="162"/>
      <c r="X170" s="162"/>
      <c r="Y170" s="162"/>
      <c r="Z170" s="162"/>
      <c r="AA170" s="167"/>
      <c r="AT170" s="168" t="s">
        <v>157</v>
      </c>
      <c r="AU170" s="168" t="s">
        <v>98</v>
      </c>
      <c r="AV170" s="11" t="s">
        <v>98</v>
      </c>
      <c r="AW170" s="11" t="s">
        <v>33</v>
      </c>
      <c r="AX170" s="11" t="s">
        <v>76</v>
      </c>
      <c r="AY170" s="168" t="s">
        <v>135</v>
      </c>
    </row>
    <row r="171" spans="2:65" s="12" customFormat="1" ht="22.5" customHeight="1">
      <c r="B171" s="169"/>
      <c r="C171" s="170"/>
      <c r="D171" s="170"/>
      <c r="E171" s="171" t="s">
        <v>5</v>
      </c>
      <c r="F171" s="252" t="s">
        <v>165</v>
      </c>
      <c r="G171" s="253"/>
      <c r="H171" s="253"/>
      <c r="I171" s="253"/>
      <c r="J171" s="170"/>
      <c r="K171" s="172">
        <v>2.7629999999999999</v>
      </c>
      <c r="L171" s="170"/>
      <c r="M171" s="170"/>
      <c r="N171" s="170"/>
      <c r="O171" s="170"/>
      <c r="P171" s="170"/>
      <c r="Q171" s="170"/>
      <c r="R171" s="173"/>
      <c r="T171" s="174"/>
      <c r="U171" s="170"/>
      <c r="V171" s="170"/>
      <c r="W171" s="170"/>
      <c r="X171" s="170"/>
      <c r="Y171" s="170"/>
      <c r="Z171" s="170"/>
      <c r="AA171" s="175"/>
      <c r="AT171" s="176" t="s">
        <v>157</v>
      </c>
      <c r="AU171" s="176" t="s">
        <v>98</v>
      </c>
      <c r="AV171" s="12" t="s">
        <v>141</v>
      </c>
      <c r="AW171" s="12" t="s">
        <v>33</v>
      </c>
      <c r="AX171" s="12" t="s">
        <v>84</v>
      </c>
      <c r="AY171" s="176" t="s">
        <v>135</v>
      </c>
    </row>
    <row r="172" spans="2:65" s="1" customFormat="1" ht="31.5" customHeight="1">
      <c r="B172" s="118"/>
      <c r="C172" s="145" t="s">
        <v>260</v>
      </c>
      <c r="D172" s="145" t="s">
        <v>137</v>
      </c>
      <c r="E172" s="146" t="s">
        <v>401</v>
      </c>
      <c r="F172" s="247" t="s">
        <v>402</v>
      </c>
      <c r="G172" s="247"/>
      <c r="H172" s="247"/>
      <c r="I172" s="247"/>
      <c r="J172" s="147" t="s">
        <v>154</v>
      </c>
      <c r="K172" s="148">
        <v>2.7629999999999999</v>
      </c>
      <c r="L172" s="239"/>
      <c r="M172" s="239"/>
      <c r="N172" s="239">
        <f>ROUND(L172*K172,2)</f>
        <v>0</v>
      </c>
      <c r="O172" s="239"/>
      <c r="P172" s="239"/>
      <c r="Q172" s="239"/>
      <c r="R172" s="120"/>
      <c r="T172" s="149" t="s">
        <v>5</v>
      </c>
      <c r="U172" s="43" t="s">
        <v>41</v>
      </c>
      <c r="V172" s="150">
        <v>0</v>
      </c>
      <c r="W172" s="150">
        <f>V172*K172</f>
        <v>0</v>
      </c>
      <c r="X172" s="150">
        <v>0</v>
      </c>
      <c r="Y172" s="150">
        <f>X172*K172</f>
        <v>0</v>
      </c>
      <c r="Z172" s="150">
        <v>0</v>
      </c>
      <c r="AA172" s="151">
        <f>Z172*K172</f>
        <v>0</v>
      </c>
      <c r="AR172" s="20" t="s">
        <v>141</v>
      </c>
      <c r="AT172" s="20" t="s">
        <v>137</v>
      </c>
      <c r="AU172" s="20" t="s">
        <v>98</v>
      </c>
      <c r="AY172" s="20" t="s">
        <v>135</v>
      </c>
      <c r="BE172" s="152">
        <f>IF(U172="základní",N172,0)</f>
        <v>0</v>
      </c>
      <c r="BF172" s="152">
        <f>IF(U172="snížená",N172,0)</f>
        <v>0</v>
      </c>
      <c r="BG172" s="152">
        <f>IF(U172="zákl. přenesená",N172,0)</f>
        <v>0</v>
      </c>
      <c r="BH172" s="152">
        <f>IF(U172="sníž. přenesená",N172,0)</f>
        <v>0</v>
      </c>
      <c r="BI172" s="152">
        <f>IF(U172="nulová",N172,0)</f>
        <v>0</v>
      </c>
      <c r="BJ172" s="20" t="s">
        <v>84</v>
      </c>
      <c r="BK172" s="152">
        <f>ROUND(L172*K172,2)</f>
        <v>0</v>
      </c>
      <c r="BL172" s="20" t="s">
        <v>141</v>
      </c>
      <c r="BM172" s="20" t="s">
        <v>712</v>
      </c>
    </row>
    <row r="173" spans="2:65" s="1" customFormat="1" ht="22.5" customHeight="1">
      <c r="B173" s="118"/>
      <c r="C173" s="177" t="s">
        <v>269</v>
      </c>
      <c r="D173" s="177" t="s">
        <v>188</v>
      </c>
      <c r="E173" s="178" t="s">
        <v>713</v>
      </c>
      <c r="F173" s="256" t="s">
        <v>714</v>
      </c>
      <c r="G173" s="256"/>
      <c r="H173" s="256"/>
      <c r="I173" s="256"/>
      <c r="J173" s="179" t="s">
        <v>154</v>
      </c>
      <c r="K173" s="180">
        <v>2.8460000000000001</v>
      </c>
      <c r="L173" s="257"/>
      <c r="M173" s="257"/>
      <c r="N173" s="257">
        <f>ROUND(L173*K173,2)</f>
        <v>0</v>
      </c>
      <c r="O173" s="239"/>
      <c r="P173" s="239"/>
      <c r="Q173" s="239"/>
      <c r="R173" s="120"/>
      <c r="T173" s="149" t="s">
        <v>5</v>
      </c>
      <c r="U173" s="43" t="s">
        <v>41</v>
      </c>
      <c r="V173" s="150">
        <v>0</v>
      </c>
      <c r="W173" s="150">
        <f>V173*K173</f>
        <v>0</v>
      </c>
      <c r="X173" s="150">
        <v>0</v>
      </c>
      <c r="Y173" s="150">
        <f>X173*K173</f>
        <v>0</v>
      </c>
      <c r="Z173" s="150">
        <v>0</v>
      </c>
      <c r="AA173" s="151">
        <f>Z173*K173</f>
        <v>0</v>
      </c>
      <c r="AR173" s="20" t="s">
        <v>192</v>
      </c>
      <c r="AT173" s="20" t="s">
        <v>188</v>
      </c>
      <c r="AU173" s="20" t="s">
        <v>98</v>
      </c>
      <c r="AY173" s="20" t="s">
        <v>135</v>
      </c>
      <c r="BE173" s="152">
        <f>IF(U173="základní",N173,0)</f>
        <v>0</v>
      </c>
      <c r="BF173" s="152">
        <f>IF(U173="snížená",N173,0)</f>
        <v>0</v>
      </c>
      <c r="BG173" s="152">
        <f>IF(U173="zákl. přenesená",N173,0)</f>
        <v>0</v>
      </c>
      <c r="BH173" s="152">
        <f>IF(U173="sníž. přenesená",N173,0)</f>
        <v>0</v>
      </c>
      <c r="BI173" s="152">
        <f>IF(U173="nulová",N173,0)</f>
        <v>0</v>
      </c>
      <c r="BJ173" s="20" t="s">
        <v>84</v>
      </c>
      <c r="BK173" s="152">
        <f>ROUND(L173*K173,2)</f>
        <v>0</v>
      </c>
      <c r="BL173" s="20" t="s">
        <v>141</v>
      </c>
      <c r="BM173" s="20" t="s">
        <v>715</v>
      </c>
    </row>
    <row r="174" spans="2:65" s="9" customFormat="1" ht="29.85" customHeight="1">
      <c r="B174" s="135"/>
      <c r="C174" s="136"/>
      <c r="D174" s="181" t="s">
        <v>112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264">
        <f>BK174</f>
        <v>0</v>
      </c>
      <c r="O174" s="265"/>
      <c r="P174" s="265"/>
      <c r="Q174" s="265"/>
      <c r="R174" s="138"/>
      <c r="T174" s="139"/>
      <c r="U174" s="136"/>
      <c r="V174" s="136"/>
      <c r="W174" s="140">
        <f>W175</f>
        <v>0</v>
      </c>
      <c r="X174" s="136"/>
      <c r="Y174" s="140">
        <f>Y175</f>
        <v>0</v>
      </c>
      <c r="Z174" s="136"/>
      <c r="AA174" s="141">
        <f>AA175</f>
        <v>0</v>
      </c>
      <c r="AR174" s="142" t="s">
        <v>84</v>
      </c>
      <c r="AT174" s="143" t="s">
        <v>75</v>
      </c>
      <c r="AU174" s="143" t="s">
        <v>84</v>
      </c>
      <c r="AY174" s="142" t="s">
        <v>135</v>
      </c>
      <c r="BK174" s="144">
        <f>BK175</f>
        <v>0</v>
      </c>
    </row>
    <row r="175" spans="2:65" s="1" customFormat="1" ht="22.5" customHeight="1">
      <c r="B175" s="118"/>
      <c r="C175" s="145" t="s">
        <v>264</v>
      </c>
      <c r="D175" s="145" t="s">
        <v>137</v>
      </c>
      <c r="E175" s="146" t="s">
        <v>716</v>
      </c>
      <c r="F175" s="247" t="s">
        <v>717</v>
      </c>
      <c r="G175" s="247"/>
      <c r="H175" s="247"/>
      <c r="I175" s="247"/>
      <c r="J175" s="147" t="s">
        <v>140</v>
      </c>
      <c r="K175" s="148">
        <v>1</v>
      </c>
      <c r="L175" s="239"/>
      <c r="M175" s="239"/>
      <c r="N175" s="239">
        <f>ROUND(L175*K175,2)</f>
        <v>0</v>
      </c>
      <c r="O175" s="239"/>
      <c r="P175" s="239"/>
      <c r="Q175" s="239"/>
      <c r="R175" s="120"/>
      <c r="T175" s="149" t="s">
        <v>5</v>
      </c>
      <c r="U175" s="43" t="s">
        <v>41</v>
      </c>
      <c r="V175" s="150">
        <v>0</v>
      </c>
      <c r="W175" s="150">
        <f>V175*K175</f>
        <v>0</v>
      </c>
      <c r="X175" s="150">
        <v>0</v>
      </c>
      <c r="Y175" s="150">
        <f>X175*K175</f>
        <v>0</v>
      </c>
      <c r="Z175" s="150">
        <v>0</v>
      </c>
      <c r="AA175" s="151">
        <f>Z175*K175</f>
        <v>0</v>
      </c>
      <c r="AR175" s="20" t="s">
        <v>141</v>
      </c>
      <c r="AT175" s="20" t="s">
        <v>137</v>
      </c>
      <c r="AU175" s="20" t="s">
        <v>98</v>
      </c>
      <c r="AY175" s="20" t="s">
        <v>135</v>
      </c>
      <c r="BE175" s="152">
        <f>IF(U175="základní",N175,0)</f>
        <v>0</v>
      </c>
      <c r="BF175" s="152">
        <f>IF(U175="snížená",N175,0)</f>
        <v>0</v>
      </c>
      <c r="BG175" s="152">
        <f>IF(U175="zákl. přenesená",N175,0)</f>
        <v>0</v>
      </c>
      <c r="BH175" s="152">
        <f>IF(U175="sníž. přenesená",N175,0)</f>
        <v>0</v>
      </c>
      <c r="BI175" s="152">
        <f>IF(U175="nulová",N175,0)</f>
        <v>0</v>
      </c>
      <c r="BJ175" s="20" t="s">
        <v>84</v>
      </c>
      <c r="BK175" s="152">
        <f>ROUND(L175*K175,2)</f>
        <v>0</v>
      </c>
      <c r="BL175" s="20" t="s">
        <v>141</v>
      </c>
      <c r="BM175" s="20" t="s">
        <v>718</v>
      </c>
    </row>
    <row r="176" spans="2:65" s="9" customFormat="1" ht="29.85" customHeight="1">
      <c r="B176" s="135"/>
      <c r="C176" s="136"/>
      <c r="D176" s="181" t="s">
        <v>113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264">
        <f>BK176</f>
        <v>0</v>
      </c>
      <c r="O176" s="265"/>
      <c r="P176" s="265"/>
      <c r="Q176" s="265"/>
      <c r="R176" s="138"/>
      <c r="T176" s="139"/>
      <c r="U176" s="136"/>
      <c r="V176" s="136"/>
      <c r="W176" s="140">
        <f>SUM(W177:W188)</f>
        <v>0</v>
      </c>
      <c r="X176" s="136"/>
      <c r="Y176" s="140">
        <f>SUM(Y177:Y188)</f>
        <v>0</v>
      </c>
      <c r="Z176" s="136"/>
      <c r="AA176" s="141">
        <f>SUM(AA177:AA188)</f>
        <v>0</v>
      </c>
      <c r="AR176" s="142" t="s">
        <v>84</v>
      </c>
      <c r="AT176" s="143" t="s">
        <v>75</v>
      </c>
      <c r="AU176" s="143" t="s">
        <v>84</v>
      </c>
      <c r="AY176" s="142" t="s">
        <v>135</v>
      </c>
      <c r="BK176" s="144">
        <f>SUM(BK177:BK188)</f>
        <v>0</v>
      </c>
    </row>
    <row r="177" spans="2:65" s="1" customFormat="1" ht="31.5" customHeight="1">
      <c r="B177" s="118"/>
      <c r="C177" s="145" t="s">
        <v>273</v>
      </c>
      <c r="D177" s="145" t="s">
        <v>137</v>
      </c>
      <c r="E177" s="146" t="s">
        <v>719</v>
      </c>
      <c r="F177" s="247" t="s">
        <v>720</v>
      </c>
      <c r="G177" s="247"/>
      <c r="H177" s="247"/>
      <c r="I177" s="247"/>
      <c r="J177" s="147" t="s">
        <v>206</v>
      </c>
      <c r="K177" s="148">
        <v>3.5</v>
      </c>
      <c r="L177" s="239"/>
      <c r="M177" s="239"/>
      <c r="N177" s="239">
        <f t="shared" ref="N177:N182" si="0">ROUND(L177*K177,2)</f>
        <v>0</v>
      </c>
      <c r="O177" s="239"/>
      <c r="P177" s="239"/>
      <c r="Q177" s="239"/>
      <c r="R177" s="120"/>
      <c r="T177" s="149" t="s">
        <v>5</v>
      </c>
      <c r="U177" s="43" t="s">
        <v>41</v>
      </c>
      <c r="V177" s="150">
        <v>0</v>
      </c>
      <c r="W177" s="150">
        <f t="shared" ref="W177:W182" si="1">V177*K177</f>
        <v>0</v>
      </c>
      <c r="X177" s="150">
        <v>0</v>
      </c>
      <c r="Y177" s="150">
        <f t="shared" ref="Y177:Y182" si="2">X177*K177</f>
        <v>0</v>
      </c>
      <c r="Z177" s="150">
        <v>0</v>
      </c>
      <c r="AA177" s="151">
        <f t="shared" ref="AA177:AA182" si="3">Z177*K177</f>
        <v>0</v>
      </c>
      <c r="AR177" s="20" t="s">
        <v>141</v>
      </c>
      <c r="AT177" s="20" t="s">
        <v>137</v>
      </c>
      <c r="AU177" s="20" t="s">
        <v>98</v>
      </c>
      <c r="AY177" s="20" t="s">
        <v>135</v>
      </c>
      <c r="BE177" s="152">
        <f t="shared" ref="BE177:BE182" si="4">IF(U177="základní",N177,0)</f>
        <v>0</v>
      </c>
      <c r="BF177" s="152">
        <f t="shared" ref="BF177:BF182" si="5">IF(U177="snížená",N177,0)</f>
        <v>0</v>
      </c>
      <c r="BG177" s="152">
        <f t="shared" ref="BG177:BG182" si="6">IF(U177="zákl. přenesená",N177,0)</f>
        <v>0</v>
      </c>
      <c r="BH177" s="152">
        <f t="shared" ref="BH177:BH182" si="7">IF(U177="sníž. přenesená",N177,0)</f>
        <v>0</v>
      </c>
      <c r="BI177" s="152">
        <f t="shared" ref="BI177:BI182" si="8">IF(U177="nulová",N177,0)</f>
        <v>0</v>
      </c>
      <c r="BJ177" s="20" t="s">
        <v>84</v>
      </c>
      <c r="BK177" s="152">
        <f t="shared" ref="BK177:BK182" si="9">ROUND(L177*K177,2)</f>
        <v>0</v>
      </c>
      <c r="BL177" s="20" t="s">
        <v>141</v>
      </c>
      <c r="BM177" s="20" t="s">
        <v>374</v>
      </c>
    </row>
    <row r="178" spans="2:65" s="1" customFormat="1" ht="31.5" customHeight="1">
      <c r="B178" s="118"/>
      <c r="C178" s="177" t="s">
        <v>277</v>
      </c>
      <c r="D178" s="177" t="s">
        <v>188</v>
      </c>
      <c r="E178" s="178" t="s">
        <v>721</v>
      </c>
      <c r="F178" s="256" t="s">
        <v>722</v>
      </c>
      <c r="G178" s="256"/>
      <c r="H178" s="256"/>
      <c r="I178" s="256"/>
      <c r="J178" s="179" t="s">
        <v>140</v>
      </c>
      <c r="K178" s="180">
        <v>3</v>
      </c>
      <c r="L178" s="257"/>
      <c r="M178" s="257"/>
      <c r="N178" s="257">
        <f t="shared" si="0"/>
        <v>0</v>
      </c>
      <c r="O178" s="239"/>
      <c r="P178" s="239"/>
      <c r="Q178" s="239"/>
      <c r="R178" s="120"/>
      <c r="T178" s="149" t="s">
        <v>5</v>
      </c>
      <c r="U178" s="43" t="s">
        <v>41</v>
      </c>
      <c r="V178" s="150">
        <v>0</v>
      </c>
      <c r="W178" s="150">
        <f t="shared" si="1"/>
        <v>0</v>
      </c>
      <c r="X178" s="150">
        <v>0</v>
      </c>
      <c r="Y178" s="150">
        <f t="shared" si="2"/>
        <v>0</v>
      </c>
      <c r="Z178" s="150">
        <v>0</v>
      </c>
      <c r="AA178" s="151">
        <f t="shared" si="3"/>
        <v>0</v>
      </c>
      <c r="AR178" s="20" t="s">
        <v>192</v>
      </c>
      <c r="AT178" s="20" t="s">
        <v>188</v>
      </c>
      <c r="AU178" s="20" t="s">
        <v>98</v>
      </c>
      <c r="AY178" s="20" t="s">
        <v>135</v>
      </c>
      <c r="BE178" s="152">
        <f t="shared" si="4"/>
        <v>0</v>
      </c>
      <c r="BF178" s="152">
        <f t="shared" si="5"/>
        <v>0</v>
      </c>
      <c r="BG178" s="152">
        <f t="shared" si="6"/>
        <v>0</v>
      </c>
      <c r="BH178" s="152">
        <f t="shared" si="7"/>
        <v>0</v>
      </c>
      <c r="BI178" s="152">
        <f t="shared" si="8"/>
        <v>0</v>
      </c>
      <c r="BJ178" s="20" t="s">
        <v>84</v>
      </c>
      <c r="BK178" s="152">
        <f t="shared" si="9"/>
        <v>0</v>
      </c>
      <c r="BL178" s="20" t="s">
        <v>141</v>
      </c>
      <c r="BM178" s="20" t="s">
        <v>723</v>
      </c>
    </row>
    <row r="179" spans="2:65" s="1" customFormat="1" ht="31.5" customHeight="1">
      <c r="B179" s="118"/>
      <c r="C179" s="177" t="s">
        <v>239</v>
      </c>
      <c r="D179" s="177" t="s">
        <v>188</v>
      </c>
      <c r="E179" s="178" t="s">
        <v>724</v>
      </c>
      <c r="F179" s="256" t="s">
        <v>725</v>
      </c>
      <c r="G179" s="256"/>
      <c r="H179" s="256"/>
      <c r="I179" s="256"/>
      <c r="J179" s="179" t="s">
        <v>140</v>
      </c>
      <c r="K179" s="180">
        <v>1</v>
      </c>
      <c r="L179" s="257"/>
      <c r="M179" s="257"/>
      <c r="N179" s="257">
        <f t="shared" si="0"/>
        <v>0</v>
      </c>
      <c r="O179" s="239"/>
      <c r="P179" s="239"/>
      <c r="Q179" s="239"/>
      <c r="R179" s="120"/>
      <c r="T179" s="149" t="s">
        <v>5</v>
      </c>
      <c r="U179" s="43" t="s">
        <v>41</v>
      </c>
      <c r="V179" s="150">
        <v>0</v>
      </c>
      <c r="W179" s="150">
        <f t="shared" si="1"/>
        <v>0</v>
      </c>
      <c r="X179" s="150">
        <v>0</v>
      </c>
      <c r="Y179" s="150">
        <f t="shared" si="2"/>
        <v>0</v>
      </c>
      <c r="Z179" s="150">
        <v>0</v>
      </c>
      <c r="AA179" s="151">
        <f t="shared" si="3"/>
        <v>0</v>
      </c>
      <c r="AR179" s="20" t="s">
        <v>192</v>
      </c>
      <c r="AT179" s="20" t="s">
        <v>188</v>
      </c>
      <c r="AU179" s="20" t="s">
        <v>98</v>
      </c>
      <c r="AY179" s="20" t="s">
        <v>135</v>
      </c>
      <c r="BE179" s="152">
        <f t="shared" si="4"/>
        <v>0</v>
      </c>
      <c r="BF179" s="152">
        <f t="shared" si="5"/>
        <v>0</v>
      </c>
      <c r="BG179" s="152">
        <f t="shared" si="6"/>
        <v>0</v>
      </c>
      <c r="BH179" s="152">
        <f t="shared" si="7"/>
        <v>0</v>
      </c>
      <c r="BI179" s="152">
        <f t="shared" si="8"/>
        <v>0</v>
      </c>
      <c r="BJ179" s="20" t="s">
        <v>84</v>
      </c>
      <c r="BK179" s="152">
        <f t="shared" si="9"/>
        <v>0</v>
      </c>
      <c r="BL179" s="20" t="s">
        <v>141</v>
      </c>
      <c r="BM179" s="20" t="s">
        <v>726</v>
      </c>
    </row>
    <row r="180" spans="2:65" s="1" customFormat="1" ht="31.5" customHeight="1">
      <c r="B180" s="118"/>
      <c r="C180" s="177" t="s">
        <v>243</v>
      </c>
      <c r="D180" s="177" t="s">
        <v>188</v>
      </c>
      <c r="E180" s="178" t="s">
        <v>727</v>
      </c>
      <c r="F180" s="256" t="s">
        <v>728</v>
      </c>
      <c r="G180" s="256"/>
      <c r="H180" s="256"/>
      <c r="I180" s="256"/>
      <c r="J180" s="179" t="s">
        <v>140</v>
      </c>
      <c r="K180" s="180">
        <v>2</v>
      </c>
      <c r="L180" s="257"/>
      <c r="M180" s="257"/>
      <c r="N180" s="257">
        <f t="shared" si="0"/>
        <v>0</v>
      </c>
      <c r="O180" s="239"/>
      <c r="P180" s="239"/>
      <c r="Q180" s="239"/>
      <c r="R180" s="120"/>
      <c r="T180" s="149" t="s">
        <v>5</v>
      </c>
      <c r="U180" s="43" t="s">
        <v>41</v>
      </c>
      <c r="V180" s="150">
        <v>0</v>
      </c>
      <c r="W180" s="150">
        <f t="shared" si="1"/>
        <v>0</v>
      </c>
      <c r="X180" s="150">
        <v>0</v>
      </c>
      <c r="Y180" s="150">
        <f t="shared" si="2"/>
        <v>0</v>
      </c>
      <c r="Z180" s="150">
        <v>0</v>
      </c>
      <c r="AA180" s="151">
        <f t="shared" si="3"/>
        <v>0</v>
      </c>
      <c r="AR180" s="20" t="s">
        <v>192</v>
      </c>
      <c r="AT180" s="20" t="s">
        <v>188</v>
      </c>
      <c r="AU180" s="20" t="s">
        <v>98</v>
      </c>
      <c r="AY180" s="20" t="s">
        <v>135</v>
      </c>
      <c r="BE180" s="152">
        <f t="shared" si="4"/>
        <v>0</v>
      </c>
      <c r="BF180" s="152">
        <f t="shared" si="5"/>
        <v>0</v>
      </c>
      <c r="BG180" s="152">
        <f t="shared" si="6"/>
        <v>0</v>
      </c>
      <c r="BH180" s="152">
        <f t="shared" si="7"/>
        <v>0</v>
      </c>
      <c r="BI180" s="152">
        <f t="shared" si="8"/>
        <v>0</v>
      </c>
      <c r="BJ180" s="20" t="s">
        <v>84</v>
      </c>
      <c r="BK180" s="152">
        <f t="shared" si="9"/>
        <v>0</v>
      </c>
      <c r="BL180" s="20" t="s">
        <v>141</v>
      </c>
      <c r="BM180" s="20" t="s">
        <v>729</v>
      </c>
    </row>
    <row r="181" spans="2:65" s="1" customFormat="1" ht="31.5" customHeight="1">
      <c r="B181" s="118"/>
      <c r="C181" s="177" t="s">
        <v>730</v>
      </c>
      <c r="D181" s="177" t="s">
        <v>188</v>
      </c>
      <c r="E181" s="178" t="s">
        <v>731</v>
      </c>
      <c r="F181" s="256" t="s">
        <v>732</v>
      </c>
      <c r="G181" s="256"/>
      <c r="H181" s="256"/>
      <c r="I181" s="256"/>
      <c r="J181" s="179" t="s">
        <v>140</v>
      </c>
      <c r="K181" s="180">
        <v>4</v>
      </c>
      <c r="L181" s="257"/>
      <c r="M181" s="257"/>
      <c r="N181" s="257">
        <f t="shared" si="0"/>
        <v>0</v>
      </c>
      <c r="O181" s="239"/>
      <c r="P181" s="239"/>
      <c r="Q181" s="239"/>
      <c r="R181" s="120"/>
      <c r="T181" s="149" t="s">
        <v>5</v>
      </c>
      <c r="U181" s="43" t="s">
        <v>41</v>
      </c>
      <c r="V181" s="150">
        <v>0</v>
      </c>
      <c r="W181" s="150">
        <f t="shared" si="1"/>
        <v>0</v>
      </c>
      <c r="X181" s="150">
        <v>0</v>
      </c>
      <c r="Y181" s="150">
        <f t="shared" si="2"/>
        <v>0</v>
      </c>
      <c r="Z181" s="150">
        <v>0</v>
      </c>
      <c r="AA181" s="151">
        <f t="shared" si="3"/>
        <v>0</v>
      </c>
      <c r="AR181" s="20" t="s">
        <v>192</v>
      </c>
      <c r="AT181" s="20" t="s">
        <v>188</v>
      </c>
      <c r="AU181" s="20" t="s">
        <v>98</v>
      </c>
      <c r="AY181" s="20" t="s">
        <v>135</v>
      </c>
      <c r="BE181" s="152">
        <f t="shared" si="4"/>
        <v>0</v>
      </c>
      <c r="BF181" s="152">
        <f t="shared" si="5"/>
        <v>0</v>
      </c>
      <c r="BG181" s="152">
        <f t="shared" si="6"/>
        <v>0</v>
      </c>
      <c r="BH181" s="152">
        <f t="shared" si="7"/>
        <v>0</v>
      </c>
      <c r="BI181" s="152">
        <f t="shared" si="8"/>
        <v>0</v>
      </c>
      <c r="BJ181" s="20" t="s">
        <v>84</v>
      </c>
      <c r="BK181" s="152">
        <f t="shared" si="9"/>
        <v>0</v>
      </c>
      <c r="BL181" s="20" t="s">
        <v>141</v>
      </c>
      <c r="BM181" s="20" t="s">
        <v>733</v>
      </c>
    </row>
    <row r="182" spans="2:65" s="1" customFormat="1" ht="31.5" customHeight="1">
      <c r="B182" s="118"/>
      <c r="C182" s="145" t="s">
        <v>688</v>
      </c>
      <c r="D182" s="145" t="s">
        <v>137</v>
      </c>
      <c r="E182" s="146" t="s">
        <v>734</v>
      </c>
      <c r="F182" s="247" t="s">
        <v>735</v>
      </c>
      <c r="G182" s="247"/>
      <c r="H182" s="247"/>
      <c r="I182" s="247"/>
      <c r="J182" s="147" t="s">
        <v>169</v>
      </c>
      <c r="K182" s="148">
        <v>0.47299999999999998</v>
      </c>
      <c r="L182" s="239"/>
      <c r="M182" s="239"/>
      <c r="N182" s="239">
        <f t="shared" si="0"/>
        <v>0</v>
      </c>
      <c r="O182" s="239"/>
      <c r="P182" s="239"/>
      <c r="Q182" s="239"/>
      <c r="R182" s="120"/>
      <c r="T182" s="149" t="s">
        <v>5</v>
      </c>
      <c r="U182" s="43" t="s">
        <v>41</v>
      </c>
      <c r="V182" s="150">
        <v>0</v>
      </c>
      <c r="W182" s="150">
        <f t="shared" si="1"/>
        <v>0</v>
      </c>
      <c r="X182" s="150">
        <v>0</v>
      </c>
      <c r="Y182" s="150">
        <f t="shared" si="2"/>
        <v>0</v>
      </c>
      <c r="Z182" s="150">
        <v>0</v>
      </c>
      <c r="AA182" s="151">
        <f t="shared" si="3"/>
        <v>0</v>
      </c>
      <c r="AR182" s="20" t="s">
        <v>141</v>
      </c>
      <c r="AT182" s="20" t="s">
        <v>137</v>
      </c>
      <c r="AU182" s="20" t="s">
        <v>98</v>
      </c>
      <c r="AY182" s="20" t="s">
        <v>135</v>
      </c>
      <c r="BE182" s="152">
        <f t="shared" si="4"/>
        <v>0</v>
      </c>
      <c r="BF182" s="152">
        <f t="shared" si="5"/>
        <v>0</v>
      </c>
      <c r="BG182" s="152">
        <f t="shared" si="6"/>
        <v>0</v>
      </c>
      <c r="BH182" s="152">
        <f t="shared" si="7"/>
        <v>0</v>
      </c>
      <c r="BI182" s="152">
        <f t="shared" si="8"/>
        <v>0</v>
      </c>
      <c r="BJ182" s="20" t="s">
        <v>84</v>
      </c>
      <c r="BK182" s="152">
        <f t="shared" si="9"/>
        <v>0</v>
      </c>
      <c r="BL182" s="20" t="s">
        <v>141</v>
      </c>
      <c r="BM182" s="20" t="s">
        <v>608</v>
      </c>
    </row>
    <row r="183" spans="2:65" s="11" customFormat="1" ht="22.5" customHeight="1">
      <c r="B183" s="161"/>
      <c r="C183" s="162"/>
      <c r="D183" s="162"/>
      <c r="E183" s="163" t="s">
        <v>5</v>
      </c>
      <c r="F183" s="254" t="s">
        <v>736</v>
      </c>
      <c r="G183" s="255"/>
      <c r="H183" s="255"/>
      <c r="I183" s="255"/>
      <c r="J183" s="162"/>
      <c r="K183" s="164">
        <v>0.47299999999999998</v>
      </c>
      <c r="L183" s="162"/>
      <c r="M183" s="162"/>
      <c r="N183" s="162"/>
      <c r="O183" s="162"/>
      <c r="P183" s="162"/>
      <c r="Q183" s="162"/>
      <c r="R183" s="165"/>
      <c r="T183" s="166"/>
      <c r="U183" s="162"/>
      <c r="V183" s="162"/>
      <c r="W183" s="162"/>
      <c r="X183" s="162"/>
      <c r="Y183" s="162"/>
      <c r="Z183" s="162"/>
      <c r="AA183" s="167"/>
      <c r="AT183" s="168" t="s">
        <v>157</v>
      </c>
      <c r="AU183" s="168" t="s">
        <v>98</v>
      </c>
      <c r="AV183" s="11" t="s">
        <v>98</v>
      </c>
      <c r="AW183" s="11" t="s">
        <v>33</v>
      </c>
      <c r="AX183" s="11" t="s">
        <v>76</v>
      </c>
      <c r="AY183" s="168" t="s">
        <v>135</v>
      </c>
    </row>
    <row r="184" spans="2:65" s="12" customFormat="1" ht="22.5" customHeight="1">
      <c r="B184" s="169"/>
      <c r="C184" s="170"/>
      <c r="D184" s="170"/>
      <c r="E184" s="171" t="s">
        <v>5</v>
      </c>
      <c r="F184" s="252" t="s">
        <v>165</v>
      </c>
      <c r="G184" s="253"/>
      <c r="H184" s="253"/>
      <c r="I184" s="253"/>
      <c r="J184" s="170"/>
      <c r="K184" s="172">
        <v>0.47299999999999998</v>
      </c>
      <c r="L184" s="170"/>
      <c r="M184" s="170"/>
      <c r="N184" s="170"/>
      <c r="O184" s="170"/>
      <c r="P184" s="170"/>
      <c r="Q184" s="170"/>
      <c r="R184" s="173"/>
      <c r="T184" s="174"/>
      <c r="U184" s="170"/>
      <c r="V184" s="170"/>
      <c r="W184" s="170"/>
      <c r="X184" s="170"/>
      <c r="Y184" s="170"/>
      <c r="Z184" s="170"/>
      <c r="AA184" s="175"/>
      <c r="AT184" s="176" t="s">
        <v>157</v>
      </c>
      <c r="AU184" s="176" t="s">
        <v>98</v>
      </c>
      <c r="AV184" s="12" t="s">
        <v>141</v>
      </c>
      <c r="AW184" s="12" t="s">
        <v>33</v>
      </c>
      <c r="AX184" s="12" t="s">
        <v>84</v>
      </c>
      <c r="AY184" s="176" t="s">
        <v>135</v>
      </c>
    </row>
    <row r="185" spans="2:65" s="1" customFormat="1" ht="31.5" customHeight="1">
      <c r="B185" s="118"/>
      <c r="C185" s="145" t="s">
        <v>480</v>
      </c>
      <c r="D185" s="145" t="s">
        <v>137</v>
      </c>
      <c r="E185" s="146" t="s">
        <v>737</v>
      </c>
      <c r="F185" s="247" t="s">
        <v>738</v>
      </c>
      <c r="G185" s="247"/>
      <c r="H185" s="247"/>
      <c r="I185" s="247"/>
      <c r="J185" s="147" t="s">
        <v>169</v>
      </c>
      <c r="K185" s="148">
        <v>4.665</v>
      </c>
      <c r="L185" s="239"/>
      <c r="M185" s="239"/>
      <c r="N185" s="239">
        <f>ROUND(L185*K185,2)</f>
        <v>0</v>
      </c>
      <c r="O185" s="239"/>
      <c r="P185" s="239"/>
      <c r="Q185" s="239"/>
      <c r="R185" s="120"/>
      <c r="T185" s="149" t="s">
        <v>5</v>
      </c>
      <c r="U185" s="43" t="s">
        <v>41</v>
      </c>
      <c r="V185" s="150">
        <v>0</v>
      </c>
      <c r="W185" s="150">
        <f>V185*K185</f>
        <v>0</v>
      </c>
      <c r="X185" s="150">
        <v>0</v>
      </c>
      <c r="Y185" s="150">
        <f>X185*K185</f>
        <v>0</v>
      </c>
      <c r="Z185" s="150">
        <v>0</v>
      </c>
      <c r="AA185" s="151">
        <f>Z185*K185</f>
        <v>0</v>
      </c>
      <c r="AR185" s="20" t="s">
        <v>141</v>
      </c>
      <c r="AT185" s="20" t="s">
        <v>137</v>
      </c>
      <c r="AU185" s="20" t="s">
        <v>98</v>
      </c>
      <c r="AY185" s="20" t="s">
        <v>135</v>
      </c>
      <c r="BE185" s="152">
        <f>IF(U185="základní",N185,0)</f>
        <v>0</v>
      </c>
      <c r="BF185" s="152">
        <f>IF(U185="snížená",N185,0)</f>
        <v>0</v>
      </c>
      <c r="BG185" s="152">
        <f>IF(U185="zákl. přenesená",N185,0)</f>
        <v>0</v>
      </c>
      <c r="BH185" s="152">
        <f>IF(U185="sníž. přenesená",N185,0)</f>
        <v>0</v>
      </c>
      <c r="BI185" s="152">
        <f>IF(U185="nulová",N185,0)</f>
        <v>0</v>
      </c>
      <c r="BJ185" s="20" t="s">
        <v>84</v>
      </c>
      <c r="BK185" s="152">
        <f>ROUND(L185*K185,2)</f>
        <v>0</v>
      </c>
      <c r="BL185" s="20" t="s">
        <v>141</v>
      </c>
      <c r="BM185" s="20" t="s">
        <v>739</v>
      </c>
    </row>
    <row r="186" spans="2:65" s="1" customFormat="1" ht="44.25" customHeight="1">
      <c r="B186" s="118"/>
      <c r="C186" s="145" t="s">
        <v>692</v>
      </c>
      <c r="D186" s="145" t="s">
        <v>137</v>
      </c>
      <c r="E186" s="146" t="s">
        <v>740</v>
      </c>
      <c r="F186" s="247" t="s">
        <v>741</v>
      </c>
      <c r="G186" s="247"/>
      <c r="H186" s="247"/>
      <c r="I186" s="247"/>
      <c r="J186" s="147" t="s">
        <v>169</v>
      </c>
      <c r="K186" s="148">
        <v>0.78400000000000003</v>
      </c>
      <c r="L186" s="239"/>
      <c r="M186" s="239"/>
      <c r="N186" s="239">
        <f>ROUND(L186*K186,2)</f>
        <v>0</v>
      </c>
      <c r="O186" s="239"/>
      <c r="P186" s="239"/>
      <c r="Q186" s="239"/>
      <c r="R186" s="120"/>
      <c r="T186" s="149" t="s">
        <v>5</v>
      </c>
      <c r="U186" s="43" t="s">
        <v>41</v>
      </c>
      <c r="V186" s="150">
        <v>0</v>
      </c>
      <c r="W186" s="150">
        <f>V186*K186</f>
        <v>0</v>
      </c>
      <c r="X186" s="150">
        <v>0</v>
      </c>
      <c r="Y186" s="150">
        <f>X186*K186</f>
        <v>0</v>
      </c>
      <c r="Z186" s="150">
        <v>0</v>
      </c>
      <c r="AA186" s="151">
        <f>Z186*K186</f>
        <v>0</v>
      </c>
      <c r="AR186" s="20" t="s">
        <v>141</v>
      </c>
      <c r="AT186" s="20" t="s">
        <v>137</v>
      </c>
      <c r="AU186" s="20" t="s">
        <v>98</v>
      </c>
      <c r="AY186" s="20" t="s">
        <v>135</v>
      </c>
      <c r="BE186" s="152">
        <f>IF(U186="základní",N186,0)</f>
        <v>0</v>
      </c>
      <c r="BF186" s="152">
        <f>IF(U186="snížená",N186,0)</f>
        <v>0</v>
      </c>
      <c r="BG186" s="152">
        <f>IF(U186="zákl. přenesená",N186,0)</f>
        <v>0</v>
      </c>
      <c r="BH186" s="152">
        <f>IF(U186="sníž. přenesená",N186,0)</f>
        <v>0</v>
      </c>
      <c r="BI186" s="152">
        <f>IF(U186="nulová",N186,0)</f>
        <v>0</v>
      </c>
      <c r="BJ186" s="20" t="s">
        <v>84</v>
      </c>
      <c r="BK186" s="152">
        <f>ROUND(L186*K186,2)</f>
        <v>0</v>
      </c>
      <c r="BL186" s="20" t="s">
        <v>141</v>
      </c>
      <c r="BM186" s="20" t="s">
        <v>742</v>
      </c>
    </row>
    <row r="187" spans="2:65" s="11" customFormat="1" ht="22.5" customHeight="1">
      <c r="B187" s="161"/>
      <c r="C187" s="162"/>
      <c r="D187" s="162"/>
      <c r="E187" s="163" t="s">
        <v>5</v>
      </c>
      <c r="F187" s="254" t="s">
        <v>743</v>
      </c>
      <c r="G187" s="255"/>
      <c r="H187" s="255"/>
      <c r="I187" s="255"/>
      <c r="J187" s="162"/>
      <c r="K187" s="164">
        <v>0.78400000000000003</v>
      </c>
      <c r="L187" s="162"/>
      <c r="M187" s="162"/>
      <c r="N187" s="162"/>
      <c r="O187" s="162"/>
      <c r="P187" s="162"/>
      <c r="Q187" s="162"/>
      <c r="R187" s="165"/>
      <c r="T187" s="166"/>
      <c r="U187" s="162"/>
      <c r="V187" s="162"/>
      <c r="W187" s="162"/>
      <c r="X187" s="162"/>
      <c r="Y187" s="162"/>
      <c r="Z187" s="162"/>
      <c r="AA187" s="167"/>
      <c r="AT187" s="168" t="s">
        <v>157</v>
      </c>
      <c r="AU187" s="168" t="s">
        <v>98</v>
      </c>
      <c r="AV187" s="11" t="s">
        <v>98</v>
      </c>
      <c r="AW187" s="11" t="s">
        <v>33</v>
      </c>
      <c r="AX187" s="11" t="s">
        <v>76</v>
      </c>
      <c r="AY187" s="168" t="s">
        <v>135</v>
      </c>
    </row>
    <row r="188" spans="2:65" s="12" customFormat="1" ht="22.5" customHeight="1">
      <c r="B188" s="169"/>
      <c r="C188" s="170"/>
      <c r="D188" s="170"/>
      <c r="E188" s="171" t="s">
        <v>5</v>
      </c>
      <c r="F188" s="252" t="s">
        <v>165</v>
      </c>
      <c r="G188" s="253"/>
      <c r="H188" s="253"/>
      <c r="I188" s="253"/>
      <c r="J188" s="170"/>
      <c r="K188" s="172">
        <v>0.78400000000000003</v>
      </c>
      <c r="L188" s="170"/>
      <c r="M188" s="170"/>
      <c r="N188" s="170"/>
      <c r="O188" s="170"/>
      <c r="P188" s="170"/>
      <c r="Q188" s="170"/>
      <c r="R188" s="173"/>
      <c r="T188" s="174"/>
      <c r="U188" s="170"/>
      <c r="V188" s="170"/>
      <c r="W188" s="170"/>
      <c r="X188" s="170"/>
      <c r="Y188" s="170"/>
      <c r="Z188" s="170"/>
      <c r="AA188" s="175"/>
      <c r="AT188" s="176" t="s">
        <v>157</v>
      </c>
      <c r="AU188" s="176" t="s">
        <v>98</v>
      </c>
      <c r="AV188" s="12" t="s">
        <v>141</v>
      </c>
      <c r="AW188" s="12" t="s">
        <v>33</v>
      </c>
      <c r="AX188" s="12" t="s">
        <v>84</v>
      </c>
      <c r="AY188" s="176" t="s">
        <v>135</v>
      </c>
    </row>
    <row r="189" spans="2:65" s="9" customFormat="1" ht="29.85" customHeight="1">
      <c r="B189" s="135"/>
      <c r="C189" s="136"/>
      <c r="D189" s="181" t="s">
        <v>114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262">
        <f>BK189</f>
        <v>0</v>
      </c>
      <c r="O189" s="263"/>
      <c r="P189" s="263"/>
      <c r="Q189" s="263"/>
      <c r="R189" s="138"/>
      <c r="T189" s="139"/>
      <c r="U189" s="136"/>
      <c r="V189" s="136"/>
      <c r="W189" s="140">
        <f>SUM(W190:W192)</f>
        <v>0</v>
      </c>
      <c r="X189" s="136"/>
      <c r="Y189" s="140">
        <f>SUM(Y190:Y192)</f>
        <v>0</v>
      </c>
      <c r="Z189" s="136"/>
      <c r="AA189" s="141">
        <f>SUM(AA190:AA192)</f>
        <v>0</v>
      </c>
      <c r="AR189" s="142" t="s">
        <v>84</v>
      </c>
      <c r="AT189" s="143" t="s">
        <v>75</v>
      </c>
      <c r="AU189" s="143" t="s">
        <v>84</v>
      </c>
      <c r="AY189" s="142" t="s">
        <v>135</v>
      </c>
      <c r="BK189" s="144">
        <f>SUM(BK190:BK192)</f>
        <v>0</v>
      </c>
    </row>
    <row r="190" spans="2:65" s="1" customFormat="1" ht="31.5" customHeight="1">
      <c r="B190" s="118"/>
      <c r="C190" s="145" t="s">
        <v>487</v>
      </c>
      <c r="D190" s="145" t="s">
        <v>137</v>
      </c>
      <c r="E190" s="146" t="s">
        <v>744</v>
      </c>
      <c r="F190" s="247" t="s">
        <v>745</v>
      </c>
      <c r="G190" s="247"/>
      <c r="H190" s="247"/>
      <c r="I190" s="247"/>
      <c r="J190" s="147" t="s">
        <v>280</v>
      </c>
      <c r="K190" s="148">
        <v>12.839</v>
      </c>
      <c r="L190" s="239"/>
      <c r="M190" s="239"/>
      <c r="N190" s="239">
        <f>ROUND(L190*K190,2)</f>
        <v>0</v>
      </c>
      <c r="O190" s="239"/>
      <c r="P190" s="239"/>
      <c r="Q190" s="239"/>
      <c r="R190" s="120"/>
      <c r="T190" s="149" t="s">
        <v>5</v>
      </c>
      <c r="U190" s="43" t="s">
        <v>41</v>
      </c>
      <c r="V190" s="150">
        <v>0</v>
      </c>
      <c r="W190" s="150">
        <f>V190*K190</f>
        <v>0</v>
      </c>
      <c r="X190" s="150">
        <v>0</v>
      </c>
      <c r="Y190" s="150">
        <f>X190*K190</f>
        <v>0</v>
      </c>
      <c r="Z190" s="150">
        <v>0</v>
      </c>
      <c r="AA190" s="151">
        <f>Z190*K190</f>
        <v>0</v>
      </c>
      <c r="AR190" s="20" t="s">
        <v>141</v>
      </c>
      <c r="AT190" s="20" t="s">
        <v>137</v>
      </c>
      <c r="AU190" s="20" t="s">
        <v>98</v>
      </c>
      <c r="AY190" s="20" t="s">
        <v>135</v>
      </c>
      <c r="BE190" s="152">
        <f>IF(U190="základní",N190,0)</f>
        <v>0</v>
      </c>
      <c r="BF190" s="152">
        <f>IF(U190="snížená",N190,0)</f>
        <v>0</v>
      </c>
      <c r="BG190" s="152">
        <f>IF(U190="zákl. přenesená",N190,0)</f>
        <v>0</v>
      </c>
      <c r="BH190" s="152">
        <f>IF(U190="sníž. přenesená",N190,0)</f>
        <v>0</v>
      </c>
      <c r="BI190" s="152">
        <f>IF(U190="nulová",N190,0)</f>
        <v>0</v>
      </c>
      <c r="BJ190" s="20" t="s">
        <v>84</v>
      </c>
      <c r="BK190" s="152">
        <f>ROUND(L190*K190,2)</f>
        <v>0</v>
      </c>
      <c r="BL190" s="20" t="s">
        <v>141</v>
      </c>
      <c r="BM190" s="20" t="s">
        <v>746</v>
      </c>
    </row>
    <row r="191" spans="2:65" s="1" customFormat="1" ht="31.5" customHeight="1">
      <c r="B191" s="118"/>
      <c r="C191" s="145" t="s">
        <v>491</v>
      </c>
      <c r="D191" s="145" t="s">
        <v>137</v>
      </c>
      <c r="E191" s="146" t="s">
        <v>747</v>
      </c>
      <c r="F191" s="247" t="s">
        <v>748</v>
      </c>
      <c r="G191" s="247"/>
      <c r="H191" s="247"/>
      <c r="I191" s="247"/>
      <c r="J191" s="147" t="s">
        <v>280</v>
      </c>
      <c r="K191" s="148">
        <v>115.551</v>
      </c>
      <c r="L191" s="239"/>
      <c r="M191" s="239"/>
      <c r="N191" s="239">
        <f>ROUND(L191*K191,2)</f>
        <v>0</v>
      </c>
      <c r="O191" s="239"/>
      <c r="P191" s="239"/>
      <c r="Q191" s="239"/>
      <c r="R191" s="120"/>
      <c r="T191" s="149" t="s">
        <v>5</v>
      </c>
      <c r="U191" s="43" t="s">
        <v>41</v>
      </c>
      <c r="V191" s="150">
        <v>0</v>
      </c>
      <c r="W191" s="150">
        <f>V191*K191</f>
        <v>0</v>
      </c>
      <c r="X191" s="150">
        <v>0</v>
      </c>
      <c r="Y191" s="150">
        <f>X191*K191</f>
        <v>0</v>
      </c>
      <c r="Z191" s="150">
        <v>0</v>
      </c>
      <c r="AA191" s="151">
        <f>Z191*K191</f>
        <v>0</v>
      </c>
      <c r="AR191" s="20" t="s">
        <v>141</v>
      </c>
      <c r="AT191" s="20" t="s">
        <v>137</v>
      </c>
      <c r="AU191" s="20" t="s">
        <v>98</v>
      </c>
      <c r="AY191" s="20" t="s">
        <v>135</v>
      </c>
      <c r="BE191" s="152">
        <f>IF(U191="základní",N191,0)</f>
        <v>0</v>
      </c>
      <c r="BF191" s="152">
        <f>IF(U191="snížená",N191,0)</f>
        <v>0</v>
      </c>
      <c r="BG191" s="152">
        <f>IF(U191="zákl. přenesená",N191,0)</f>
        <v>0</v>
      </c>
      <c r="BH191" s="152">
        <f>IF(U191="sníž. přenesená",N191,0)</f>
        <v>0</v>
      </c>
      <c r="BI191" s="152">
        <f>IF(U191="nulová",N191,0)</f>
        <v>0</v>
      </c>
      <c r="BJ191" s="20" t="s">
        <v>84</v>
      </c>
      <c r="BK191" s="152">
        <f>ROUND(L191*K191,2)</f>
        <v>0</v>
      </c>
      <c r="BL191" s="20" t="s">
        <v>141</v>
      </c>
      <c r="BM191" s="20" t="s">
        <v>749</v>
      </c>
    </row>
    <row r="192" spans="2:65" s="1" customFormat="1" ht="31.5" customHeight="1">
      <c r="B192" s="118"/>
      <c r="C192" s="145" t="s">
        <v>750</v>
      </c>
      <c r="D192" s="145" t="s">
        <v>137</v>
      </c>
      <c r="E192" s="146" t="s">
        <v>751</v>
      </c>
      <c r="F192" s="247" t="s">
        <v>752</v>
      </c>
      <c r="G192" s="247"/>
      <c r="H192" s="247"/>
      <c r="I192" s="247"/>
      <c r="J192" s="147" t="s">
        <v>280</v>
      </c>
      <c r="K192" s="148">
        <v>12.839</v>
      </c>
      <c r="L192" s="239"/>
      <c r="M192" s="239"/>
      <c r="N192" s="239">
        <f>ROUND(L192*K192,2)</f>
        <v>0</v>
      </c>
      <c r="O192" s="239"/>
      <c r="P192" s="239"/>
      <c r="Q192" s="239"/>
      <c r="R192" s="120"/>
      <c r="T192" s="149" t="s">
        <v>5</v>
      </c>
      <c r="U192" s="43" t="s">
        <v>41</v>
      </c>
      <c r="V192" s="150">
        <v>0</v>
      </c>
      <c r="W192" s="150">
        <f>V192*K192</f>
        <v>0</v>
      </c>
      <c r="X192" s="150">
        <v>0</v>
      </c>
      <c r="Y192" s="150">
        <f>X192*K192</f>
        <v>0</v>
      </c>
      <c r="Z192" s="150">
        <v>0</v>
      </c>
      <c r="AA192" s="151">
        <f>Z192*K192</f>
        <v>0</v>
      </c>
      <c r="AR192" s="20" t="s">
        <v>141</v>
      </c>
      <c r="AT192" s="20" t="s">
        <v>137</v>
      </c>
      <c r="AU192" s="20" t="s">
        <v>98</v>
      </c>
      <c r="AY192" s="20" t="s">
        <v>135</v>
      </c>
      <c r="BE192" s="152">
        <f>IF(U192="základní",N192,0)</f>
        <v>0</v>
      </c>
      <c r="BF192" s="152">
        <f>IF(U192="snížená",N192,0)</f>
        <v>0</v>
      </c>
      <c r="BG192" s="152">
        <f>IF(U192="zákl. přenesená",N192,0)</f>
        <v>0</v>
      </c>
      <c r="BH192" s="152">
        <f>IF(U192="sníž. přenesená",N192,0)</f>
        <v>0</v>
      </c>
      <c r="BI192" s="152">
        <f>IF(U192="nulová",N192,0)</f>
        <v>0</v>
      </c>
      <c r="BJ192" s="20" t="s">
        <v>84</v>
      </c>
      <c r="BK192" s="152">
        <f>ROUND(L192*K192,2)</f>
        <v>0</v>
      </c>
      <c r="BL192" s="20" t="s">
        <v>141</v>
      </c>
      <c r="BM192" s="20" t="s">
        <v>753</v>
      </c>
    </row>
    <row r="193" spans="2:65" s="9" customFormat="1" ht="29.85" customHeight="1">
      <c r="B193" s="135"/>
      <c r="C193" s="136"/>
      <c r="D193" s="181" t="s">
        <v>649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264">
        <f>BK193</f>
        <v>0</v>
      </c>
      <c r="O193" s="265"/>
      <c r="P193" s="265"/>
      <c r="Q193" s="265"/>
      <c r="R193" s="138"/>
      <c r="T193" s="139"/>
      <c r="U193" s="136"/>
      <c r="V193" s="136"/>
      <c r="W193" s="140">
        <f>W194</f>
        <v>0</v>
      </c>
      <c r="X193" s="136"/>
      <c r="Y193" s="140">
        <f>Y194</f>
        <v>0</v>
      </c>
      <c r="Z193" s="136"/>
      <c r="AA193" s="141">
        <f>AA194</f>
        <v>0</v>
      </c>
      <c r="AR193" s="142" t="s">
        <v>84</v>
      </c>
      <c r="AT193" s="143" t="s">
        <v>75</v>
      </c>
      <c r="AU193" s="143" t="s">
        <v>84</v>
      </c>
      <c r="AY193" s="142" t="s">
        <v>135</v>
      </c>
      <c r="BK193" s="144">
        <f>BK194</f>
        <v>0</v>
      </c>
    </row>
    <row r="194" spans="2:65" s="1" customFormat="1" ht="22.5" customHeight="1">
      <c r="B194" s="118"/>
      <c r="C194" s="145" t="s">
        <v>427</v>
      </c>
      <c r="D194" s="145" t="s">
        <v>137</v>
      </c>
      <c r="E194" s="146" t="s">
        <v>754</v>
      </c>
      <c r="F194" s="247" t="s">
        <v>755</v>
      </c>
      <c r="G194" s="247"/>
      <c r="H194" s="247"/>
      <c r="I194" s="247"/>
      <c r="J194" s="147" t="s">
        <v>280</v>
      </c>
      <c r="K194" s="148">
        <v>36.329000000000001</v>
      </c>
      <c r="L194" s="239"/>
      <c r="M194" s="239"/>
      <c r="N194" s="239">
        <f>ROUND(L194*K194,2)</f>
        <v>0</v>
      </c>
      <c r="O194" s="239"/>
      <c r="P194" s="239"/>
      <c r="Q194" s="239"/>
      <c r="R194" s="120"/>
      <c r="T194" s="149" t="s">
        <v>5</v>
      </c>
      <c r="U194" s="43" t="s">
        <v>41</v>
      </c>
      <c r="V194" s="150">
        <v>0</v>
      </c>
      <c r="W194" s="150">
        <f>V194*K194</f>
        <v>0</v>
      </c>
      <c r="X194" s="150">
        <v>0</v>
      </c>
      <c r="Y194" s="150">
        <f>X194*K194</f>
        <v>0</v>
      </c>
      <c r="Z194" s="150">
        <v>0</v>
      </c>
      <c r="AA194" s="151">
        <f>Z194*K194</f>
        <v>0</v>
      </c>
      <c r="AR194" s="20" t="s">
        <v>141</v>
      </c>
      <c r="AT194" s="20" t="s">
        <v>137</v>
      </c>
      <c r="AU194" s="20" t="s">
        <v>98</v>
      </c>
      <c r="AY194" s="20" t="s">
        <v>135</v>
      </c>
      <c r="BE194" s="152">
        <f>IF(U194="základní",N194,0)</f>
        <v>0</v>
      </c>
      <c r="BF194" s="152">
        <f>IF(U194="snížená",N194,0)</f>
        <v>0</v>
      </c>
      <c r="BG194" s="152">
        <f>IF(U194="zákl. přenesená",N194,0)</f>
        <v>0</v>
      </c>
      <c r="BH194" s="152">
        <f>IF(U194="sníž. přenesená",N194,0)</f>
        <v>0</v>
      </c>
      <c r="BI194" s="152">
        <f>IF(U194="nulová",N194,0)</f>
        <v>0</v>
      </c>
      <c r="BJ194" s="20" t="s">
        <v>84</v>
      </c>
      <c r="BK194" s="152">
        <f>ROUND(L194*K194,2)</f>
        <v>0</v>
      </c>
      <c r="BL194" s="20" t="s">
        <v>141</v>
      </c>
      <c r="BM194" s="20" t="s">
        <v>582</v>
      </c>
    </row>
    <row r="195" spans="2:65" s="9" customFormat="1" ht="37.35" customHeight="1">
      <c r="B195" s="135"/>
      <c r="C195" s="136"/>
      <c r="D195" s="137" t="s">
        <v>115</v>
      </c>
      <c r="E195" s="137"/>
      <c r="F195" s="137"/>
      <c r="G195" s="137"/>
      <c r="H195" s="137"/>
      <c r="I195" s="137"/>
      <c r="J195" s="137"/>
      <c r="K195" s="137"/>
      <c r="L195" s="137"/>
      <c r="M195" s="137"/>
      <c r="N195" s="269">
        <f>BK195</f>
        <v>0</v>
      </c>
      <c r="O195" s="270"/>
      <c r="P195" s="270"/>
      <c r="Q195" s="270"/>
      <c r="R195" s="138"/>
      <c r="T195" s="139"/>
      <c r="U195" s="136"/>
      <c r="V195" s="136"/>
      <c r="W195" s="140">
        <f>W196+W202</f>
        <v>0</v>
      </c>
      <c r="X195" s="136"/>
      <c r="Y195" s="140">
        <f>Y196+Y202</f>
        <v>0</v>
      </c>
      <c r="Z195" s="136"/>
      <c r="AA195" s="141">
        <f>AA196+AA202</f>
        <v>0</v>
      </c>
      <c r="AR195" s="142" t="s">
        <v>98</v>
      </c>
      <c r="AT195" s="143" t="s">
        <v>75</v>
      </c>
      <c r="AU195" s="143" t="s">
        <v>76</v>
      </c>
      <c r="AY195" s="142" t="s">
        <v>135</v>
      </c>
      <c r="BK195" s="144">
        <f>BK196+BK202</f>
        <v>0</v>
      </c>
    </row>
    <row r="196" spans="2:65" s="9" customFormat="1" ht="19.899999999999999" customHeight="1">
      <c r="B196" s="135"/>
      <c r="C196" s="136"/>
      <c r="D196" s="181" t="s">
        <v>650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262">
        <f>BK196</f>
        <v>0</v>
      </c>
      <c r="O196" s="263"/>
      <c r="P196" s="263"/>
      <c r="Q196" s="263"/>
      <c r="R196" s="138"/>
      <c r="T196" s="139"/>
      <c r="U196" s="136"/>
      <c r="V196" s="136"/>
      <c r="W196" s="140">
        <f>SUM(W197:W201)</f>
        <v>0</v>
      </c>
      <c r="X196" s="136"/>
      <c r="Y196" s="140">
        <f>SUM(Y197:Y201)</f>
        <v>0</v>
      </c>
      <c r="Z196" s="136"/>
      <c r="AA196" s="141">
        <f>SUM(AA197:AA201)</f>
        <v>0</v>
      </c>
      <c r="AR196" s="142" t="s">
        <v>98</v>
      </c>
      <c r="AT196" s="143" t="s">
        <v>75</v>
      </c>
      <c r="AU196" s="143" t="s">
        <v>84</v>
      </c>
      <c r="AY196" s="142" t="s">
        <v>135</v>
      </c>
      <c r="BK196" s="144">
        <f>SUM(BK197:BK201)</f>
        <v>0</v>
      </c>
    </row>
    <row r="197" spans="2:65" s="1" customFormat="1" ht="44.25" customHeight="1">
      <c r="B197" s="118"/>
      <c r="C197" s="145" t="s">
        <v>342</v>
      </c>
      <c r="D197" s="145" t="s">
        <v>137</v>
      </c>
      <c r="E197" s="146" t="s">
        <v>756</v>
      </c>
      <c r="F197" s="247" t="s">
        <v>757</v>
      </c>
      <c r="G197" s="247"/>
      <c r="H197" s="247"/>
      <c r="I197" s="247"/>
      <c r="J197" s="147" t="s">
        <v>154</v>
      </c>
      <c r="K197" s="148">
        <v>8.4109999999999996</v>
      </c>
      <c r="L197" s="239"/>
      <c r="M197" s="239"/>
      <c r="N197" s="239">
        <f>ROUND(L197*K197,2)</f>
        <v>0</v>
      </c>
      <c r="O197" s="239"/>
      <c r="P197" s="239"/>
      <c r="Q197" s="239"/>
      <c r="R197" s="120"/>
      <c r="T197" s="149" t="s">
        <v>5</v>
      </c>
      <c r="U197" s="43" t="s">
        <v>41</v>
      </c>
      <c r="V197" s="150">
        <v>0</v>
      </c>
      <c r="W197" s="150">
        <f>V197*K197</f>
        <v>0</v>
      </c>
      <c r="X197" s="150">
        <v>0</v>
      </c>
      <c r="Y197" s="150">
        <f>X197*K197</f>
        <v>0</v>
      </c>
      <c r="Z197" s="150">
        <v>0</v>
      </c>
      <c r="AA197" s="151">
        <f>Z197*K197</f>
        <v>0</v>
      </c>
      <c r="AR197" s="20" t="s">
        <v>346</v>
      </c>
      <c r="AT197" s="20" t="s">
        <v>137</v>
      </c>
      <c r="AU197" s="20" t="s">
        <v>98</v>
      </c>
      <c r="AY197" s="20" t="s">
        <v>135</v>
      </c>
      <c r="BE197" s="152">
        <f>IF(U197="základní",N197,0)</f>
        <v>0</v>
      </c>
      <c r="BF197" s="152">
        <f>IF(U197="snížená",N197,0)</f>
        <v>0</v>
      </c>
      <c r="BG197" s="152">
        <f>IF(U197="zákl. přenesená",N197,0)</f>
        <v>0</v>
      </c>
      <c r="BH197" s="152">
        <f>IF(U197="sníž. přenesená",N197,0)</f>
        <v>0</v>
      </c>
      <c r="BI197" s="152">
        <f>IF(U197="nulová",N197,0)</f>
        <v>0</v>
      </c>
      <c r="BJ197" s="20" t="s">
        <v>84</v>
      </c>
      <c r="BK197" s="152">
        <f>ROUND(L197*K197,2)</f>
        <v>0</v>
      </c>
      <c r="BL197" s="20" t="s">
        <v>346</v>
      </c>
      <c r="BM197" s="20" t="s">
        <v>758</v>
      </c>
    </row>
    <row r="198" spans="2:65" s="11" customFormat="1" ht="22.5" customHeight="1">
      <c r="B198" s="161"/>
      <c r="C198" s="162"/>
      <c r="D198" s="162"/>
      <c r="E198" s="163" t="s">
        <v>5</v>
      </c>
      <c r="F198" s="254" t="s">
        <v>759</v>
      </c>
      <c r="G198" s="255"/>
      <c r="H198" s="255"/>
      <c r="I198" s="255"/>
      <c r="J198" s="162"/>
      <c r="K198" s="164">
        <v>8.4109999999999996</v>
      </c>
      <c r="L198" s="162"/>
      <c r="M198" s="162"/>
      <c r="N198" s="162"/>
      <c r="O198" s="162"/>
      <c r="P198" s="162"/>
      <c r="Q198" s="162"/>
      <c r="R198" s="165"/>
      <c r="T198" s="166"/>
      <c r="U198" s="162"/>
      <c r="V198" s="162"/>
      <c r="W198" s="162"/>
      <c r="X198" s="162"/>
      <c r="Y198" s="162"/>
      <c r="Z198" s="162"/>
      <c r="AA198" s="167"/>
      <c r="AT198" s="168" t="s">
        <v>157</v>
      </c>
      <c r="AU198" s="168" t="s">
        <v>98</v>
      </c>
      <c r="AV198" s="11" t="s">
        <v>98</v>
      </c>
      <c r="AW198" s="11" t="s">
        <v>33</v>
      </c>
      <c r="AX198" s="11" t="s">
        <v>76</v>
      </c>
      <c r="AY198" s="168" t="s">
        <v>135</v>
      </c>
    </row>
    <row r="199" spans="2:65" s="12" customFormat="1" ht="22.5" customHeight="1">
      <c r="B199" s="169"/>
      <c r="C199" s="170"/>
      <c r="D199" s="170"/>
      <c r="E199" s="171" t="s">
        <v>5</v>
      </c>
      <c r="F199" s="252" t="s">
        <v>165</v>
      </c>
      <c r="G199" s="253"/>
      <c r="H199" s="253"/>
      <c r="I199" s="253"/>
      <c r="J199" s="170"/>
      <c r="K199" s="172">
        <v>8.4109999999999996</v>
      </c>
      <c r="L199" s="170"/>
      <c r="M199" s="170"/>
      <c r="N199" s="170"/>
      <c r="O199" s="170"/>
      <c r="P199" s="170"/>
      <c r="Q199" s="170"/>
      <c r="R199" s="173"/>
      <c r="T199" s="174"/>
      <c r="U199" s="170"/>
      <c r="V199" s="170"/>
      <c r="W199" s="170"/>
      <c r="X199" s="170"/>
      <c r="Y199" s="170"/>
      <c r="Z199" s="170"/>
      <c r="AA199" s="175"/>
      <c r="AT199" s="176" t="s">
        <v>157</v>
      </c>
      <c r="AU199" s="176" t="s">
        <v>98</v>
      </c>
      <c r="AV199" s="12" t="s">
        <v>141</v>
      </c>
      <c r="AW199" s="12" t="s">
        <v>33</v>
      </c>
      <c r="AX199" s="12" t="s">
        <v>84</v>
      </c>
      <c r="AY199" s="176" t="s">
        <v>135</v>
      </c>
    </row>
    <row r="200" spans="2:65" s="1" customFormat="1" ht="31.5" customHeight="1">
      <c r="B200" s="118"/>
      <c r="C200" s="145" t="s">
        <v>700</v>
      </c>
      <c r="D200" s="145" t="s">
        <v>137</v>
      </c>
      <c r="E200" s="146" t="s">
        <v>760</v>
      </c>
      <c r="F200" s="247" t="s">
        <v>761</v>
      </c>
      <c r="G200" s="247"/>
      <c r="H200" s="247"/>
      <c r="I200" s="247"/>
      <c r="J200" s="147" t="s">
        <v>206</v>
      </c>
      <c r="K200" s="148">
        <v>5.5250000000000004</v>
      </c>
      <c r="L200" s="239"/>
      <c r="M200" s="239"/>
      <c r="N200" s="239">
        <f>ROUND(L200*K200,2)</f>
        <v>0</v>
      </c>
      <c r="O200" s="239"/>
      <c r="P200" s="239"/>
      <c r="Q200" s="239"/>
      <c r="R200" s="120"/>
      <c r="T200" s="149" t="s">
        <v>5</v>
      </c>
      <c r="U200" s="43" t="s">
        <v>41</v>
      </c>
      <c r="V200" s="150">
        <v>0</v>
      </c>
      <c r="W200" s="150">
        <f>V200*K200</f>
        <v>0</v>
      </c>
      <c r="X200" s="150">
        <v>0</v>
      </c>
      <c r="Y200" s="150">
        <f>X200*K200</f>
        <v>0</v>
      </c>
      <c r="Z200" s="150">
        <v>0</v>
      </c>
      <c r="AA200" s="151">
        <f>Z200*K200</f>
        <v>0</v>
      </c>
      <c r="AR200" s="20" t="s">
        <v>346</v>
      </c>
      <c r="AT200" s="20" t="s">
        <v>137</v>
      </c>
      <c r="AU200" s="20" t="s">
        <v>98</v>
      </c>
      <c r="AY200" s="20" t="s">
        <v>135</v>
      </c>
      <c r="BE200" s="152">
        <f>IF(U200="základní",N200,0)</f>
        <v>0</v>
      </c>
      <c r="BF200" s="152">
        <f>IF(U200="snížená",N200,0)</f>
        <v>0</v>
      </c>
      <c r="BG200" s="152">
        <f>IF(U200="zákl. přenesená",N200,0)</f>
        <v>0</v>
      </c>
      <c r="BH200" s="152">
        <f>IF(U200="sníž. přenesená",N200,0)</f>
        <v>0</v>
      </c>
      <c r="BI200" s="152">
        <f>IF(U200="nulová",N200,0)</f>
        <v>0</v>
      </c>
      <c r="BJ200" s="20" t="s">
        <v>84</v>
      </c>
      <c r="BK200" s="152">
        <f>ROUND(L200*K200,2)</f>
        <v>0</v>
      </c>
      <c r="BL200" s="20" t="s">
        <v>346</v>
      </c>
      <c r="BM200" s="20" t="s">
        <v>762</v>
      </c>
    </row>
    <row r="201" spans="2:65" s="1" customFormat="1" ht="22.5" customHeight="1">
      <c r="B201" s="118"/>
      <c r="C201" s="145" t="s">
        <v>763</v>
      </c>
      <c r="D201" s="145" t="s">
        <v>137</v>
      </c>
      <c r="E201" s="146" t="s">
        <v>764</v>
      </c>
      <c r="F201" s="247" t="s">
        <v>765</v>
      </c>
      <c r="G201" s="247"/>
      <c r="H201" s="247"/>
      <c r="I201" s="247"/>
      <c r="J201" s="147" t="s">
        <v>766</v>
      </c>
      <c r="K201" s="148">
        <v>14.17</v>
      </c>
      <c r="L201" s="239"/>
      <c r="M201" s="239"/>
      <c r="N201" s="239">
        <f>ROUND(L201*K201,2)</f>
        <v>0</v>
      </c>
      <c r="O201" s="239"/>
      <c r="P201" s="239"/>
      <c r="Q201" s="239"/>
      <c r="R201" s="120"/>
      <c r="T201" s="149" t="s">
        <v>5</v>
      </c>
      <c r="U201" s="43" t="s">
        <v>41</v>
      </c>
      <c r="V201" s="150">
        <v>0</v>
      </c>
      <c r="W201" s="150">
        <f>V201*K201</f>
        <v>0</v>
      </c>
      <c r="X201" s="150">
        <v>0</v>
      </c>
      <c r="Y201" s="150">
        <f>X201*K201</f>
        <v>0</v>
      </c>
      <c r="Z201" s="150">
        <v>0</v>
      </c>
      <c r="AA201" s="151">
        <f>Z201*K201</f>
        <v>0</v>
      </c>
      <c r="AR201" s="20" t="s">
        <v>346</v>
      </c>
      <c r="AT201" s="20" t="s">
        <v>137</v>
      </c>
      <c r="AU201" s="20" t="s">
        <v>98</v>
      </c>
      <c r="AY201" s="20" t="s">
        <v>135</v>
      </c>
      <c r="BE201" s="152">
        <f>IF(U201="základní",N201,0)</f>
        <v>0</v>
      </c>
      <c r="BF201" s="152">
        <f>IF(U201="snížená",N201,0)</f>
        <v>0</v>
      </c>
      <c r="BG201" s="152">
        <f>IF(U201="zákl. přenesená",N201,0)</f>
        <v>0</v>
      </c>
      <c r="BH201" s="152">
        <f>IF(U201="sníž. přenesená",N201,0)</f>
        <v>0</v>
      </c>
      <c r="BI201" s="152">
        <f>IF(U201="nulová",N201,0)</f>
        <v>0</v>
      </c>
      <c r="BJ201" s="20" t="s">
        <v>84</v>
      </c>
      <c r="BK201" s="152">
        <f>ROUND(L201*K201,2)</f>
        <v>0</v>
      </c>
      <c r="BL201" s="20" t="s">
        <v>346</v>
      </c>
      <c r="BM201" s="20" t="s">
        <v>767</v>
      </c>
    </row>
    <row r="202" spans="2:65" s="9" customFormat="1" ht="29.85" customHeight="1">
      <c r="B202" s="135"/>
      <c r="C202" s="136"/>
      <c r="D202" s="181" t="s">
        <v>651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264">
        <f>BK202</f>
        <v>0</v>
      </c>
      <c r="O202" s="265"/>
      <c r="P202" s="265"/>
      <c r="Q202" s="265"/>
      <c r="R202" s="138"/>
      <c r="T202" s="139"/>
      <c r="U202" s="136"/>
      <c r="V202" s="136"/>
      <c r="W202" s="140">
        <f>SUM(W203:W205)</f>
        <v>0</v>
      </c>
      <c r="X202" s="136"/>
      <c r="Y202" s="140">
        <f>SUM(Y203:Y205)</f>
        <v>0</v>
      </c>
      <c r="Z202" s="136"/>
      <c r="AA202" s="141">
        <f>SUM(AA203:AA205)</f>
        <v>0</v>
      </c>
      <c r="AR202" s="142" t="s">
        <v>98</v>
      </c>
      <c r="AT202" s="143" t="s">
        <v>75</v>
      </c>
      <c r="AU202" s="143" t="s">
        <v>84</v>
      </c>
      <c r="AY202" s="142" t="s">
        <v>135</v>
      </c>
      <c r="BK202" s="144">
        <f>SUM(BK203:BK205)</f>
        <v>0</v>
      </c>
    </row>
    <row r="203" spans="2:65" s="1" customFormat="1" ht="22.5" customHeight="1">
      <c r="B203" s="118"/>
      <c r="C203" s="145" t="s">
        <v>203</v>
      </c>
      <c r="D203" s="145" t="s">
        <v>137</v>
      </c>
      <c r="E203" s="146" t="s">
        <v>768</v>
      </c>
      <c r="F203" s="247" t="s">
        <v>769</v>
      </c>
      <c r="G203" s="247"/>
      <c r="H203" s="247"/>
      <c r="I203" s="247"/>
      <c r="J203" s="147" t="s">
        <v>140</v>
      </c>
      <c r="K203" s="148">
        <v>1</v>
      </c>
      <c r="L203" s="239"/>
      <c r="M203" s="239"/>
      <c r="N203" s="239">
        <f>ROUND(L203*K203,2)</f>
        <v>0</v>
      </c>
      <c r="O203" s="239"/>
      <c r="P203" s="239"/>
      <c r="Q203" s="239"/>
      <c r="R203" s="120"/>
      <c r="T203" s="149" t="s">
        <v>5</v>
      </c>
      <c r="U203" s="43" t="s">
        <v>41</v>
      </c>
      <c r="V203" s="150">
        <v>0</v>
      </c>
      <c r="W203" s="150">
        <f>V203*K203</f>
        <v>0</v>
      </c>
      <c r="X203" s="150">
        <v>0</v>
      </c>
      <c r="Y203" s="150">
        <f>X203*K203</f>
        <v>0</v>
      </c>
      <c r="Z203" s="150">
        <v>0</v>
      </c>
      <c r="AA203" s="151">
        <f>Z203*K203</f>
        <v>0</v>
      </c>
      <c r="AR203" s="20" t="s">
        <v>346</v>
      </c>
      <c r="AT203" s="20" t="s">
        <v>137</v>
      </c>
      <c r="AU203" s="20" t="s">
        <v>98</v>
      </c>
      <c r="AY203" s="20" t="s">
        <v>135</v>
      </c>
      <c r="BE203" s="152">
        <f>IF(U203="základní",N203,0)</f>
        <v>0</v>
      </c>
      <c r="BF203" s="152">
        <f>IF(U203="snížená",N203,0)</f>
        <v>0</v>
      </c>
      <c r="BG203" s="152">
        <f>IF(U203="zákl. přenesená",N203,0)</f>
        <v>0</v>
      </c>
      <c r="BH203" s="152">
        <f>IF(U203="sníž. přenesená",N203,0)</f>
        <v>0</v>
      </c>
      <c r="BI203" s="152">
        <f>IF(U203="nulová",N203,0)</f>
        <v>0</v>
      </c>
      <c r="BJ203" s="20" t="s">
        <v>84</v>
      </c>
      <c r="BK203" s="152">
        <f>ROUND(L203*K203,2)</f>
        <v>0</v>
      </c>
      <c r="BL203" s="20" t="s">
        <v>346</v>
      </c>
      <c r="BM203" s="20" t="s">
        <v>535</v>
      </c>
    </row>
    <row r="204" spans="2:65" s="1" customFormat="1" ht="22.5" customHeight="1">
      <c r="B204" s="118"/>
      <c r="C204" s="145" t="s">
        <v>208</v>
      </c>
      <c r="D204" s="145" t="s">
        <v>137</v>
      </c>
      <c r="E204" s="146" t="s">
        <v>770</v>
      </c>
      <c r="F204" s="247" t="s">
        <v>771</v>
      </c>
      <c r="G204" s="247"/>
      <c r="H204" s="247"/>
      <c r="I204" s="247"/>
      <c r="J204" s="147" t="s">
        <v>140</v>
      </c>
      <c r="K204" s="148">
        <v>1</v>
      </c>
      <c r="L204" s="239"/>
      <c r="M204" s="239"/>
      <c r="N204" s="239">
        <f>ROUND(L204*K204,2)</f>
        <v>0</v>
      </c>
      <c r="O204" s="239"/>
      <c r="P204" s="239"/>
      <c r="Q204" s="239"/>
      <c r="R204" s="120"/>
      <c r="T204" s="149" t="s">
        <v>5</v>
      </c>
      <c r="U204" s="43" t="s">
        <v>41</v>
      </c>
      <c r="V204" s="150">
        <v>0</v>
      </c>
      <c r="W204" s="150">
        <f>V204*K204</f>
        <v>0</v>
      </c>
      <c r="X204" s="150">
        <v>0</v>
      </c>
      <c r="Y204" s="150">
        <f>X204*K204</f>
        <v>0</v>
      </c>
      <c r="Z204" s="150">
        <v>0</v>
      </c>
      <c r="AA204" s="151">
        <f>Z204*K204</f>
        <v>0</v>
      </c>
      <c r="AR204" s="20" t="s">
        <v>346</v>
      </c>
      <c r="AT204" s="20" t="s">
        <v>137</v>
      </c>
      <c r="AU204" s="20" t="s">
        <v>98</v>
      </c>
      <c r="AY204" s="20" t="s">
        <v>135</v>
      </c>
      <c r="BE204" s="152">
        <f>IF(U204="základní",N204,0)</f>
        <v>0</v>
      </c>
      <c r="BF204" s="152">
        <f>IF(U204="snížená",N204,0)</f>
        <v>0</v>
      </c>
      <c r="BG204" s="152">
        <f>IF(U204="zákl. přenesená",N204,0)</f>
        <v>0</v>
      </c>
      <c r="BH204" s="152">
        <f>IF(U204="sníž. přenesená",N204,0)</f>
        <v>0</v>
      </c>
      <c r="BI204" s="152">
        <f>IF(U204="nulová",N204,0)</f>
        <v>0</v>
      </c>
      <c r="BJ204" s="20" t="s">
        <v>84</v>
      </c>
      <c r="BK204" s="152">
        <f>ROUND(L204*K204,2)</f>
        <v>0</v>
      </c>
      <c r="BL204" s="20" t="s">
        <v>346</v>
      </c>
      <c r="BM204" s="20" t="s">
        <v>559</v>
      </c>
    </row>
    <row r="205" spans="2:65" s="1" customFormat="1" ht="31.5" customHeight="1">
      <c r="B205" s="118"/>
      <c r="C205" s="145" t="s">
        <v>224</v>
      </c>
      <c r="D205" s="145" t="s">
        <v>137</v>
      </c>
      <c r="E205" s="146" t="s">
        <v>772</v>
      </c>
      <c r="F205" s="247" t="s">
        <v>773</v>
      </c>
      <c r="G205" s="247"/>
      <c r="H205" s="247"/>
      <c r="I205" s="247"/>
      <c r="J205" s="147" t="s">
        <v>766</v>
      </c>
      <c r="K205" s="148">
        <v>125</v>
      </c>
      <c r="L205" s="239"/>
      <c r="M205" s="239"/>
      <c r="N205" s="239">
        <f>ROUND(L205*K205,2)</f>
        <v>0</v>
      </c>
      <c r="O205" s="239"/>
      <c r="P205" s="239"/>
      <c r="Q205" s="239"/>
      <c r="R205" s="120"/>
      <c r="T205" s="149" t="s">
        <v>5</v>
      </c>
      <c r="U205" s="43" t="s">
        <v>41</v>
      </c>
      <c r="V205" s="150">
        <v>0</v>
      </c>
      <c r="W205" s="150">
        <f>V205*K205</f>
        <v>0</v>
      </c>
      <c r="X205" s="150">
        <v>0</v>
      </c>
      <c r="Y205" s="150">
        <f>X205*K205</f>
        <v>0</v>
      </c>
      <c r="Z205" s="150">
        <v>0</v>
      </c>
      <c r="AA205" s="151">
        <f>Z205*K205</f>
        <v>0</v>
      </c>
      <c r="AR205" s="20" t="s">
        <v>346</v>
      </c>
      <c r="AT205" s="20" t="s">
        <v>137</v>
      </c>
      <c r="AU205" s="20" t="s">
        <v>98</v>
      </c>
      <c r="AY205" s="20" t="s">
        <v>135</v>
      </c>
      <c r="BE205" s="152">
        <f>IF(U205="základní",N205,0)</f>
        <v>0</v>
      </c>
      <c r="BF205" s="152">
        <f>IF(U205="snížená",N205,0)</f>
        <v>0</v>
      </c>
      <c r="BG205" s="152">
        <f>IF(U205="zákl. přenesená",N205,0)</f>
        <v>0</v>
      </c>
      <c r="BH205" s="152">
        <f>IF(U205="sníž. přenesená",N205,0)</f>
        <v>0</v>
      </c>
      <c r="BI205" s="152">
        <f>IF(U205="nulová",N205,0)</f>
        <v>0</v>
      </c>
      <c r="BJ205" s="20" t="s">
        <v>84</v>
      </c>
      <c r="BK205" s="152">
        <f>ROUND(L205*K205,2)</f>
        <v>0</v>
      </c>
      <c r="BL205" s="20" t="s">
        <v>346</v>
      </c>
      <c r="BM205" s="20" t="s">
        <v>567</v>
      </c>
    </row>
    <row r="206" spans="2:65" s="9" customFormat="1" ht="37.35" customHeight="1">
      <c r="B206" s="135"/>
      <c r="C206" s="136"/>
      <c r="D206" s="137" t="s">
        <v>652</v>
      </c>
      <c r="E206" s="137"/>
      <c r="F206" s="137"/>
      <c r="G206" s="137"/>
      <c r="H206" s="137"/>
      <c r="I206" s="137"/>
      <c r="J206" s="137"/>
      <c r="K206" s="137"/>
      <c r="L206" s="137"/>
      <c r="M206" s="137"/>
      <c r="N206" s="269">
        <f>BK206</f>
        <v>0</v>
      </c>
      <c r="O206" s="270"/>
      <c r="P206" s="270"/>
      <c r="Q206" s="270"/>
      <c r="R206" s="138"/>
      <c r="T206" s="139"/>
      <c r="U206" s="136"/>
      <c r="V206" s="136"/>
      <c r="W206" s="140">
        <f>W207</f>
        <v>0</v>
      </c>
      <c r="X206" s="136"/>
      <c r="Y206" s="140">
        <f>Y207</f>
        <v>0</v>
      </c>
      <c r="Z206" s="136"/>
      <c r="AA206" s="141">
        <f>AA207</f>
        <v>0</v>
      </c>
      <c r="AR206" s="142" t="s">
        <v>362</v>
      </c>
      <c r="AT206" s="143" t="s">
        <v>75</v>
      </c>
      <c r="AU206" s="143" t="s">
        <v>76</v>
      </c>
      <c r="AY206" s="142" t="s">
        <v>135</v>
      </c>
      <c r="BK206" s="144">
        <f>BK207</f>
        <v>0</v>
      </c>
    </row>
    <row r="207" spans="2:65" s="9" customFormat="1" ht="19.899999999999999" customHeight="1">
      <c r="B207" s="135"/>
      <c r="C207" s="136"/>
      <c r="D207" s="181" t="s">
        <v>653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262">
        <f>BK207</f>
        <v>0</v>
      </c>
      <c r="O207" s="263"/>
      <c r="P207" s="263"/>
      <c r="Q207" s="263"/>
      <c r="R207" s="138"/>
      <c r="T207" s="139"/>
      <c r="U207" s="136"/>
      <c r="V207" s="136"/>
      <c r="W207" s="140">
        <f>W208</f>
        <v>0</v>
      </c>
      <c r="X207" s="136"/>
      <c r="Y207" s="140">
        <f>Y208</f>
        <v>0</v>
      </c>
      <c r="Z207" s="136"/>
      <c r="AA207" s="141">
        <f>AA208</f>
        <v>0</v>
      </c>
      <c r="AR207" s="142" t="s">
        <v>362</v>
      </c>
      <c r="AT207" s="143" t="s">
        <v>75</v>
      </c>
      <c r="AU207" s="143" t="s">
        <v>84</v>
      </c>
      <c r="AY207" s="142" t="s">
        <v>135</v>
      </c>
      <c r="BK207" s="144">
        <f>BK208</f>
        <v>0</v>
      </c>
    </row>
    <row r="208" spans="2:65" s="1" customFormat="1" ht="31.5" customHeight="1">
      <c r="B208" s="118"/>
      <c r="C208" s="145" t="s">
        <v>774</v>
      </c>
      <c r="D208" s="145" t="s">
        <v>137</v>
      </c>
      <c r="E208" s="146" t="s">
        <v>775</v>
      </c>
      <c r="F208" s="247" t="s">
        <v>776</v>
      </c>
      <c r="G208" s="247"/>
      <c r="H208" s="247"/>
      <c r="I208" s="247"/>
      <c r="J208" s="147" t="s">
        <v>206</v>
      </c>
      <c r="K208" s="148">
        <v>2</v>
      </c>
      <c r="L208" s="239"/>
      <c r="M208" s="239"/>
      <c r="N208" s="239">
        <f>ROUND(L208*K208,2)</f>
        <v>0</v>
      </c>
      <c r="O208" s="239"/>
      <c r="P208" s="239"/>
      <c r="Q208" s="239"/>
      <c r="R208" s="120"/>
      <c r="T208" s="149" t="s">
        <v>5</v>
      </c>
      <c r="U208" s="185" t="s">
        <v>41</v>
      </c>
      <c r="V208" s="186">
        <v>0</v>
      </c>
      <c r="W208" s="186">
        <f>V208*K208</f>
        <v>0</v>
      </c>
      <c r="X208" s="186">
        <v>0</v>
      </c>
      <c r="Y208" s="186">
        <f>X208*K208</f>
        <v>0</v>
      </c>
      <c r="Z208" s="186">
        <v>0</v>
      </c>
      <c r="AA208" s="187">
        <f>Z208*K208</f>
        <v>0</v>
      </c>
      <c r="AR208" s="20" t="s">
        <v>729</v>
      </c>
      <c r="AT208" s="20" t="s">
        <v>137</v>
      </c>
      <c r="AU208" s="20" t="s">
        <v>98</v>
      </c>
      <c r="AY208" s="20" t="s">
        <v>135</v>
      </c>
      <c r="BE208" s="152">
        <f>IF(U208="základní",N208,0)</f>
        <v>0</v>
      </c>
      <c r="BF208" s="152">
        <f>IF(U208="snížená",N208,0)</f>
        <v>0</v>
      </c>
      <c r="BG208" s="152">
        <f>IF(U208="zákl. přenesená",N208,0)</f>
        <v>0</v>
      </c>
      <c r="BH208" s="152">
        <f>IF(U208="sníž. přenesená",N208,0)</f>
        <v>0</v>
      </c>
      <c r="BI208" s="152">
        <f>IF(U208="nulová",N208,0)</f>
        <v>0</v>
      </c>
      <c r="BJ208" s="20" t="s">
        <v>84</v>
      </c>
      <c r="BK208" s="152">
        <f>ROUND(L208*K208,2)</f>
        <v>0</v>
      </c>
      <c r="BL208" s="20" t="s">
        <v>729</v>
      </c>
      <c r="BM208" s="20" t="s">
        <v>543</v>
      </c>
    </row>
    <row r="209" spans="2:18" s="1" customFormat="1" ht="6.95" customHeight="1">
      <c r="B209" s="58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60"/>
    </row>
  </sheetData>
  <mergeCells count="244">
    <mergeCell ref="H1:K1"/>
    <mergeCell ref="S2:AC2"/>
    <mergeCell ref="F205:I205"/>
    <mergeCell ref="L205:M205"/>
    <mergeCell ref="N205:Q205"/>
    <mergeCell ref="N176:Q176"/>
    <mergeCell ref="N189:Q189"/>
    <mergeCell ref="N193:Q193"/>
    <mergeCell ref="N195:Q195"/>
    <mergeCell ref="N196:Q196"/>
    <mergeCell ref="F208:I208"/>
    <mergeCell ref="L208:M208"/>
    <mergeCell ref="N208:Q208"/>
    <mergeCell ref="N123:Q123"/>
    <mergeCell ref="N124:Q124"/>
    <mergeCell ref="N125:Q125"/>
    <mergeCell ref="N141:Q141"/>
    <mergeCell ref="N157:Q157"/>
    <mergeCell ref="N167:Q167"/>
    <mergeCell ref="N174:Q174"/>
    <mergeCell ref="N202:Q202"/>
    <mergeCell ref="N206:Q206"/>
    <mergeCell ref="N207:Q207"/>
    <mergeCell ref="F201:I201"/>
    <mergeCell ref="L201:M201"/>
    <mergeCell ref="N201:Q201"/>
    <mergeCell ref="F203:I203"/>
    <mergeCell ref="L203:M203"/>
    <mergeCell ref="N203:Q203"/>
    <mergeCell ref="F204:I204"/>
    <mergeCell ref="L204:M204"/>
    <mergeCell ref="N204:Q204"/>
    <mergeCell ref="F194:I194"/>
    <mergeCell ref="L194:M194"/>
    <mergeCell ref="N194:Q194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F188:I188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3:I183"/>
    <mergeCell ref="F184:I184"/>
    <mergeCell ref="F185:I185"/>
    <mergeCell ref="L185:M185"/>
    <mergeCell ref="N185:Q185"/>
    <mergeCell ref="F186:I186"/>
    <mergeCell ref="L186:M186"/>
    <mergeCell ref="F187:I187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L178:M178"/>
    <mergeCell ref="N178:Q178"/>
    <mergeCell ref="F179:I179"/>
    <mergeCell ref="L179:M179"/>
    <mergeCell ref="N179:Q179"/>
    <mergeCell ref="N186:Q186"/>
    <mergeCell ref="N173:Q173"/>
    <mergeCell ref="F170:I170"/>
    <mergeCell ref="F171:I171"/>
    <mergeCell ref="F172:I172"/>
    <mergeCell ref="L172:M172"/>
    <mergeCell ref="N182:Q182"/>
    <mergeCell ref="F177:I177"/>
    <mergeCell ref="L177:M177"/>
    <mergeCell ref="N177:Q177"/>
    <mergeCell ref="F178:I178"/>
    <mergeCell ref="F164:I164"/>
    <mergeCell ref="F165:I165"/>
    <mergeCell ref="F166:I166"/>
    <mergeCell ref="L166:M166"/>
    <mergeCell ref="N166:Q166"/>
    <mergeCell ref="F168:I168"/>
    <mergeCell ref="L168:M168"/>
    <mergeCell ref="N168:Q168"/>
    <mergeCell ref="F169:I169"/>
    <mergeCell ref="L169:M169"/>
    <mergeCell ref="N169:Q169"/>
    <mergeCell ref="F175:I175"/>
    <mergeCell ref="L175:M175"/>
    <mergeCell ref="N175:Q175"/>
    <mergeCell ref="N172:Q172"/>
    <mergeCell ref="F173:I173"/>
    <mergeCell ref="L173:M173"/>
    <mergeCell ref="F155:I155"/>
    <mergeCell ref="F156:I156"/>
    <mergeCell ref="L156:M156"/>
    <mergeCell ref="N161:Q161"/>
    <mergeCell ref="F162:I162"/>
    <mergeCell ref="L162:M162"/>
    <mergeCell ref="N162:Q162"/>
    <mergeCell ref="F159:I159"/>
    <mergeCell ref="F160:I160"/>
    <mergeCell ref="F161:I161"/>
    <mergeCell ref="F158:I158"/>
    <mergeCell ref="L158:M158"/>
    <mergeCell ref="N158:Q158"/>
    <mergeCell ref="F163:I163"/>
    <mergeCell ref="L163:M163"/>
    <mergeCell ref="N163:Q163"/>
    <mergeCell ref="L161:M161"/>
    <mergeCell ref="N151:Q151"/>
    <mergeCell ref="F148:I148"/>
    <mergeCell ref="L148:M148"/>
    <mergeCell ref="N148:Q148"/>
    <mergeCell ref="F149:I149"/>
    <mergeCell ref="N156:Q156"/>
    <mergeCell ref="F153:I153"/>
    <mergeCell ref="L153:M153"/>
    <mergeCell ref="N153:Q153"/>
    <mergeCell ref="F154:I154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L147:M147"/>
    <mergeCell ref="N147:Q147"/>
    <mergeCell ref="F152:I152"/>
    <mergeCell ref="L152:M152"/>
    <mergeCell ref="N152:Q152"/>
    <mergeCell ref="F150:I150"/>
    <mergeCell ref="F151:I151"/>
    <mergeCell ref="L151:M151"/>
    <mergeCell ref="F134:I134"/>
    <mergeCell ref="F139:I139"/>
    <mergeCell ref="F140:I140"/>
    <mergeCell ref="L140:M140"/>
    <mergeCell ref="N140:Q140"/>
    <mergeCell ref="F137:I137"/>
    <mergeCell ref="L137:M137"/>
    <mergeCell ref="N137:Q137"/>
    <mergeCell ref="F138:I138"/>
    <mergeCell ref="F132:I132"/>
    <mergeCell ref="L132:M132"/>
    <mergeCell ref="N132:Q132"/>
    <mergeCell ref="F133:I133"/>
    <mergeCell ref="L133:M133"/>
    <mergeCell ref="N133:Q133"/>
    <mergeCell ref="F135:I135"/>
    <mergeCell ref="F136:I136"/>
    <mergeCell ref="L136:M136"/>
    <mergeCell ref="N136:Q136"/>
    <mergeCell ref="F142:I142"/>
    <mergeCell ref="L142:M142"/>
    <mergeCell ref="N142:Q142"/>
    <mergeCell ref="N129:Q129"/>
    <mergeCell ref="F130:I130"/>
    <mergeCell ref="L130:M130"/>
    <mergeCell ref="N130:Q130"/>
    <mergeCell ref="F127:I127"/>
    <mergeCell ref="F128:I128"/>
    <mergeCell ref="F129:I129"/>
    <mergeCell ref="L129:M129"/>
    <mergeCell ref="F131:I131"/>
    <mergeCell ref="L131:M131"/>
    <mergeCell ref="N131:Q131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5:J35"/>
    <mergeCell ref="M35:P35"/>
    <mergeCell ref="H36:J36"/>
    <mergeCell ref="M36:P36"/>
    <mergeCell ref="H33:J33"/>
    <mergeCell ref="M33:P33"/>
    <mergeCell ref="H34:J34"/>
    <mergeCell ref="M34:P34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honeticPr fontId="40" type="noConversion"/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10 - Kanalizace</vt:lpstr>
      <vt:lpstr>20 - Opěrná stěna</vt:lpstr>
      <vt:lpstr>'10 - Kanalizace'!Názvy_tisku</vt:lpstr>
      <vt:lpstr>'20 - Opěrná stěna'!Názvy_tisku</vt:lpstr>
      <vt:lpstr>'Rekapitulace stavby'!Názvy_tisku</vt:lpstr>
      <vt:lpstr>'10 - Kanalizace'!Oblast_tisku</vt:lpstr>
      <vt:lpstr>'20 - Opěrná stěna'!Oblast_tisku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vladimir.rakyta</dc:creator>
  <cp:lastModifiedBy>user</cp:lastModifiedBy>
  <cp:lastPrinted>2017-05-22T12:13:21Z</cp:lastPrinted>
  <dcterms:created xsi:type="dcterms:W3CDTF">2017-05-22T10:35:03Z</dcterms:created>
  <dcterms:modified xsi:type="dcterms:W3CDTF">2017-05-22T12:16:54Z</dcterms:modified>
</cp:coreProperties>
</file>