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0 - SO 01 - Dlažby" sheetId="2" r:id="rId2"/>
    <sheet name="20 - SO 02 - Pískové cesty" sheetId="3" r:id="rId3"/>
    <sheet name="Pokyny pro vyplnění" sheetId="4" r:id="rId4"/>
  </sheets>
  <definedNames>
    <definedName name="_xlnm._FilterDatabase" localSheetId="1" hidden="1">'10 - SO 01 - Dlažby'!$C$99:$K$99</definedName>
    <definedName name="_xlnm._FilterDatabase" localSheetId="2" hidden="1">'20 - SO 02 - Pískové cesty'!$C$84:$K$84</definedName>
    <definedName name="_xlnm.Print_Titles" localSheetId="1">'10 - SO 01 - Dlažby'!$99:$99</definedName>
    <definedName name="_xlnm.Print_Titles" localSheetId="2">'20 - SO 02 - Pískové cesty'!$84:$84</definedName>
    <definedName name="_xlnm.Print_Titles" localSheetId="0">'Rekapitulace stavby'!$49:$49</definedName>
    <definedName name="_xlnm.Print_Area" localSheetId="1">'10 - SO 01 - Dlažby'!$C$4:$J$36,'10 - SO 01 - Dlažby'!$C$42:$J$81,'10 - SO 01 - Dlažby'!$C$87:$K$395</definedName>
    <definedName name="_xlnm.Print_Area" localSheetId="2">'20 - SO 02 - Pískové cesty'!$C$4:$J$36,'20 - SO 02 - Pískové cesty'!$C$42:$J$66,'20 - SO 02 - Pískové cesty'!$C$72:$K$156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<sst xmlns="http://schemas.openxmlformats.org/spreadsheetml/2006/main" count="4983" uniqueCount="1193">
  <si>
    <t>Export VZ</t>
  </si>
  <si>
    <t>List obsahuje:</t>
  </si>
  <si>
    <t>3.0</t>
  </si>
  <si>
    <t>False</t>
  </si>
  <si>
    <t>{88AC28F1-D657-4E33-9AB8-B4F439331C5F}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</si>
  <si>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</si>
  <si>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</si>
  <si>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</si>
  <si>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</si>
  <si>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</si>
  <si>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</si>
  <si>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</si>
  <si>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</si>
  <si>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</si>
  <si>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X958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</si>
  <si>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</si>
  <si>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</si>
  <si>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úprava chodníků a nákupního centra Skalka a novostavba pěšin pro pěší</t>
  </si>
  <si>
    <t>0,1</t>
  </si>
  <si>
    <t>KSO:</t>
  </si>
  <si>
    <t>CC-CZ:</t>
  </si>
  <si>
    <t>1</t>
  </si>
  <si>
    <t>Místo:</t>
  </si>
  <si>
    <t>Cheb</t>
  </si>
  <si>
    <t>Datum:</t>
  </si>
  <si>
    <t>09.09.2016</t>
  </si>
  <si>
    <t>10</t>
  </si>
  <si>
    <t>100</t>
  </si>
  <si>
    <t>Zadavatel:</t>
  </si>
  <si>
    <t>IČ:</t>
  </si>
  <si>
    <t>Město Cheb</t>
  </si>
  <si>
    <t>DIČ:</t>
  </si>
  <si>
    <t>Uchazeč:</t>
  </si>
  <si>
    <t>Vyplň údaj</t>
  </si>
  <si>
    <t>Projektant:</t>
  </si>
  <si>
    <t>Pařízek Petr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</si>
  <si>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</si>
  <si>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</si>
  <si>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</si>
  <si>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</si>
  <si>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</si>
  <si>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</si>
  <si>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</si>
  <si>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</si>
  <si>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</si>
  <si>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</si>
  <si>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</si>
  <si>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</si>
  <si>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</si>
  <si>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</si>
  <si>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</si>
  <si>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</si>
  <si>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</si>
  <si>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</si>
  <si>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</si>
  <si>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</si>
  <si>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</si>
  <si>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</si>
  <si>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</si>
  <si>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</si>
  <si>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</si>
  <si>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</si>
  <si>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</si>
  <si>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</si>
  <si>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</si>
  <si>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</si>
  <si>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</si>
  <si>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</si>
  <si>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</si>
  <si>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</si>
  <si>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</si>
  <si>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</si>
  <si>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</si>
  <si>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</si>
  <si>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</si>
  <si>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</si>
  <si>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01 - Dlažby</t>
  </si>
  <si>
    <t>STA</t>
  </si>
  <si>
    <t>{AD50A297-7F05-4676-9952-700FB6F5F29E}</t>
  </si>
  <si>
    <t>2</t>
  </si>
  <si>
    <t>20</t>
  </si>
  <si>
    <t>SO 02 - Pískové cesty</t>
  </si>
  <si>
    <t>{2F68DA7B-0EFE-4006-8BE0-BF45032DC445}</t>
  </si>
  <si>
    <t>Zpět na list:</t>
  </si>
  <si>
    <t>KRYCÍ LIST SOUPISU</t>
  </si>
  <si>
    <t>Objekt:</t>
  </si>
  <si>
    <t>10 - SO 01 - Dlažby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</si>
  <si>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</si>
  <si>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</si>
  <si>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</si>
  <si>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</si>
  <si>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</si>
  <si>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</si>
  <si>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</si>
  <si>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</si>
  <si>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</si>
  <si>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</si>
  <si>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</si>
  <si>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</si>
  <si>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</si>
  <si>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</si>
  <si>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</si>
  <si>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</si>
  <si>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</si>
  <si>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</si>
  <si>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</si>
  <si>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772 - Podlahy z kamene</t>
  </si>
  <si>
    <t xml:space="preserve">    781 - Dokončovací práce - obklady</t>
  </si>
  <si>
    <t xml:space="preserve">    783 - Dokončovací práce - nátěry</t>
  </si>
  <si>
    <t>M - Práce a dodávky M</t>
  </si>
  <si>
    <t xml:space="preserve">    21-M-1 - Elektromontáže</t>
  </si>
  <si>
    <t xml:space="preserve">    21-M-2 - Demontáž</t>
  </si>
  <si>
    <t xml:space="preserve">    21-M-3 - Výchozí revize</t>
  </si>
  <si>
    <t xml:space="preserve">    21-M-4 - Ostatní</t>
  </si>
  <si>
    <t xml:space="preserve">    46-M - Zemní práce při extr.mont.pracích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</si>
  <si>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</si>
  <si>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</si>
  <si>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</si>
  <si>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</si>
  <si>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</si>
  <si>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</si>
  <si>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</si>
  <si>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</si>
  <si>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</si>
  <si>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</si>
  <si>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</si>
  <si>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</si>
  <si>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</si>
  <si>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</si>
  <si>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</si>
  <si>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</si>
  <si>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</si>
  <si>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</si>
  <si>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</si>
  <si>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</si>
  <si>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</si>
  <si>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112151311</t>
  </si>
  <si>
    <t>Kácení stromu bez postupného spouštění koruny a kmene D do 0,2 m</t>
  </si>
  <si>
    <t>kus</t>
  </si>
  <si>
    <t>CS ÚRS 2015 01</t>
  </si>
  <si>
    <t>4</t>
  </si>
  <si>
    <t>75617385</t>
  </si>
  <si>
    <t>112201112</t>
  </si>
  <si>
    <t>Odstranění pařezů D do 0,3 m v rovině a svahu 1:5 s odklizením do 20 m a zasypáním jámy</t>
  </si>
  <si>
    <t>1285609249</t>
  </si>
  <si>
    <t>3</t>
  </si>
  <si>
    <t>113107222</t>
  </si>
  <si>
    <t>Odstranění podkladu pl přes 200 m2 z kameniva drceného tl 200 mm</t>
  </si>
  <si>
    <t>m2</t>
  </si>
  <si>
    <t>-942735422</t>
  </si>
  <si>
    <t>VV</t>
  </si>
  <si>
    <t>1040 "odstranění zbylého podkladu pod stávajícím povrchem</t>
  </si>
  <si>
    <t>113201112</t>
  </si>
  <si>
    <t>Vytrhání obrub silničních</t>
  </si>
  <si>
    <t>m</t>
  </si>
  <si>
    <t>-1843126202</t>
  </si>
  <si>
    <t>5</t>
  </si>
  <si>
    <t>113204111</t>
  </si>
  <si>
    <t>Vytrhání obrub záhonových</t>
  </si>
  <si>
    <t>-1299170735</t>
  </si>
  <si>
    <t>6</t>
  </si>
  <si>
    <t>122201102</t>
  </si>
  <si>
    <t>Odkopávky a prokopávky nezapažené v hornině tř. 3 objem do 1000 m3</t>
  </si>
  <si>
    <t>m3</t>
  </si>
  <si>
    <t>1975778319</t>
  </si>
  <si>
    <t>156 "odkop pro sanační vrstvu</t>
  </si>
  <si>
    <t>7</t>
  </si>
  <si>
    <t>122201109</t>
  </si>
  <si>
    <t>Příplatek za lepivost u odkopávek v hornině tř. 1 až 3</t>
  </si>
  <si>
    <t>1365437957</t>
  </si>
  <si>
    <t>156*0,5 'Přepočtené koeficientem množství</t>
  </si>
  <si>
    <t>8</t>
  </si>
  <si>
    <t>130001101</t>
  </si>
  <si>
    <t>Příplatek za ztížení vykopávky v blízkosti podzemního vedení</t>
  </si>
  <si>
    <t>-1037152128</t>
  </si>
  <si>
    <t>9</t>
  </si>
  <si>
    <t>132201101</t>
  </si>
  <si>
    <t>Hloubení rýh š do 600 mm v hornině tř. 3 objemu do 100 m3</t>
  </si>
  <si>
    <t>2020261415</t>
  </si>
  <si>
    <t>14*0,6*1,4</t>
  </si>
  <si>
    <t>23*0,6*1</t>
  </si>
  <si>
    <t>24*0,5*1 "drenáž</t>
  </si>
  <si>
    <t>132201109</t>
  </si>
  <si>
    <t>Příplatek za lepivost k hloubení rýh š do 600 mm v hornině tř. 3</t>
  </si>
  <si>
    <t>-879873178</t>
  </si>
  <si>
    <t>37,56*0,5 'Přepočtené koeficientem množství</t>
  </si>
  <si>
    <t>11</t>
  </si>
  <si>
    <t>133201101</t>
  </si>
  <si>
    <t>Hloubení šachet v hornině tř. 3 objemu do 100 m3</t>
  </si>
  <si>
    <t>483422434</t>
  </si>
  <si>
    <t>0,5*0,5*0,7*4 "patka pro chodníkový sloupek</t>
  </si>
  <si>
    <t>0,6*0,2*0,7*2 "patka pro stojan na kola</t>
  </si>
  <si>
    <t>1 "vsakovací dren</t>
  </si>
  <si>
    <t>12</t>
  </si>
  <si>
    <t>161101101</t>
  </si>
  <si>
    <t>Svislé přemístění výkopku z horniny tř. 1 až 4 hl výkopu do 2,5 m</t>
  </si>
  <si>
    <t>1235403174</t>
  </si>
  <si>
    <t>156+37,56+0,868+1</t>
  </si>
  <si>
    <t>13</t>
  </si>
  <si>
    <t>162701105</t>
  </si>
  <si>
    <t>Vodorovné přemístění do 10000 m výkopku/sypaniny z horniny tř. 1 až 4</t>
  </si>
  <si>
    <t>431956748</t>
  </si>
  <si>
    <t>14</t>
  </si>
  <si>
    <t>171101103</t>
  </si>
  <si>
    <t>Uložení sypaniny z hornin soudržných do násypů zhutněných do 100 % PS</t>
  </si>
  <si>
    <t>1348724106</t>
  </si>
  <si>
    <t>M</t>
  </si>
  <si>
    <t>583373080</t>
  </si>
  <si>
    <t>štěrkopísek frakce 0-2 třída B</t>
  </si>
  <si>
    <t>t</t>
  </si>
  <si>
    <t>-1894737122</t>
  </si>
  <si>
    <t>25*2 'Přepočtené koeficientem množství</t>
  </si>
  <si>
    <t>16</t>
  </si>
  <si>
    <t>171201201</t>
  </si>
  <si>
    <t>Uložení sypaniny na skládky</t>
  </si>
  <si>
    <t>-265456124</t>
  </si>
  <si>
    <t>17</t>
  </si>
  <si>
    <t>171201211</t>
  </si>
  <si>
    <t>Poplatek za uložení odpadu ze sypaniny na skládce (skládkovné)</t>
  </si>
  <si>
    <t>-905449145</t>
  </si>
  <si>
    <t>195,428*2 'Přepočtené koeficientem množství</t>
  </si>
  <si>
    <t>18</t>
  </si>
  <si>
    <t>174101101</t>
  </si>
  <si>
    <t>Zásyp jam, šachet rýh nebo kolem objektů sypaninou se zhutněním</t>
  </si>
  <si>
    <t>1637520319</t>
  </si>
  <si>
    <t>14*0,6*(1,4-0,1-0,15-0,3)</t>
  </si>
  <si>
    <t>23*0,6*(1-0,1-0,1-0,3)</t>
  </si>
  <si>
    <t>19</t>
  </si>
  <si>
    <t>583312890</t>
  </si>
  <si>
    <t>kamenivo těžené drobné frakce</t>
  </si>
  <si>
    <t>348232114</t>
  </si>
  <si>
    <t>14,04*2 'Přepočtené koeficientem množství</t>
  </si>
  <si>
    <t>175102101</t>
  </si>
  <si>
    <t>Obsypání potrubí při překopech inž sítí ručně objem do 10 m3 z hor tř. 1 až 4</t>
  </si>
  <si>
    <t>-442226513</t>
  </si>
  <si>
    <t>14*0,6*(0,15+0,3)</t>
  </si>
  <si>
    <t>23*0,6*(0,1+0,3)</t>
  </si>
  <si>
    <t>109052777</t>
  </si>
  <si>
    <t>9,3*2 'Přepočtené koeficientem množství</t>
  </si>
  <si>
    <t>22</t>
  </si>
  <si>
    <t>181102302</t>
  </si>
  <si>
    <t>Úprava pláně v zářezech se zhutněním</t>
  </si>
  <si>
    <t>-463912649</t>
  </si>
  <si>
    <t>992,66+27,44</t>
  </si>
  <si>
    <t xml:space="preserve">1,41+0,9 </t>
  </si>
  <si>
    <t>4,2*1,16</t>
  </si>
  <si>
    <t>23</t>
  </si>
  <si>
    <t>932273249</t>
  </si>
  <si>
    <t>6,2*2,63 "schodiště</t>
  </si>
  <si>
    <t>24</t>
  </si>
  <si>
    <t>181111111</t>
  </si>
  <si>
    <t>Plošná úprava terénu do 500 m2 zemina tř 1 až 4 nerovnosti do +/- 100 mm v rovinně a svahu do 1:5</t>
  </si>
  <si>
    <t>359863740</t>
  </si>
  <si>
    <t>230 "travnaté plochy</t>
  </si>
  <si>
    <t>25</t>
  </si>
  <si>
    <t>181202301</t>
  </si>
  <si>
    <t>Úprava pláně na násypech bez zhutnění</t>
  </si>
  <si>
    <t>-1966620062</t>
  </si>
  <si>
    <t>26</t>
  </si>
  <si>
    <t>181301101</t>
  </si>
  <si>
    <t>Rozprostření ornice tl vrstvy do 100 mm pl do 500 m2 v rovině nebo ve svahu do 1:5</t>
  </si>
  <si>
    <t>-1865406043</t>
  </si>
  <si>
    <t>27</t>
  </si>
  <si>
    <t>103715000</t>
  </si>
  <si>
    <t>substrát pro trávníky A  VL</t>
  </si>
  <si>
    <t>2083057562</t>
  </si>
  <si>
    <t>230,000*0,1</t>
  </si>
  <si>
    <t>28</t>
  </si>
  <si>
    <t>181411131</t>
  </si>
  <si>
    <t>Založení parkového trávníku výsevem plochy do 1000 m2 v rovině a ve svahu do 1:5</t>
  </si>
  <si>
    <t>-1762541851</t>
  </si>
  <si>
    <t>29</t>
  </si>
  <si>
    <t>005724100</t>
  </si>
  <si>
    <t>osivo směs travní parková</t>
  </si>
  <si>
    <t>kg</t>
  </si>
  <si>
    <t>1053711341</t>
  </si>
  <si>
    <t>230,000*0,07</t>
  </si>
  <si>
    <t>Zakládání</t>
  </si>
  <si>
    <t>30</t>
  </si>
  <si>
    <t>211531111</t>
  </si>
  <si>
    <t>Výplň odvodňovacích žeber nebo trativodů kamenivem hrubým drceným frakce 16 až 63 mm</t>
  </si>
  <si>
    <t>521536534</t>
  </si>
  <si>
    <t>24*0,5*1 "f 16-32</t>
  </si>
  <si>
    <t>31</t>
  </si>
  <si>
    <t>212752211</t>
  </si>
  <si>
    <t>Trativod z drenážních trubek plastových flexibilních D do 65 mm včetně lože otevřený výkop</t>
  </si>
  <si>
    <t>1106145604</t>
  </si>
  <si>
    <t>32</t>
  </si>
  <si>
    <t>275313811</t>
  </si>
  <si>
    <t>Základové patky z betonu tř. C 25/30</t>
  </si>
  <si>
    <t>904686097</t>
  </si>
  <si>
    <t>0,5*0,5*0,6*4 "patka pro chodníkový sloupek</t>
  </si>
  <si>
    <t>0,6*0,2*0,6*2 "patka pro stojan na kola</t>
  </si>
  <si>
    <t>33</t>
  </si>
  <si>
    <t>275351215</t>
  </si>
  <si>
    <t>Zřízení bednění stěn základových patek</t>
  </si>
  <si>
    <t>-1295411792</t>
  </si>
  <si>
    <t>0,5*4*0,2*4 "patka pro chodníkový sloupek</t>
  </si>
  <si>
    <t>1,6*0,2*2 "patka pro stojan na kola</t>
  </si>
  <si>
    <t>34</t>
  </si>
  <si>
    <t>275351216</t>
  </si>
  <si>
    <t>Odstranění bednění stěn základových patek</t>
  </si>
  <si>
    <t>-546740691</t>
  </si>
  <si>
    <t>Svislé a kompletní konstrukce</t>
  </si>
  <si>
    <t>35</t>
  </si>
  <si>
    <t>311113232</t>
  </si>
  <si>
    <t>Nosná zeď tl 200 mm ze štípaných tvárnic ztraceného bednění bílých včetně výplně z betonu</t>
  </si>
  <si>
    <t>965075181</t>
  </si>
  <si>
    <t>3,2*2,4 "FACE BLOCK HX 390x195x190 bílošedý jednostranně štípaný</t>
  </si>
  <si>
    <t>36</t>
  </si>
  <si>
    <t>311361821</t>
  </si>
  <si>
    <t>Výztuž nosných zdí betonářskou ocelí 10 505</t>
  </si>
  <si>
    <t>-1435345136</t>
  </si>
  <si>
    <t>80*0,617/1000 "d 10</t>
  </si>
  <si>
    <t>37</t>
  </si>
  <si>
    <t>311369901</t>
  </si>
  <si>
    <t>Propojení nového zdiva se základem, stěnou pomocí chem.kotev - viz PD</t>
  </si>
  <si>
    <t>bm</t>
  </si>
  <si>
    <t>R-pol.</t>
  </si>
  <si>
    <t>-415200569</t>
  </si>
  <si>
    <t>3,2+1,5</t>
  </si>
  <si>
    <t>38</t>
  </si>
  <si>
    <t>348262405</t>
  </si>
  <si>
    <t>Plot z betonových  bloků ukončení plotové zdi krycí deskou hladkou barevnou</t>
  </si>
  <si>
    <t>-2056806496</t>
  </si>
  <si>
    <t>20,7 "zákrytová deska IV 300x400x100/50</t>
  </si>
  <si>
    <t>Vodorovné konstrukce</t>
  </si>
  <si>
    <t>39</t>
  </si>
  <si>
    <t>451572111</t>
  </si>
  <si>
    <t>Lože pod potrubí otevřený výkop z kameniva drobného těženého</t>
  </si>
  <si>
    <t>486782853</t>
  </si>
  <si>
    <t>14*0,6*0,1</t>
  </si>
  <si>
    <t>23*0,6*0,1</t>
  </si>
  <si>
    <t>Komunikace pozemní</t>
  </si>
  <si>
    <t>40</t>
  </si>
  <si>
    <t>564211111</t>
  </si>
  <si>
    <t>Podklad nebo podsyp ze štěrkopísku ŠP tl 50 mm</t>
  </si>
  <si>
    <t>-1405010560</t>
  </si>
  <si>
    <t>4,2*1,16 "písková plocha - zakalení pískem f 0-4</t>
  </si>
  <si>
    <t>41</t>
  </si>
  <si>
    <t>564231111</t>
  </si>
  <si>
    <t>Podklad nebo podsyp ze štěrkopísku ŠP tl 100 mm</t>
  </si>
  <si>
    <t>184923580</t>
  </si>
  <si>
    <t>0,5*0,5*4 "patka pro chodníkový sloupek</t>
  </si>
  <si>
    <t>0,6*0,2*2 "patka pro stojan na kola</t>
  </si>
  <si>
    <t>42</t>
  </si>
  <si>
    <t>564801111</t>
  </si>
  <si>
    <t>Podklad ze štěrkodrtě ŠD tl 30 mm</t>
  </si>
  <si>
    <t>-1410446753</t>
  </si>
  <si>
    <t>16,306 "f 0-5</t>
  </si>
  <si>
    <t>43</t>
  </si>
  <si>
    <t>564811113</t>
  </si>
  <si>
    <t>Podklad ze štěrkodrtě ŠD tl 70 mm</t>
  </si>
  <si>
    <t>-971108469</t>
  </si>
  <si>
    <t>16,306 "f 0-22</t>
  </si>
  <si>
    <t>44</t>
  </si>
  <si>
    <t>564831111</t>
  </si>
  <si>
    <t>Podklad ze štěrkodrtě ŠD tl 100 mm</t>
  </si>
  <si>
    <t>-1184815981</t>
  </si>
  <si>
    <t>4,2*1,16 "písková plocha mezi záhony f 0-16</t>
  </si>
  <si>
    <t>45</t>
  </si>
  <si>
    <t>564851111</t>
  </si>
  <si>
    <t>Podklad ze štěrkodrtě ŠD tl 150 mm</t>
  </si>
  <si>
    <t>-784195478</t>
  </si>
  <si>
    <t>1022,410 "sanační vrstva</t>
  </si>
  <si>
    <t>46</t>
  </si>
  <si>
    <t>1270710802</t>
  </si>
  <si>
    <t>4,2*1,16 "písková plocha mezi záhony f 8-32</t>
  </si>
  <si>
    <t>4,2*1,16 "písková plocha mezi záhony - sanační vrsta f 4-32</t>
  </si>
  <si>
    <t>47</t>
  </si>
  <si>
    <t>564871111</t>
  </si>
  <si>
    <t>Podklad ze štěrkodrtě ŠD tl 250 mm</t>
  </si>
  <si>
    <t>-1678956664</t>
  </si>
  <si>
    <t>48</t>
  </si>
  <si>
    <t>596212233</t>
  </si>
  <si>
    <t>Kladení zámkové dlažby pozemních komunikací tl 80 mm skupiny C pl přes 300 m2</t>
  </si>
  <si>
    <t>1962341193</t>
  </si>
  <si>
    <t>49</t>
  </si>
  <si>
    <t>592452620</t>
  </si>
  <si>
    <t>dlažba BEST-KARO 20x20x8 cm barevná - viz PD</t>
  </si>
  <si>
    <t>1555905964</t>
  </si>
  <si>
    <t>992,66-198,532 "karamel</t>
  </si>
  <si>
    <t>27,44 "antracit</t>
  </si>
  <si>
    <t>821,568*1,05 'Přepočtené koeficientem množství</t>
  </si>
  <si>
    <t>50</t>
  </si>
  <si>
    <t>592453090</t>
  </si>
  <si>
    <t>dlažba reliéfní dlažba</t>
  </si>
  <si>
    <t>1035378564</t>
  </si>
  <si>
    <t>1,41+0,9</t>
  </si>
  <si>
    <t>2,31*1,05 'Přepočtené koeficientem množství</t>
  </si>
  <si>
    <t>51</t>
  </si>
  <si>
    <t>592453070</t>
  </si>
  <si>
    <t>dlažba BEST-MOZAIK 10x10x8 cm přírodní - viz PD</t>
  </si>
  <si>
    <t>-883252977</t>
  </si>
  <si>
    <t>992,66*0,2</t>
  </si>
  <si>
    <t>198,532*1,05 'Přepočtené koeficientem množství</t>
  </si>
  <si>
    <t>52</t>
  </si>
  <si>
    <t>596841220-1</t>
  </si>
  <si>
    <t>Kladení betonové dlažby schodiště - nástupnice, podstupnice - provedení viz PD</t>
  </si>
  <si>
    <t>756189518</t>
  </si>
  <si>
    <t>6,2*2,63+6,2*1,4</t>
  </si>
  <si>
    <t>53</t>
  </si>
  <si>
    <t>592456001</t>
  </si>
  <si>
    <t>Dodávka chodníková dlažba 500x500x50 přírodní</t>
  </si>
  <si>
    <t>-1368151993</t>
  </si>
  <si>
    <t>24,986*1,1 'Přepočtené koeficientem množství</t>
  </si>
  <si>
    <t>Úpravy povrchů, podlahy a osazování výplní</t>
  </si>
  <si>
    <t>54</t>
  </si>
  <si>
    <t>622821001</t>
  </si>
  <si>
    <t>Vnější sanační zatřená omítka pro vlhké zdivo prováděná ručně</t>
  </si>
  <si>
    <t>424316992</t>
  </si>
  <si>
    <t>79</t>
  </si>
  <si>
    <t>79*0,5 "vyrovnávka podkladu z 50 %</t>
  </si>
  <si>
    <t>55</t>
  </si>
  <si>
    <t>629995101</t>
  </si>
  <si>
    <t>Očištění vnějších ploch tlakovou vodou</t>
  </si>
  <si>
    <t>-1006112534</t>
  </si>
  <si>
    <t>56</t>
  </si>
  <si>
    <t>631311127</t>
  </si>
  <si>
    <t>Mazanina tl do 120 mm z betonu prostého tř. C 30/37</t>
  </si>
  <si>
    <t>-2127263342</t>
  </si>
  <si>
    <t>2,63*6,2 "podklad pod dlažbu schodiště</t>
  </si>
  <si>
    <t>57</t>
  </si>
  <si>
    <t>631351101</t>
  </si>
  <si>
    <t>Zřízení bednění rýh a hran v podlahách</t>
  </si>
  <si>
    <t>134984831</t>
  </si>
  <si>
    <t>6,2*0,1*7 "schodiště</t>
  </si>
  <si>
    <t>58</t>
  </si>
  <si>
    <t>631351102</t>
  </si>
  <si>
    <t>Odstranění bednění rýh a hran v podlahách</t>
  </si>
  <si>
    <t>902791537</t>
  </si>
  <si>
    <t>Trubní vedení</t>
  </si>
  <si>
    <t>59</t>
  </si>
  <si>
    <t>871010001</t>
  </si>
  <si>
    <t>Zaústění do šachty</t>
  </si>
  <si>
    <t>-330080452</t>
  </si>
  <si>
    <t>60</t>
  </si>
  <si>
    <t>871265221</t>
  </si>
  <si>
    <t>Kanalizační potrubí z tvrdého PVC-systém KG tuhost třídy SN8 DN100</t>
  </si>
  <si>
    <t>-703436023</t>
  </si>
  <si>
    <t>61</t>
  </si>
  <si>
    <t>871315221</t>
  </si>
  <si>
    <t>Kanalizační potrubí z tvrdého PVC-systém KG tuhost třídy SN8 DN150</t>
  </si>
  <si>
    <t>-347287575</t>
  </si>
  <si>
    <t>62</t>
  </si>
  <si>
    <t>895941311</t>
  </si>
  <si>
    <t>Zřízení vpusti kanalizační uliční z betonových dílců typ UVB-50</t>
  </si>
  <si>
    <t>-1324724951</t>
  </si>
  <si>
    <t>63</t>
  </si>
  <si>
    <t>592238520</t>
  </si>
  <si>
    <t>dno betonové pro uliční vpusť s kalovou prohlubní TBV-Q 2a 45x30x5 cm</t>
  </si>
  <si>
    <t>-681855249</t>
  </si>
  <si>
    <t>64</t>
  </si>
  <si>
    <t>592238540</t>
  </si>
  <si>
    <t>skruž betonová pro uliční vpusťs výtokovým otvorem PVC TBV-Q 450/350/3a, 45x35x5 cm</t>
  </si>
  <si>
    <t>1941377795</t>
  </si>
  <si>
    <t>65</t>
  </si>
  <si>
    <t>592238620</t>
  </si>
  <si>
    <t>skruž betonová pro uliční vpusť středová TBV-Q 450/295/6a 45x30x5 cm</t>
  </si>
  <si>
    <t>-253236235</t>
  </si>
  <si>
    <t>66</t>
  </si>
  <si>
    <t>592238580</t>
  </si>
  <si>
    <t>skruž betonová pro uliční vpusť horní TBV-Q 450/555/5d, 45x55x5 cm</t>
  </si>
  <si>
    <t>338391194</t>
  </si>
  <si>
    <t>67</t>
  </si>
  <si>
    <t>899202111</t>
  </si>
  <si>
    <t>Osazení mříží litinových včetně rámů a košů na bahno hmotnosti nad 50 do 100 kg</t>
  </si>
  <si>
    <t>5215130</t>
  </si>
  <si>
    <t>68</t>
  </si>
  <si>
    <t>592238730</t>
  </si>
  <si>
    <t>mříž M3 C250 DIN 19583-11 500/500 mm</t>
  </si>
  <si>
    <t>1551771021</t>
  </si>
  <si>
    <t>69</t>
  </si>
  <si>
    <t>592238740</t>
  </si>
  <si>
    <t>koš pozink. C3 DIN 4052, vysoký, pro rám 500/300</t>
  </si>
  <si>
    <t>352595615</t>
  </si>
  <si>
    <t>Ostatní konstrukce a práce, bourání</t>
  </si>
  <si>
    <t>70</t>
  </si>
  <si>
    <t>916131213</t>
  </si>
  <si>
    <t>Osazení silničního obrubníku betonového stojatého s boční opěrou do lože z betonu prostého</t>
  </si>
  <si>
    <t>-1168517203</t>
  </si>
  <si>
    <t>12+2</t>
  </si>
  <si>
    <t>71</t>
  </si>
  <si>
    <t>592174500</t>
  </si>
  <si>
    <t>obrubník betonový chodníkový 100x15x30 cm</t>
  </si>
  <si>
    <t>374485040</t>
  </si>
  <si>
    <t>12*1,05 'Přepočtené koeficientem množství</t>
  </si>
  <si>
    <t>72</t>
  </si>
  <si>
    <t>592174600</t>
  </si>
  <si>
    <t>obrubník betonový chodníkový 100x15x25 cm</t>
  </si>
  <si>
    <t>-648098698</t>
  </si>
  <si>
    <t>2*1,05 'Přepočtené koeficientem množství</t>
  </si>
  <si>
    <t>73</t>
  </si>
  <si>
    <t>916331112</t>
  </si>
  <si>
    <t>Osazení zahradního obrubníku betonového do lože z betonu s boční opěrou</t>
  </si>
  <si>
    <t>915231775</t>
  </si>
  <si>
    <t>37+4*0,5+3+466</t>
  </si>
  <si>
    <t>74</t>
  </si>
  <si>
    <t>592175090</t>
  </si>
  <si>
    <t>obrubník záhonový 50x8x25 cm přírodní</t>
  </si>
  <si>
    <t>1098894660</t>
  </si>
  <si>
    <t>37*2</t>
  </si>
  <si>
    <t>74*1,05 'Přepočtené koeficientem množství</t>
  </si>
  <si>
    <t>75</t>
  </si>
  <si>
    <t>592175120</t>
  </si>
  <si>
    <t>obrubník 50x5x20 cm přírodní</t>
  </si>
  <si>
    <t>-95096804</t>
  </si>
  <si>
    <t>466*2</t>
  </si>
  <si>
    <t>932*1,05 'Přepočtené koeficientem množství</t>
  </si>
  <si>
    <t>76</t>
  </si>
  <si>
    <t>592175090-1</t>
  </si>
  <si>
    <t>obrubník záhonový 50x8x25 cm přírodní R=0,5 m</t>
  </si>
  <si>
    <t>165845446</t>
  </si>
  <si>
    <t>4*1,05 'Přepočtené koeficientem množství</t>
  </si>
  <si>
    <t>77</t>
  </si>
  <si>
    <t>592175090-2</t>
  </si>
  <si>
    <t>obrubník záhonový 50x8x25 cm přírodní R=1 m</t>
  </si>
  <si>
    <t>118044266</t>
  </si>
  <si>
    <t>3*1,05 'Přepočtené koeficientem množství</t>
  </si>
  <si>
    <t>78</t>
  </si>
  <si>
    <t>935112111</t>
  </si>
  <si>
    <t>Osazení příkopového žlabu do betonu tl 100 mm z betonových tvárnic š 500 mm</t>
  </si>
  <si>
    <t>1780184019</t>
  </si>
  <si>
    <t>592275180</t>
  </si>
  <si>
    <t>žlabovka betonová 50x50x13 cm</t>
  </si>
  <si>
    <t>-126771681</t>
  </si>
  <si>
    <t>28*2</t>
  </si>
  <si>
    <t>56*1,02 'Přepočtené koeficientem množství</t>
  </si>
  <si>
    <t>80</t>
  </si>
  <si>
    <t>935113111</t>
  </si>
  <si>
    <t>Osazení odvodňovacího polymerbetonového žlabu s krycím roštem šířky do 200 mm</t>
  </si>
  <si>
    <t>2081088933</t>
  </si>
  <si>
    <t>81</t>
  </si>
  <si>
    <t>592270020</t>
  </si>
  <si>
    <t>žlab odvodňovací ACO DRAIN,polymerbeton 100 x 13 x 16,5 x 17 cm</t>
  </si>
  <si>
    <t>-914065416</t>
  </si>
  <si>
    <t>82</t>
  </si>
  <si>
    <t>592270250</t>
  </si>
  <si>
    <t>vpust žlabová krátký tvar ACO DRAIN, těsný odtok DN100  50 x 13 x 35,5 cm</t>
  </si>
  <si>
    <t>688210016</t>
  </si>
  <si>
    <t>83</t>
  </si>
  <si>
    <t>592270251</t>
  </si>
  <si>
    <t>revizní díl ACO DRAIN</t>
  </si>
  <si>
    <t>1916057329</t>
  </si>
  <si>
    <t>84</t>
  </si>
  <si>
    <t>592270220</t>
  </si>
  <si>
    <t>rošt můstkový ACO N100 - grafitová tvárná litina 50cm x 12,7cm x 493cm2/m, tř.zatíž. C250</t>
  </si>
  <si>
    <t>-2065591298</t>
  </si>
  <si>
    <t>17*2</t>
  </si>
  <si>
    <t>85</t>
  </si>
  <si>
    <t>592270270</t>
  </si>
  <si>
    <t>čelo plné na začátek a konec žlabu ACO N100 typ 0-20, pro všechny stavební výšky</t>
  </si>
  <si>
    <t>-886647146</t>
  </si>
  <si>
    <t>86</t>
  </si>
  <si>
    <t>961044111</t>
  </si>
  <si>
    <t>Bourání základů z betonu prostého</t>
  </si>
  <si>
    <t>1626357712</t>
  </si>
  <si>
    <t>0,3*1,5*2 "uliční vpusti</t>
  </si>
  <si>
    <t>4 "základové patku stožárů VO</t>
  </si>
  <si>
    <t>87</t>
  </si>
  <si>
    <t>962010001</t>
  </si>
  <si>
    <t>Zaříznutí a začištění svislé spáry stávající zdi</t>
  </si>
  <si>
    <t>-501522962</t>
  </si>
  <si>
    <t>88</t>
  </si>
  <si>
    <t>962032240</t>
  </si>
  <si>
    <t>Bourání zdiva z cihel pálených nebo vápenopískových na MC do 1m3</t>
  </si>
  <si>
    <t>-550362636</t>
  </si>
  <si>
    <t>21 "zídka stáv.záhonů (zděné a bet.kce)</t>
  </si>
  <si>
    <t>89</t>
  </si>
  <si>
    <t>965042141</t>
  </si>
  <si>
    <t>Bourání podkladů pod dlažby nebo mazanin betonových nebo z litého asfaltu tl do 100 mm pl přes 4 m2</t>
  </si>
  <si>
    <t>538202183</t>
  </si>
  <si>
    <t>6*0,1 "bet.dlažba</t>
  </si>
  <si>
    <t>90</t>
  </si>
  <si>
    <t>965042241</t>
  </si>
  <si>
    <t>Bourání podkladů pod dlažby nebo mazanin betonových nebo z litého asfaltu tl přes 100 mm pl pře 4 m2</t>
  </si>
  <si>
    <t>307072694</t>
  </si>
  <si>
    <t>28*0,5*0,2 "bet.žlabovky</t>
  </si>
  <si>
    <t>91</t>
  </si>
  <si>
    <t>-35790619</t>
  </si>
  <si>
    <t>1160*0,2 "plochy z litého asf a betonu</t>
  </si>
  <si>
    <t>92</t>
  </si>
  <si>
    <t>-1083863822</t>
  </si>
  <si>
    <t>6,2*2,63*0,25 "bourání schodiště</t>
  </si>
  <si>
    <t>93</t>
  </si>
  <si>
    <t>965081333</t>
  </si>
  <si>
    <t>Bourání podlah z dlaždic betonových, teracových nebo čedičových tl do 30 mm plochy přes 1 m2</t>
  </si>
  <si>
    <t>-1130596661</t>
  </si>
  <si>
    <t>94</t>
  </si>
  <si>
    <t>977151115</t>
  </si>
  <si>
    <t>Jádrové vrty diamantovými korunkami do D 70 mm do stavebních materiálů</t>
  </si>
  <si>
    <t>58252659</t>
  </si>
  <si>
    <t>95</t>
  </si>
  <si>
    <t>978015391</t>
  </si>
  <si>
    <t>Otlučení vnější vápenné nebo vápenocementové vnější omítky stupně členitosti 1 a 2 rozsahu do 100%</t>
  </si>
  <si>
    <t>-1142531440</t>
  </si>
  <si>
    <t>997</t>
  </si>
  <si>
    <t>Přesun sutě</t>
  </si>
  <si>
    <t>96</t>
  </si>
  <si>
    <t>997013501</t>
  </si>
  <si>
    <t>Odvoz suti a vybouraných hmot na skládku nebo meziskládku do 1 km se složením</t>
  </si>
  <si>
    <t>-459738618</t>
  </si>
  <si>
    <t>97</t>
  </si>
  <si>
    <t>997013509</t>
  </si>
  <si>
    <t>Příplatek k odvozu suti a vybouraných hmot na skládku ZKD 1 km přes 1 km</t>
  </si>
  <si>
    <t>1341069015</t>
  </si>
  <si>
    <t>835,816*9 'Přepočtené koeficientem množství</t>
  </si>
  <si>
    <t>98</t>
  </si>
  <si>
    <t>997013801</t>
  </si>
  <si>
    <t>Poplatek za uložení stavebního betonového odpadu na skládce (skládkovné) - předpoklad</t>
  </si>
  <si>
    <t>758235757</t>
  </si>
  <si>
    <t>835,816*0,5 'Přepočtené koeficientem množství</t>
  </si>
  <si>
    <t>99</t>
  </si>
  <si>
    <t>997221845</t>
  </si>
  <si>
    <t>Poplatek za uložení odpadu z asfaltových povrchů na skládce (skládkovné) - předpoklad</t>
  </si>
  <si>
    <t>1229396286</t>
  </si>
  <si>
    <t>998</t>
  </si>
  <si>
    <t>Přesun hmot</t>
  </si>
  <si>
    <t>998223011</t>
  </si>
  <si>
    <t>Přesun hmot pro pozemní komunikace s krytem dlážděným</t>
  </si>
  <si>
    <t>-1024510309</t>
  </si>
  <si>
    <t>PSV</t>
  </si>
  <si>
    <t>Práce a dodávky PSV</t>
  </si>
  <si>
    <t>711</t>
  </si>
  <si>
    <t>Izolace proti vodě, vlhkosti a plynům</t>
  </si>
  <si>
    <t>101</t>
  </si>
  <si>
    <t>711131101</t>
  </si>
  <si>
    <t>Provedení izolace proti zemní vlhkosti pásy na sucho vodorovné AIP nebo tkaninou</t>
  </si>
  <si>
    <t>-950123367</t>
  </si>
  <si>
    <t>102</t>
  </si>
  <si>
    <t>693110010</t>
  </si>
  <si>
    <t>geotextilie tkaná (polypropylen) PK-TEX PP 15 100 g/m2</t>
  </si>
  <si>
    <t>1558559654</t>
  </si>
  <si>
    <t>1022,41*1,15 'Přepočtené koeficientem množství</t>
  </si>
  <si>
    <t>103</t>
  </si>
  <si>
    <t>711161307</t>
  </si>
  <si>
    <t>Izolace proti zemní vlhkosti stěn foliemi nopovými pro běžné podmínky  tl. 0,5 mm šířky 1,5 m</t>
  </si>
  <si>
    <t>-1211976689</t>
  </si>
  <si>
    <t>104</t>
  </si>
  <si>
    <t>711193121</t>
  </si>
  <si>
    <t>Izolace proti zemní vlhkosti na vodorovné ploše těsnicí kaší AQUAFIN 2K</t>
  </si>
  <si>
    <t>812040697</t>
  </si>
  <si>
    <t>105</t>
  </si>
  <si>
    <t>998711201</t>
  </si>
  <si>
    <t>Přesun hmot procentní pro izolace proti vodě, vlhkosti a plynům v objektech v do 6 m</t>
  </si>
  <si>
    <t>%</t>
  </si>
  <si>
    <t>795165514</t>
  </si>
  <si>
    <t>767</t>
  </si>
  <si>
    <t>Konstrukce zámečnické</t>
  </si>
  <si>
    <t>106</t>
  </si>
  <si>
    <t>767990001</t>
  </si>
  <si>
    <t>Osazení mobiliáře</t>
  </si>
  <si>
    <t>h</t>
  </si>
  <si>
    <t>-1524992348</t>
  </si>
  <si>
    <t>107</t>
  </si>
  <si>
    <t>553010001</t>
  </si>
  <si>
    <t>dodávka lavička 2200x400x450 - viz PD</t>
  </si>
  <si>
    <t>76391435</t>
  </si>
  <si>
    <t>108</t>
  </si>
  <si>
    <t>553010002</t>
  </si>
  <si>
    <t>dodávka stojan na kola 2000x520x860 žárově zinkovaný</t>
  </si>
  <si>
    <t>-89940805</t>
  </si>
  <si>
    <t>109</t>
  </si>
  <si>
    <t>553010003</t>
  </si>
  <si>
    <t>dodávka trubkový chodníkový sloupek s koulí vyjímatelný vč.pouzdra</t>
  </si>
  <si>
    <t>-221461436</t>
  </si>
  <si>
    <t>110</t>
  </si>
  <si>
    <t>998767201</t>
  </si>
  <si>
    <t>Přesun hmot procentní pro zámečnické konstrukce v objektech v do 6 m</t>
  </si>
  <si>
    <t>1036126028</t>
  </si>
  <si>
    <t>772</t>
  </si>
  <si>
    <t>Podlahy z kamene</t>
  </si>
  <si>
    <t>111</t>
  </si>
  <si>
    <t>772521150</t>
  </si>
  <si>
    <t>Kladení dlažby z kamene z pravoúhlých desek a dlaždic do malty tl 40 a 50 mm</t>
  </si>
  <si>
    <t>252903941</t>
  </si>
  <si>
    <t>112</t>
  </si>
  <si>
    <t>583810990-1</t>
  </si>
  <si>
    <t>dodávka žulová krycí deska tl.40 mm s okapní drážkou s hranami zkosenými nebo zaoblenými</t>
  </si>
  <si>
    <t>87115229</t>
  </si>
  <si>
    <t>7,7*1,1 'Přepočtené koeficientem množství</t>
  </si>
  <si>
    <t>781</t>
  </si>
  <si>
    <t>Dokončovací práce - obklady</t>
  </si>
  <si>
    <t>113</t>
  </si>
  <si>
    <t>781733113</t>
  </si>
  <si>
    <t>Montáž obkladů vnějších  do 105 ks/m2 lepené standardním lepidlem</t>
  </si>
  <si>
    <t>160969817</t>
  </si>
  <si>
    <t>114</t>
  </si>
  <si>
    <t>595212381</t>
  </si>
  <si>
    <t>dodávka obklad FACE BLOCK HX 4/200/B 200x30x50 jednostranně štípaný</t>
  </si>
  <si>
    <t>-1096759364</t>
  </si>
  <si>
    <t>56*1,1 'Přepočtené koeficientem množství</t>
  </si>
  <si>
    <t>783</t>
  </si>
  <si>
    <t>Dokončovací práce - nátěry</t>
  </si>
  <si>
    <t>115</t>
  </si>
  <si>
    <t>783201811</t>
  </si>
  <si>
    <t>Odstranění nátěrů ze zámečnických konstrukcí oškrabáním</t>
  </si>
  <si>
    <t>-183410030</t>
  </si>
  <si>
    <t>2,63*1,1*2</t>
  </si>
  <si>
    <t>116</t>
  </si>
  <si>
    <t>783221130</t>
  </si>
  <si>
    <t>Nátěry syntetické KDK barva dražší základní antikorozní</t>
  </si>
  <si>
    <t>-1225264970</t>
  </si>
  <si>
    <t>117</t>
  </si>
  <si>
    <t>783222100</t>
  </si>
  <si>
    <t>Nátěry syntetické kovových doplňkových konstrukcí barva standardní dvojnásobné</t>
  </si>
  <si>
    <t>-1226187588</t>
  </si>
  <si>
    <t>Práce a dodávky M</t>
  </si>
  <si>
    <t>21-M-1</t>
  </si>
  <si>
    <t>Elektromontáže</t>
  </si>
  <si>
    <t>118</t>
  </si>
  <si>
    <t>210100101</t>
  </si>
  <si>
    <t>ukonč. 1 žil. vodičů do 16 mm2</t>
  </si>
  <si>
    <t>ks</t>
  </si>
  <si>
    <t>ÚRS</t>
  </si>
  <si>
    <t>-1919705625</t>
  </si>
  <si>
    <t>119</t>
  </si>
  <si>
    <t>210100102</t>
  </si>
  <si>
    <t>ukonč. 1 žil. vodičů do 50 mm2</t>
  </si>
  <si>
    <t>-1110684100</t>
  </si>
  <si>
    <t>120</t>
  </si>
  <si>
    <t>210100104</t>
  </si>
  <si>
    <t>ukonč. 1 žil. vodičů do 95 mm2</t>
  </si>
  <si>
    <t>-720369831</t>
  </si>
  <si>
    <t>121</t>
  </si>
  <si>
    <t>210100252</t>
  </si>
  <si>
    <t>ukonč.kab.smršt.zákl.do 4x25 mm2</t>
  </si>
  <si>
    <t>-1583672709</t>
  </si>
  <si>
    <t>122</t>
  </si>
  <si>
    <t>10.050.615</t>
  </si>
  <si>
    <t>Koncovka SKR 4 38/11 smršť.</t>
  </si>
  <si>
    <t>KS</t>
  </si>
  <si>
    <t>256</t>
  </si>
  <si>
    <t>-460920101</t>
  </si>
  <si>
    <t>123</t>
  </si>
  <si>
    <t>210202014</t>
  </si>
  <si>
    <t>svit parkove do 150W</t>
  </si>
  <si>
    <t>-326275973</t>
  </si>
  <si>
    <t>124</t>
  </si>
  <si>
    <t>10.024.975</t>
  </si>
  <si>
    <t>svítislo PHILIPS CITY SPIRIT CLASSIC LED 24 W</t>
  </si>
  <si>
    <t>598667686</t>
  </si>
  <si>
    <t>125</t>
  </si>
  <si>
    <t>r02</t>
  </si>
  <si>
    <t>recyklacní poplatek svítidla</t>
  </si>
  <si>
    <t>1241820700</t>
  </si>
  <si>
    <t>126</t>
  </si>
  <si>
    <t>210204002</t>
  </si>
  <si>
    <t>stozar sadovy do 6m</t>
  </si>
  <si>
    <t>354245850</t>
  </si>
  <si>
    <t>127</t>
  </si>
  <si>
    <t>10.486.995</t>
  </si>
  <si>
    <t>Stožár LBH 5,5-A  žár. zinek</t>
  </si>
  <si>
    <t>-1482962811</t>
  </si>
  <si>
    <t>128</t>
  </si>
  <si>
    <t>21020-4201</t>
  </si>
  <si>
    <t>elektrovýzbroj stožáru pro 1 okruh</t>
  </si>
  <si>
    <t>-679869175</t>
  </si>
  <si>
    <t>129</t>
  </si>
  <si>
    <t>10.074.573</t>
  </si>
  <si>
    <t>Svorka  stožárová výzbroj s pojistkou</t>
  </si>
  <si>
    <t>-657795351</t>
  </si>
  <si>
    <t>130</t>
  </si>
  <si>
    <t>210810005</t>
  </si>
  <si>
    <t>CYKY-CYKYm 3J/Dx1.5 mm2 750V (VU)</t>
  </si>
  <si>
    <t>-1273174718</t>
  </si>
  <si>
    <t>131</t>
  </si>
  <si>
    <t>10.051.448</t>
  </si>
  <si>
    <t>CYKY 3J1,5  (3Cx 1,5)</t>
  </si>
  <si>
    <t>-1854571703</t>
  </si>
  <si>
    <t>132</t>
  </si>
  <si>
    <t>210810014</t>
  </si>
  <si>
    <t>CYKY-CYKYm 4Jx16 mm2 750V (VU)</t>
  </si>
  <si>
    <t>237501981</t>
  </si>
  <si>
    <t>133</t>
  </si>
  <si>
    <t>10.048.484</t>
  </si>
  <si>
    <t>CYKY 4J16 (4Bx16)</t>
  </si>
  <si>
    <t>-13959794</t>
  </si>
  <si>
    <t>21-M-2</t>
  </si>
  <si>
    <t>Demontáž</t>
  </si>
  <si>
    <t>134</t>
  </si>
  <si>
    <t>Prořez</t>
  </si>
  <si>
    <t>-1785508533</t>
  </si>
  <si>
    <t>135</t>
  </si>
  <si>
    <t>Podružný materiál</t>
  </si>
  <si>
    <t>923358323</t>
  </si>
  <si>
    <t>136</t>
  </si>
  <si>
    <t>210100101.1</t>
  </si>
  <si>
    <t>1004350224</t>
  </si>
  <si>
    <t>137</t>
  </si>
  <si>
    <t>210100102.1</t>
  </si>
  <si>
    <t>891350275</t>
  </si>
  <si>
    <t>138</t>
  </si>
  <si>
    <t>210100104.1</t>
  </si>
  <si>
    <t>138202242</t>
  </si>
  <si>
    <t>139</t>
  </si>
  <si>
    <t>21020-2013</t>
  </si>
  <si>
    <t>Vybojkové svítidlo na výložník</t>
  </si>
  <si>
    <t>746651578</t>
  </si>
  <si>
    <t>140</t>
  </si>
  <si>
    <t>210204002.1</t>
  </si>
  <si>
    <t>stožár sadový ocelový</t>
  </si>
  <si>
    <t>1986990622</t>
  </si>
  <si>
    <t>141</t>
  </si>
  <si>
    <t>210220022</t>
  </si>
  <si>
    <t>uzem. v zemi FeZn R=8-10 mm vč.svorek;propoj.aj.</t>
  </si>
  <si>
    <t>1641615041</t>
  </si>
  <si>
    <t>142</t>
  </si>
  <si>
    <t>210901070</t>
  </si>
  <si>
    <t>AYKY 4Jx25 mm2 1kV (VU)</t>
  </si>
  <si>
    <t>592358283</t>
  </si>
  <si>
    <t>143</t>
  </si>
  <si>
    <t>PPV</t>
  </si>
  <si>
    <t>-28519822</t>
  </si>
  <si>
    <t>21-M-3</t>
  </si>
  <si>
    <t>Výchozí revize</t>
  </si>
  <si>
    <t>144</t>
  </si>
  <si>
    <t>320410002</t>
  </si>
  <si>
    <t>Celk.prohl.el.zař.a vyhot.zpr.do 250.tis.mont.pr.</t>
  </si>
  <si>
    <t>-244751425</t>
  </si>
  <si>
    <t>21-M-4</t>
  </si>
  <si>
    <t>Ostatní</t>
  </si>
  <si>
    <t>145</t>
  </si>
  <si>
    <t>dod0102</t>
  </si>
  <si>
    <t>montážní plošina + 1 x obsluha</t>
  </si>
  <si>
    <t>-961267680</t>
  </si>
  <si>
    <t>146</t>
  </si>
  <si>
    <t>dod0117</t>
  </si>
  <si>
    <t>mechanizace  - minibagr</t>
  </si>
  <si>
    <t>268768489</t>
  </si>
  <si>
    <t>147</t>
  </si>
  <si>
    <t>dopr009</t>
  </si>
  <si>
    <t>doprava mechanizace</t>
  </si>
  <si>
    <t>km</t>
  </si>
  <si>
    <t>-35956488</t>
  </si>
  <si>
    <t>148</t>
  </si>
  <si>
    <t>HZS2</t>
  </si>
  <si>
    <t>Úklid pracoviště</t>
  </si>
  <si>
    <t>-1939050258</t>
  </si>
  <si>
    <t>149</t>
  </si>
  <si>
    <t>HZS6</t>
  </si>
  <si>
    <t>montážní práce zapojení</t>
  </si>
  <si>
    <t>-834060696</t>
  </si>
  <si>
    <t>150</t>
  </si>
  <si>
    <t>Rdopr011</t>
  </si>
  <si>
    <t>doprava nákladní do 8,5t (odvoz skládkovné)</t>
  </si>
  <si>
    <t>-1411137629</t>
  </si>
  <si>
    <t>46-M</t>
  </si>
  <si>
    <t>Zemní práce při extr.mont.pracích</t>
  </si>
  <si>
    <t>151</t>
  </si>
  <si>
    <t>-1847343185</t>
  </si>
  <si>
    <t>152</t>
  </si>
  <si>
    <t>460010024</t>
  </si>
  <si>
    <t>vytyč.trati kab.vedení v zastavěném prostoru</t>
  </si>
  <si>
    <t>106544638</t>
  </si>
  <si>
    <t>153</t>
  </si>
  <si>
    <t>460050703R</t>
  </si>
  <si>
    <t>Jáma do 2 m3 pro stožár veřejného osvětlení, hor.3</t>
  </si>
  <si>
    <t>-149605756</t>
  </si>
  <si>
    <t>154</t>
  </si>
  <si>
    <t>460080001</t>
  </si>
  <si>
    <t>betonový základ do rostlé zeminy bez bednění</t>
  </si>
  <si>
    <t>2116826109</t>
  </si>
  <si>
    <t>155</t>
  </si>
  <si>
    <t>C16</t>
  </si>
  <si>
    <t>beton  C16/20</t>
  </si>
  <si>
    <t>73237658</t>
  </si>
  <si>
    <t>156</t>
  </si>
  <si>
    <t>460100001</t>
  </si>
  <si>
    <t>pouzdrový zákl.pro stožár VO mimo trasu 250x800mm</t>
  </si>
  <si>
    <t>585312768</t>
  </si>
  <si>
    <t>157</t>
  </si>
  <si>
    <t>90001</t>
  </si>
  <si>
    <t>kopaný písek</t>
  </si>
  <si>
    <t>-2089395830</t>
  </si>
  <si>
    <t>158</t>
  </si>
  <si>
    <t>OST12300-00020</t>
  </si>
  <si>
    <t>SP 250/1000 - stožárové pouzdro</t>
  </si>
  <si>
    <t>-1245093880</t>
  </si>
  <si>
    <t>159</t>
  </si>
  <si>
    <t>460120002</t>
  </si>
  <si>
    <t>zához jámy zem.tř. 3-4</t>
  </si>
  <si>
    <t>-65143077</t>
  </si>
  <si>
    <t>160</t>
  </si>
  <si>
    <t>460200163</t>
  </si>
  <si>
    <t>kabel.rýha 35cm/šíř. 80cm/hl. zem.tř.3</t>
  </si>
  <si>
    <t>-282048992</t>
  </si>
  <si>
    <t>161</t>
  </si>
  <si>
    <t>460420001</t>
  </si>
  <si>
    <t>kabel.lože z pros.zem.v rýze 65cm tl.5cm</t>
  </si>
  <si>
    <t>-37871367</t>
  </si>
  <si>
    <t>162</t>
  </si>
  <si>
    <t>-783746212</t>
  </si>
  <si>
    <t>163</t>
  </si>
  <si>
    <t>460510021</t>
  </si>
  <si>
    <t>kabel.prostup z PVC roury světl.do 10.5cm</t>
  </si>
  <si>
    <t>-1430225768</t>
  </si>
  <si>
    <t>164</t>
  </si>
  <si>
    <t>10.074.649</t>
  </si>
  <si>
    <t>Trubka KOPOFLEX  63 rudá</t>
  </si>
  <si>
    <t>170395930</t>
  </si>
  <si>
    <t>165</t>
  </si>
  <si>
    <t>460560163</t>
  </si>
  <si>
    <t>ruč.zához.kab.rýhy 35cm šíř.80cm hl.zem.tř.3</t>
  </si>
  <si>
    <t>1624688428</t>
  </si>
  <si>
    <t>166</t>
  </si>
  <si>
    <t>460620013</t>
  </si>
  <si>
    <t>provizorní úprava terénu zem.tř.3</t>
  </si>
  <si>
    <t>1235479760</t>
  </si>
  <si>
    <t>167</t>
  </si>
  <si>
    <t>-1638158192</t>
  </si>
  <si>
    <t>168</t>
  </si>
  <si>
    <t>-1299802937</t>
  </si>
  <si>
    <t>VRN</t>
  </si>
  <si>
    <t>Vedlejší rozpočtové náklady</t>
  </si>
  <si>
    <t>169</t>
  </si>
  <si>
    <t>999010001</t>
  </si>
  <si>
    <t>Vedlejší náklady - zařízení staveniště, zabezpečení staveniště apod.</t>
  </si>
  <si>
    <t>-1307735718</t>
  </si>
  <si>
    <t>170</t>
  </si>
  <si>
    <t>999010002</t>
  </si>
  <si>
    <t>Vytyčení sítí</t>
  </si>
  <si>
    <t>Kč</t>
  </si>
  <si>
    <t>-910428381</t>
  </si>
  <si>
    <t>171</t>
  </si>
  <si>
    <t>999010003</t>
  </si>
  <si>
    <t>Provedení sond</t>
  </si>
  <si>
    <t>850277625</t>
  </si>
  <si>
    <t>172</t>
  </si>
  <si>
    <t>999010004</t>
  </si>
  <si>
    <t>Zaměření sítí</t>
  </si>
  <si>
    <t>-1365387743</t>
  </si>
  <si>
    <t>173</t>
  </si>
  <si>
    <t>999010005</t>
  </si>
  <si>
    <t>Vytyčení stavby</t>
  </si>
  <si>
    <t>-1310589654</t>
  </si>
  <si>
    <t>174</t>
  </si>
  <si>
    <t>999010006</t>
  </si>
  <si>
    <t>PD skutečného provedení stavby</t>
  </si>
  <si>
    <t>-614800527</t>
  </si>
  <si>
    <t>175</t>
  </si>
  <si>
    <t>999010007</t>
  </si>
  <si>
    <t>Geodetické zaměření skut.provedení stavby</t>
  </si>
  <si>
    <t>-1303366644</t>
  </si>
  <si>
    <t>20 - SO 02 - Pískové cesty</t>
  </si>
  <si>
    <t>-497036712</t>
  </si>
  <si>
    <t>837414637</t>
  </si>
  <si>
    <t>445*0,3 "odkop pro konstrukci pěšiny</t>
  </si>
  <si>
    <t>445*0,15 "odkop pro sanaci</t>
  </si>
  <si>
    <t>-1688838290</t>
  </si>
  <si>
    <t>200,25*0,5 'Přepočtené koeficientem množství</t>
  </si>
  <si>
    <t>-960180021</t>
  </si>
  <si>
    <t>2075304637</t>
  </si>
  <si>
    <t>156+37,56+0,868</t>
  </si>
  <si>
    <t>-454816437</t>
  </si>
  <si>
    <t>-1556829989</t>
  </si>
  <si>
    <t>1637019020</t>
  </si>
  <si>
    <t>35*2 'Přepočtené koeficientem množství</t>
  </si>
  <si>
    <t>-1236599483</t>
  </si>
  <si>
    <t>1089897079</t>
  </si>
  <si>
    <t>194,428*2 'Přepočtené koeficientem množství</t>
  </si>
  <si>
    <t>382137940</t>
  </si>
  <si>
    <t>671268341</t>
  </si>
  <si>
    <t>-2038323032</t>
  </si>
  <si>
    <t>-56152145</t>
  </si>
  <si>
    <t>1396084126</t>
  </si>
  <si>
    <t>430*0,1</t>
  </si>
  <si>
    <t>2139882178</t>
  </si>
  <si>
    <t>1259309882</t>
  </si>
  <si>
    <t>430*0,07</t>
  </si>
  <si>
    <t>418830587</t>
  </si>
  <si>
    <t>445 "zakalení pískem f 0-4</t>
  </si>
  <si>
    <t>1242697041</t>
  </si>
  <si>
    <t>445 "f 0-16</t>
  </si>
  <si>
    <t>1450346642</t>
  </si>
  <si>
    <t>445 "f 8-32</t>
  </si>
  <si>
    <t>445 "sanační vrsta f 4-32</t>
  </si>
  <si>
    <t>1374910269</t>
  </si>
  <si>
    <t>596841120</t>
  </si>
  <si>
    <t>Kladení betonové dlažby komunikací pro pěší do lože z cement malty tl.100 mm vel do 0,09 m2 plochy do 50 m2</t>
  </si>
  <si>
    <t>-1663256648</t>
  </si>
  <si>
    <t>dlažba reliéfní dlažba - "pupínky"</t>
  </si>
  <si>
    <t>1632309193</t>
  </si>
  <si>
    <t>592453091</t>
  </si>
  <si>
    <t>dlažba reliéfní dlažba - podélné drážkování</t>
  </si>
  <si>
    <t>117457353</t>
  </si>
  <si>
    <t>90,69*1,05 'Přepočtené koeficientem množství</t>
  </si>
  <si>
    <t>1046939597</t>
  </si>
  <si>
    <t>-1277472587</t>
  </si>
  <si>
    <t>7*1,05 'Přepočtené koeficientem množství</t>
  </si>
  <si>
    <t>-1063078216</t>
  </si>
  <si>
    <t>916331111-1</t>
  </si>
  <si>
    <t>Osazení neviditelného obrubníku</t>
  </si>
  <si>
    <t>-1783316660</t>
  </si>
  <si>
    <t>286010001</t>
  </si>
  <si>
    <t>Dodávka neviditelného obrubníku 100x85</t>
  </si>
  <si>
    <t>203072985</t>
  </si>
  <si>
    <t>460*1,05 'Přepočtené koeficientem množství</t>
  </si>
  <si>
    <t>965042131</t>
  </si>
  <si>
    <t>Bourání podkladů pod dlažby nebo mazanin betonových nebo z litého asfaltu tl do 100 mm pl do 4 m2</t>
  </si>
  <si>
    <t>-378182357</t>
  </si>
  <si>
    <t>2*0,1 "plocha dlažby pro slepecký pás</t>
  </si>
  <si>
    <t>1405769492</t>
  </si>
  <si>
    <t>-627614954</t>
  </si>
  <si>
    <t>2,47*9 'Přepočtené koeficientem množství</t>
  </si>
  <si>
    <t>-1944470408</t>
  </si>
  <si>
    <t>998225111</t>
  </si>
  <si>
    <t>Přesun hmot pro pozemní komunikace s krytem z kamene, monolitickým betonovým nebo živičným</t>
  </si>
  <si>
    <t>-172422141</t>
  </si>
  <si>
    <t>767990001.1</t>
  </si>
  <si>
    <t>Montáž svodnic</t>
  </si>
  <si>
    <t>-1158572624</t>
  </si>
  <si>
    <t>553020001</t>
  </si>
  <si>
    <t>Dodávka ocelových svodnic š.95 mm - viz PD</t>
  </si>
  <si>
    <t>1292242120</t>
  </si>
  <si>
    <t>667619909</t>
  </si>
  <si>
    <t>-624512855</t>
  </si>
  <si>
    <t>1309670822</t>
  </si>
  <si>
    <t>-368550657</t>
  </si>
  <si>
    <t>1020047908</t>
  </si>
  <si>
    <t>-612466715</t>
  </si>
  <si>
    <t>-824840389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</si>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</sst>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7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30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4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36" xfId="0" applyFont="1" applyBorder="1" applyAlignment="1">
      <alignment horizontal="center" vertical="center" wrapText="1"/>
    </xf>
    <xf numFmtId="49" fontId="29" fillId="0" borderId="36" xfId="0" applyNumberFormat="1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168" fontId="29" fillId="0" borderId="36" xfId="0" applyNumberFormat="1" applyFont="1" applyBorder="1" applyAlignment="1">
      <alignment horizontal="right" vertical="center"/>
    </xf>
    <xf numFmtId="164" fontId="29" fillId="34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34" borderId="36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9" fillId="0" borderId="36" xfId="0" applyFont="1" applyBorder="1" applyAlignment="1">
      <alignment horizontal="center" vertical="center"/>
    </xf>
    <xf numFmtId="168" fontId="0" fillId="34" borderId="36" xfId="0" applyNumberFormat="1" applyFont="1" applyFill="1" applyBorder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54" fillId="33" borderId="0" xfId="36" applyFill="1" applyAlignment="1">
      <alignment horizontal="left" vertical="top"/>
    </xf>
    <xf numFmtId="0" fontId="70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1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1" fillId="33" borderId="0" xfId="36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0DE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91C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8E8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0DE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0</xdr:rowOff>
    </xdr:to>
    <xdr:pic>
      <xdr:nvPicPr>
        <xdr:cNvPr id="1" name="Obrázek 1" descr="C:\KROSplusData\System\Temp\rad291C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8E8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56" t="s">
        <v>0</v>
      </c>
      <c r="B1" s="157"/>
      <c r="C1" s="157"/>
      <c r="D1" s="158" t="s">
        <v>1</v>
      </c>
      <c r="E1" s="157"/>
      <c r="F1" s="157"/>
      <c r="G1" s="157"/>
      <c r="H1" s="157"/>
      <c r="I1" s="157"/>
      <c r="J1" s="157"/>
      <c r="K1" s="159" t="s">
        <v>1022</v>
      </c>
      <c r="L1" s="159"/>
      <c r="M1" s="159"/>
      <c r="N1" s="159"/>
      <c r="O1" s="159"/>
      <c r="P1" s="159"/>
      <c r="Q1" s="159"/>
      <c r="R1" s="159"/>
      <c r="S1" s="159"/>
      <c r="T1" s="157"/>
      <c r="U1" s="157"/>
      <c r="V1" s="157"/>
      <c r="W1" s="159" t="s">
        <v>1023</v>
      </c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35" t="s">
        <v>5</v>
      </c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253" t="s">
        <v>14</v>
      </c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Q5" s="12"/>
      <c r="BE5" s="260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261" t="s">
        <v>17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Q6" s="12"/>
      <c r="BE6" s="236"/>
      <c r="BS6" s="6" t="s">
        <v>18</v>
      </c>
    </row>
    <row r="7" spans="2:71" s="2" customFormat="1" ht="15" customHeight="1">
      <c r="B7" s="10"/>
      <c r="D7" s="18" t="s">
        <v>19</v>
      </c>
      <c r="K7" s="16"/>
      <c r="AK7" s="18" t="s">
        <v>20</v>
      </c>
      <c r="AN7" s="16"/>
      <c r="AQ7" s="12"/>
      <c r="BE7" s="236"/>
      <c r="BS7" s="6" t="s">
        <v>21</v>
      </c>
    </row>
    <row r="8" spans="2:71" s="2" customFormat="1" ht="15" customHeight="1">
      <c r="B8" s="10"/>
      <c r="D8" s="18" t="s">
        <v>22</v>
      </c>
      <c r="K8" s="16" t="s">
        <v>23</v>
      </c>
      <c r="AK8" s="18" t="s">
        <v>24</v>
      </c>
      <c r="AN8" s="19" t="s">
        <v>25</v>
      </c>
      <c r="AQ8" s="12"/>
      <c r="BE8" s="236"/>
      <c r="BS8" s="6" t="s">
        <v>26</v>
      </c>
    </row>
    <row r="9" spans="2:71" s="2" customFormat="1" ht="15" customHeight="1">
      <c r="B9" s="10"/>
      <c r="AQ9" s="12"/>
      <c r="BE9" s="236"/>
      <c r="BS9" s="6" t="s">
        <v>27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236"/>
      <c r="BS10" s="6" t="s">
        <v>18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236"/>
      <c r="BS11" s="6" t="s">
        <v>18</v>
      </c>
    </row>
    <row r="12" spans="2:71" s="2" customFormat="1" ht="7.5" customHeight="1">
      <c r="B12" s="10"/>
      <c r="AQ12" s="12"/>
      <c r="BE12" s="236"/>
      <c r="BS12" s="6" t="s">
        <v>18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236"/>
      <c r="BS13" s="6" t="s">
        <v>18</v>
      </c>
    </row>
    <row r="14" spans="2:71" s="2" customFormat="1" ht="15.75" customHeight="1">
      <c r="B14" s="10"/>
      <c r="E14" s="262" t="s">
        <v>33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18" t="s">
        <v>31</v>
      </c>
      <c r="AN14" s="20" t="s">
        <v>33</v>
      </c>
      <c r="AQ14" s="12"/>
      <c r="BE14" s="236"/>
      <c r="BS14" s="6" t="s">
        <v>18</v>
      </c>
    </row>
    <row r="15" spans="2:71" s="2" customFormat="1" ht="7.5" customHeight="1">
      <c r="B15" s="10"/>
      <c r="AQ15" s="12"/>
      <c r="BE15" s="236"/>
      <c r="BS15" s="6" t="s">
        <v>3</v>
      </c>
    </row>
    <row r="16" spans="2:71" s="2" customFormat="1" ht="15" customHeight="1">
      <c r="B16" s="10"/>
      <c r="D16" s="18" t="s">
        <v>34</v>
      </c>
      <c r="AK16" s="18" t="s">
        <v>29</v>
      </c>
      <c r="AN16" s="16"/>
      <c r="AQ16" s="12"/>
      <c r="BE16" s="236"/>
      <c r="BS16" s="6" t="s">
        <v>3</v>
      </c>
    </row>
    <row r="17" spans="2:71" s="2" customFormat="1" ht="19.5" customHeight="1">
      <c r="B17" s="10"/>
      <c r="E17" s="16" t="s">
        <v>35</v>
      </c>
      <c r="AK17" s="18" t="s">
        <v>31</v>
      </c>
      <c r="AN17" s="16"/>
      <c r="AQ17" s="12"/>
      <c r="BE17" s="236"/>
      <c r="BS17" s="6" t="s">
        <v>36</v>
      </c>
    </row>
    <row r="18" spans="2:71" s="2" customFormat="1" ht="7.5" customHeight="1">
      <c r="B18" s="10"/>
      <c r="AQ18" s="12"/>
      <c r="BE18" s="236"/>
      <c r="BS18" s="6" t="s">
        <v>6</v>
      </c>
    </row>
    <row r="19" spans="2:71" s="2" customFormat="1" ht="15" customHeight="1">
      <c r="B19" s="10"/>
      <c r="D19" s="18" t="s">
        <v>37</v>
      </c>
      <c r="AQ19" s="12"/>
      <c r="BE19" s="236"/>
      <c r="BS19" s="6" t="s">
        <v>6</v>
      </c>
    </row>
    <row r="20" spans="2:71" s="2" customFormat="1" ht="15.75" customHeight="1">
      <c r="B20" s="10"/>
      <c r="E20" s="263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Q20" s="12"/>
      <c r="BE20" s="236"/>
      <c r="BS20" s="6" t="s">
        <v>36</v>
      </c>
    </row>
    <row r="21" spans="2:57" s="2" customFormat="1" ht="7.5" customHeight="1">
      <c r="B21" s="10"/>
      <c r="AQ21" s="12"/>
      <c r="BE21" s="236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36"/>
    </row>
    <row r="23" spans="2:57" s="6" customFormat="1" ht="27" customHeight="1">
      <c r="B23" s="22"/>
      <c r="D23" s="23" t="s">
        <v>38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64">
        <f>ROUND($AG$51,2)</f>
        <v>0</v>
      </c>
      <c r="AL23" s="265"/>
      <c r="AM23" s="265"/>
      <c r="AN23" s="265"/>
      <c r="AO23" s="265"/>
      <c r="AQ23" s="25"/>
      <c r="BE23" s="251"/>
    </row>
    <row r="24" spans="2:57" s="6" customFormat="1" ht="7.5" customHeight="1">
      <c r="B24" s="22"/>
      <c r="AQ24" s="25"/>
      <c r="BE24" s="251"/>
    </row>
    <row r="25" spans="2:57" s="6" customFormat="1" ht="14.25" customHeight="1">
      <c r="B25" s="22"/>
      <c r="L25" s="266" t="s">
        <v>39</v>
      </c>
      <c r="M25" s="251"/>
      <c r="N25" s="251"/>
      <c r="O25" s="251"/>
      <c r="W25" s="266" t="s">
        <v>40</v>
      </c>
      <c r="X25" s="251"/>
      <c r="Y25" s="251"/>
      <c r="Z25" s="251"/>
      <c r="AA25" s="251"/>
      <c r="AB25" s="251"/>
      <c r="AC25" s="251"/>
      <c r="AD25" s="251"/>
      <c r="AE25" s="251"/>
      <c r="AK25" s="266" t="s">
        <v>41</v>
      </c>
      <c r="AL25" s="251"/>
      <c r="AM25" s="251"/>
      <c r="AN25" s="251"/>
      <c r="AO25" s="251"/>
      <c r="AQ25" s="25"/>
      <c r="BE25" s="251"/>
    </row>
    <row r="26" spans="2:57" s="6" customFormat="1" ht="15" customHeight="1">
      <c r="B26" s="27"/>
      <c r="D26" s="28" t="s">
        <v>42</v>
      </c>
      <c r="F26" s="28" t="s">
        <v>43</v>
      </c>
      <c r="L26" s="257">
        <v>0.21</v>
      </c>
      <c r="M26" s="258"/>
      <c r="N26" s="258"/>
      <c r="O26" s="258"/>
      <c r="W26" s="259">
        <f>ROUND($AZ$51,2)</f>
        <v>0</v>
      </c>
      <c r="X26" s="258"/>
      <c r="Y26" s="258"/>
      <c r="Z26" s="258"/>
      <c r="AA26" s="258"/>
      <c r="AB26" s="258"/>
      <c r="AC26" s="258"/>
      <c r="AD26" s="258"/>
      <c r="AE26" s="258"/>
      <c r="AK26" s="259">
        <f>ROUND($AV$51,2)</f>
        <v>0</v>
      </c>
      <c r="AL26" s="258"/>
      <c r="AM26" s="258"/>
      <c r="AN26" s="258"/>
      <c r="AO26" s="258"/>
      <c r="AQ26" s="29"/>
      <c r="BE26" s="258"/>
    </row>
    <row r="27" spans="2:57" s="6" customFormat="1" ht="15" customHeight="1">
      <c r="B27" s="27"/>
      <c r="F27" s="28" t="s">
        <v>44</v>
      </c>
      <c r="L27" s="257">
        <v>0.15</v>
      </c>
      <c r="M27" s="258"/>
      <c r="N27" s="258"/>
      <c r="O27" s="258"/>
      <c r="W27" s="259">
        <f>ROUND($BA$51,2)</f>
        <v>0</v>
      </c>
      <c r="X27" s="258"/>
      <c r="Y27" s="258"/>
      <c r="Z27" s="258"/>
      <c r="AA27" s="258"/>
      <c r="AB27" s="258"/>
      <c r="AC27" s="258"/>
      <c r="AD27" s="258"/>
      <c r="AE27" s="258"/>
      <c r="AK27" s="259">
        <f>ROUND($AW$51,2)</f>
        <v>0</v>
      </c>
      <c r="AL27" s="258"/>
      <c r="AM27" s="258"/>
      <c r="AN27" s="258"/>
      <c r="AO27" s="258"/>
      <c r="AQ27" s="29"/>
      <c r="BE27" s="258"/>
    </row>
    <row r="28" spans="2:57" s="6" customFormat="1" ht="15" customHeight="1" hidden="1">
      <c r="B28" s="27"/>
      <c r="F28" s="28" t="s">
        <v>45</v>
      </c>
      <c r="L28" s="257">
        <v>0.21</v>
      </c>
      <c r="M28" s="258"/>
      <c r="N28" s="258"/>
      <c r="O28" s="258"/>
      <c r="W28" s="259">
        <f>ROUND($BB$51,2)</f>
        <v>0</v>
      </c>
      <c r="X28" s="258"/>
      <c r="Y28" s="258"/>
      <c r="Z28" s="258"/>
      <c r="AA28" s="258"/>
      <c r="AB28" s="258"/>
      <c r="AC28" s="258"/>
      <c r="AD28" s="258"/>
      <c r="AE28" s="258"/>
      <c r="AK28" s="259">
        <v>0</v>
      </c>
      <c r="AL28" s="258"/>
      <c r="AM28" s="258"/>
      <c r="AN28" s="258"/>
      <c r="AO28" s="258"/>
      <c r="AQ28" s="29"/>
      <c r="BE28" s="258"/>
    </row>
    <row r="29" spans="2:57" s="6" customFormat="1" ht="15" customHeight="1" hidden="1">
      <c r="B29" s="27"/>
      <c r="F29" s="28" t="s">
        <v>46</v>
      </c>
      <c r="L29" s="257">
        <v>0.15</v>
      </c>
      <c r="M29" s="258"/>
      <c r="N29" s="258"/>
      <c r="O29" s="258"/>
      <c r="W29" s="259">
        <f>ROUND($BC$51,2)</f>
        <v>0</v>
      </c>
      <c r="X29" s="258"/>
      <c r="Y29" s="258"/>
      <c r="Z29" s="258"/>
      <c r="AA29" s="258"/>
      <c r="AB29" s="258"/>
      <c r="AC29" s="258"/>
      <c r="AD29" s="258"/>
      <c r="AE29" s="258"/>
      <c r="AK29" s="259">
        <v>0</v>
      </c>
      <c r="AL29" s="258"/>
      <c r="AM29" s="258"/>
      <c r="AN29" s="258"/>
      <c r="AO29" s="258"/>
      <c r="AQ29" s="29"/>
      <c r="BE29" s="258"/>
    </row>
    <row r="30" spans="2:57" s="6" customFormat="1" ht="15" customHeight="1" hidden="1">
      <c r="B30" s="27"/>
      <c r="F30" s="28" t="s">
        <v>47</v>
      </c>
      <c r="L30" s="257">
        <v>0</v>
      </c>
      <c r="M30" s="258"/>
      <c r="N30" s="258"/>
      <c r="O30" s="258"/>
      <c r="W30" s="259">
        <f>ROUND($BD$51,2)</f>
        <v>0</v>
      </c>
      <c r="X30" s="258"/>
      <c r="Y30" s="258"/>
      <c r="Z30" s="258"/>
      <c r="AA30" s="258"/>
      <c r="AB30" s="258"/>
      <c r="AC30" s="258"/>
      <c r="AD30" s="258"/>
      <c r="AE30" s="258"/>
      <c r="AK30" s="259">
        <v>0</v>
      </c>
      <c r="AL30" s="258"/>
      <c r="AM30" s="258"/>
      <c r="AN30" s="258"/>
      <c r="AO30" s="258"/>
      <c r="AQ30" s="29"/>
      <c r="BE30" s="258"/>
    </row>
    <row r="31" spans="2:57" s="6" customFormat="1" ht="7.5" customHeight="1">
      <c r="B31" s="22"/>
      <c r="AQ31" s="25"/>
      <c r="BE31" s="251"/>
    </row>
    <row r="32" spans="2:57" s="6" customFormat="1" ht="27" customHeight="1">
      <c r="B32" s="22"/>
      <c r="C32" s="30"/>
      <c r="D32" s="31" t="s">
        <v>48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49</v>
      </c>
      <c r="U32" s="32"/>
      <c r="V32" s="32"/>
      <c r="W32" s="32"/>
      <c r="X32" s="247" t="s">
        <v>50</v>
      </c>
      <c r="Y32" s="244"/>
      <c r="Z32" s="244"/>
      <c r="AA32" s="244"/>
      <c r="AB32" s="244"/>
      <c r="AC32" s="32"/>
      <c r="AD32" s="32"/>
      <c r="AE32" s="32"/>
      <c r="AF32" s="32"/>
      <c r="AG32" s="32"/>
      <c r="AH32" s="32"/>
      <c r="AI32" s="32"/>
      <c r="AJ32" s="32"/>
      <c r="AK32" s="248">
        <f>SUM($AK$23:$AK$30)</f>
        <v>0</v>
      </c>
      <c r="AL32" s="244"/>
      <c r="AM32" s="244"/>
      <c r="AN32" s="244"/>
      <c r="AO32" s="249"/>
      <c r="AP32" s="30"/>
      <c r="AQ32" s="35"/>
      <c r="BE32" s="251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51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13</v>
      </c>
      <c r="L41" s="16" t="str">
        <f>$K$5</f>
        <v>X958</v>
      </c>
      <c r="AR41" s="41"/>
    </row>
    <row r="42" spans="2:44" s="42" customFormat="1" ht="37.5" customHeight="1">
      <c r="B42" s="43"/>
      <c r="C42" s="42" t="s">
        <v>16</v>
      </c>
      <c r="L42" s="250" t="str">
        <f>$K$6</f>
        <v>Stavební úprava chodníků a nákupního centra Skalka a novostavba pěšin pro pěší</v>
      </c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22</v>
      </c>
      <c r="L44" s="44" t="str">
        <f>IF($K$8="","",$K$8)</f>
        <v>Cheb</v>
      </c>
      <c r="AI44" s="18" t="s">
        <v>24</v>
      </c>
      <c r="AM44" s="252" t="str">
        <f>IF($AN$8="","",$AN$8)</f>
        <v>09.09.2016</v>
      </c>
      <c r="AN44" s="251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Město Cheb</v>
      </c>
      <c r="AI46" s="18" t="s">
        <v>34</v>
      </c>
      <c r="AM46" s="253" t="str">
        <f>IF($E$17="","",$E$17)</f>
        <v>Pařízek Petr</v>
      </c>
      <c r="AN46" s="251"/>
      <c r="AO46" s="251"/>
      <c r="AP46" s="251"/>
      <c r="AR46" s="22"/>
      <c r="AS46" s="254" t="s">
        <v>52</v>
      </c>
      <c r="AT46" s="255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256"/>
      <c r="AT47" s="251"/>
      <c r="BD47" s="48"/>
    </row>
    <row r="48" spans="2:56" s="6" customFormat="1" ht="12" customHeight="1">
      <c r="B48" s="22"/>
      <c r="AR48" s="22"/>
      <c r="AS48" s="256"/>
      <c r="AT48" s="251"/>
      <c r="BD48" s="48"/>
    </row>
    <row r="49" spans="2:57" s="6" customFormat="1" ht="30" customHeight="1">
      <c r="B49" s="22"/>
      <c r="C49" s="243" t="s">
        <v>53</v>
      </c>
      <c r="D49" s="244"/>
      <c r="E49" s="244"/>
      <c r="F49" s="244"/>
      <c r="G49" s="244"/>
      <c r="H49" s="32"/>
      <c r="I49" s="245" t="s">
        <v>54</v>
      </c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6" t="s">
        <v>55</v>
      </c>
      <c r="AH49" s="244"/>
      <c r="AI49" s="244"/>
      <c r="AJ49" s="244"/>
      <c r="AK49" s="244"/>
      <c r="AL49" s="244"/>
      <c r="AM49" s="244"/>
      <c r="AN49" s="245" t="s">
        <v>56</v>
      </c>
      <c r="AO49" s="244"/>
      <c r="AP49" s="244"/>
      <c r="AQ49" s="49" t="s">
        <v>57</v>
      </c>
      <c r="AR49" s="22"/>
      <c r="AS49" s="50" t="s">
        <v>58</v>
      </c>
      <c r="AT49" s="51" t="s">
        <v>59</v>
      </c>
      <c r="AU49" s="51" t="s">
        <v>60</v>
      </c>
      <c r="AV49" s="51" t="s">
        <v>61</v>
      </c>
      <c r="AW49" s="51" t="s">
        <v>62</v>
      </c>
      <c r="AX49" s="51" t="s">
        <v>63</v>
      </c>
      <c r="AY49" s="51" t="s">
        <v>64</v>
      </c>
      <c r="AZ49" s="51" t="s">
        <v>65</v>
      </c>
      <c r="BA49" s="51" t="s">
        <v>66</v>
      </c>
      <c r="BB49" s="51" t="s">
        <v>67</v>
      </c>
      <c r="BC49" s="51" t="s">
        <v>68</v>
      </c>
      <c r="BD49" s="52" t="s">
        <v>69</v>
      </c>
      <c r="BE49" s="53"/>
    </row>
    <row r="50" spans="2:56" s="6" customFormat="1" ht="12" customHeight="1">
      <c r="B50" s="22"/>
      <c r="AR50" s="22"/>
      <c r="AS50" s="54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5" t="s">
        <v>70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241">
        <f>ROUND(SUM($AG$52:$AG$53),2)</f>
        <v>0</v>
      </c>
      <c r="AH51" s="242"/>
      <c r="AI51" s="242"/>
      <c r="AJ51" s="242"/>
      <c r="AK51" s="242"/>
      <c r="AL51" s="242"/>
      <c r="AM51" s="242"/>
      <c r="AN51" s="241">
        <f>SUM($AG$51,$AT$51)</f>
        <v>0</v>
      </c>
      <c r="AO51" s="242"/>
      <c r="AP51" s="242"/>
      <c r="AQ51" s="57"/>
      <c r="AR51" s="43"/>
      <c r="AS51" s="58">
        <f>ROUND(SUM($AS$52:$AS$53),2)</f>
        <v>0</v>
      </c>
      <c r="AT51" s="59">
        <f>ROUND(SUM($AV$51:$AW$51),2)</f>
        <v>0</v>
      </c>
      <c r="AU51" s="60">
        <f>ROUND(SUM($AU$52:$AU$53),5)</f>
        <v>0</v>
      </c>
      <c r="AV51" s="59">
        <f>ROUND($AZ$51*$L$26,2)</f>
        <v>0</v>
      </c>
      <c r="AW51" s="59">
        <f>ROUND($BA$51*$L$27,2)</f>
        <v>0</v>
      </c>
      <c r="AX51" s="59">
        <f>ROUND($BB$51*$L$26,2)</f>
        <v>0</v>
      </c>
      <c r="AY51" s="59">
        <f>ROUND($BC$51*$L$27,2)</f>
        <v>0</v>
      </c>
      <c r="AZ51" s="59">
        <f>ROUND(SUM($AZ$52:$AZ$53),2)</f>
        <v>0</v>
      </c>
      <c r="BA51" s="59">
        <f>ROUND(SUM($BA$52:$BA$53),2)</f>
        <v>0</v>
      </c>
      <c r="BB51" s="59">
        <f>ROUND(SUM($BB$52:$BB$53),2)</f>
        <v>0</v>
      </c>
      <c r="BC51" s="59">
        <f>ROUND(SUM($BC$52:$BC$53),2)</f>
        <v>0</v>
      </c>
      <c r="BD51" s="61">
        <f>ROUND(SUM($BD$52:$BD$53),2)</f>
        <v>0</v>
      </c>
      <c r="BS51" s="42" t="s">
        <v>71</v>
      </c>
      <c r="BT51" s="42" t="s">
        <v>72</v>
      </c>
      <c r="BU51" s="62" t="s">
        <v>73</v>
      </c>
      <c r="BV51" s="42" t="s">
        <v>74</v>
      </c>
      <c r="BW51" s="42" t="s">
        <v>4</v>
      </c>
      <c r="BX51" s="42" t="s">
        <v>75</v>
      </c>
    </row>
    <row r="52" spans="1:91" s="63" customFormat="1" ht="28.5" customHeight="1">
      <c r="A52" s="152" t="s">
        <v>1024</v>
      </c>
      <c r="B52" s="64"/>
      <c r="C52" s="65"/>
      <c r="D52" s="239" t="s">
        <v>26</v>
      </c>
      <c r="E52" s="240"/>
      <c r="F52" s="240"/>
      <c r="G52" s="240"/>
      <c r="H52" s="240"/>
      <c r="I52" s="65"/>
      <c r="J52" s="239" t="s">
        <v>76</v>
      </c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37">
        <f>'10 - SO 01 - Dlažby'!$J$27</f>
        <v>0</v>
      </c>
      <c r="AH52" s="238"/>
      <c r="AI52" s="238"/>
      <c r="AJ52" s="238"/>
      <c r="AK52" s="238"/>
      <c r="AL52" s="238"/>
      <c r="AM52" s="238"/>
      <c r="AN52" s="237">
        <f>SUM($AG$52,$AT$52)</f>
        <v>0</v>
      </c>
      <c r="AO52" s="238"/>
      <c r="AP52" s="238"/>
      <c r="AQ52" s="66" t="s">
        <v>77</v>
      </c>
      <c r="AR52" s="64"/>
      <c r="AS52" s="67">
        <v>0</v>
      </c>
      <c r="AT52" s="68">
        <f>ROUND(SUM($AV$52:$AW$52),2)</f>
        <v>0</v>
      </c>
      <c r="AU52" s="69">
        <f>'10 - SO 01 - Dlažby'!$P$100</f>
        <v>0</v>
      </c>
      <c r="AV52" s="68">
        <f>'10 - SO 01 - Dlažby'!$J$30</f>
        <v>0</v>
      </c>
      <c r="AW52" s="68">
        <f>'10 - SO 01 - Dlažby'!$J$31</f>
        <v>0</v>
      </c>
      <c r="AX52" s="68">
        <f>'10 - SO 01 - Dlažby'!$J$32</f>
        <v>0</v>
      </c>
      <c r="AY52" s="68">
        <f>'10 - SO 01 - Dlažby'!$J$33</f>
        <v>0</v>
      </c>
      <c r="AZ52" s="68">
        <f>'10 - SO 01 - Dlažby'!$F$30</f>
        <v>0</v>
      </c>
      <c r="BA52" s="68">
        <f>'10 - SO 01 - Dlažby'!$F$31</f>
        <v>0</v>
      </c>
      <c r="BB52" s="68">
        <f>'10 - SO 01 - Dlažby'!$F$32</f>
        <v>0</v>
      </c>
      <c r="BC52" s="68">
        <f>'10 - SO 01 - Dlažby'!$F$33</f>
        <v>0</v>
      </c>
      <c r="BD52" s="70">
        <f>'10 - SO 01 - Dlažby'!$F$34</f>
        <v>0</v>
      </c>
      <c r="BT52" s="63" t="s">
        <v>21</v>
      </c>
      <c r="BV52" s="63" t="s">
        <v>74</v>
      </c>
      <c r="BW52" s="63" t="s">
        <v>78</v>
      </c>
      <c r="BX52" s="63" t="s">
        <v>4</v>
      </c>
      <c r="CM52" s="63" t="s">
        <v>79</v>
      </c>
    </row>
    <row r="53" spans="1:91" s="63" customFormat="1" ht="28.5" customHeight="1">
      <c r="A53" s="152" t="s">
        <v>1024</v>
      </c>
      <c r="B53" s="64"/>
      <c r="C53" s="65"/>
      <c r="D53" s="239" t="s">
        <v>80</v>
      </c>
      <c r="E53" s="240"/>
      <c r="F53" s="240"/>
      <c r="G53" s="240"/>
      <c r="H53" s="240"/>
      <c r="I53" s="65"/>
      <c r="J53" s="239" t="s">
        <v>81</v>
      </c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37">
        <f>'20 - SO 02 - Pískové cesty'!$J$27</f>
        <v>0</v>
      </c>
      <c r="AH53" s="238"/>
      <c r="AI53" s="238"/>
      <c r="AJ53" s="238"/>
      <c r="AK53" s="238"/>
      <c r="AL53" s="238"/>
      <c r="AM53" s="238"/>
      <c r="AN53" s="237">
        <f>SUM($AG$53,$AT$53)</f>
        <v>0</v>
      </c>
      <c r="AO53" s="238"/>
      <c r="AP53" s="238"/>
      <c r="AQ53" s="66" t="s">
        <v>77</v>
      </c>
      <c r="AR53" s="64"/>
      <c r="AS53" s="71">
        <v>0</v>
      </c>
      <c r="AT53" s="72">
        <f>ROUND(SUM($AV$53:$AW$53),2)</f>
        <v>0</v>
      </c>
      <c r="AU53" s="73">
        <f>'20 - SO 02 - Pískové cesty'!$P$85</f>
        <v>0</v>
      </c>
      <c r="AV53" s="72">
        <f>'20 - SO 02 - Pískové cesty'!$J$30</f>
        <v>0</v>
      </c>
      <c r="AW53" s="72">
        <f>'20 - SO 02 - Pískové cesty'!$J$31</f>
        <v>0</v>
      </c>
      <c r="AX53" s="72">
        <f>'20 - SO 02 - Pískové cesty'!$J$32</f>
        <v>0</v>
      </c>
      <c r="AY53" s="72">
        <f>'20 - SO 02 - Pískové cesty'!$J$33</f>
        <v>0</v>
      </c>
      <c r="AZ53" s="72">
        <f>'20 - SO 02 - Pískové cesty'!$F$30</f>
        <v>0</v>
      </c>
      <c r="BA53" s="72">
        <f>'20 - SO 02 - Pískové cesty'!$F$31</f>
        <v>0</v>
      </c>
      <c r="BB53" s="72">
        <f>'20 - SO 02 - Pískové cesty'!$F$32</f>
        <v>0</v>
      </c>
      <c r="BC53" s="72">
        <f>'20 - SO 02 - Pískové cesty'!$F$33</f>
        <v>0</v>
      </c>
      <c r="BD53" s="74">
        <f>'20 - SO 02 - Pískové cesty'!$F$34</f>
        <v>0</v>
      </c>
      <c r="BT53" s="63" t="s">
        <v>21</v>
      </c>
      <c r="BV53" s="63" t="s">
        <v>74</v>
      </c>
      <c r="BW53" s="63" t="s">
        <v>82</v>
      </c>
      <c r="BX53" s="63" t="s">
        <v>4</v>
      </c>
      <c r="CM53" s="63" t="s">
        <v>79</v>
      </c>
    </row>
    <row r="54" spans="2:44" s="6" customFormat="1" ht="30.75" customHeight="1">
      <c r="B54" s="22"/>
      <c r="AR54" s="22"/>
    </row>
    <row r="55" spans="2:44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22"/>
    </row>
  </sheetData>
  <sheetProtection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0 - SO 01 - Dlažby'!C2" tooltip="10 - SO 01 - Dlažby" display="/"/>
    <hyperlink ref="A53" location="'20 - SO 02 - Pískové cesty'!C2" tooltip="20 - SO 02 - Pískové cesty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54"/>
      <c r="C1" s="154"/>
      <c r="D1" s="153" t="s">
        <v>1</v>
      </c>
      <c r="E1" s="154"/>
      <c r="F1" s="155" t="s">
        <v>1025</v>
      </c>
      <c r="G1" s="267" t="s">
        <v>1026</v>
      </c>
      <c r="H1" s="267"/>
      <c r="I1" s="154"/>
      <c r="J1" s="155" t="s">
        <v>1027</v>
      </c>
      <c r="K1" s="153" t="s">
        <v>83</v>
      </c>
      <c r="L1" s="155" t="s">
        <v>1028</v>
      </c>
      <c r="M1" s="155"/>
      <c r="N1" s="155"/>
      <c r="O1" s="155"/>
      <c r="P1" s="155"/>
      <c r="Q1" s="155"/>
      <c r="R1" s="155"/>
      <c r="S1" s="155"/>
      <c r="T1" s="155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5" t="s">
        <v>5</v>
      </c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84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68" t="str">
        <f>'Rekapitulace stavby'!$K$6</f>
        <v>Stavební úprava chodníků a nákupního centra Skalka a novostavba pěšin pro pěší</v>
      </c>
      <c r="F7" s="236"/>
      <c r="G7" s="236"/>
      <c r="H7" s="236"/>
      <c r="K7" s="12"/>
    </row>
    <row r="8" spans="2:11" s="6" customFormat="1" ht="15.75" customHeight="1">
      <c r="B8" s="22"/>
      <c r="D8" s="18" t="s">
        <v>85</v>
      </c>
      <c r="K8" s="25"/>
    </row>
    <row r="9" spans="2:11" s="6" customFormat="1" ht="37.5" customHeight="1">
      <c r="B9" s="22"/>
      <c r="E9" s="250" t="s">
        <v>86</v>
      </c>
      <c r="F9" s="251"/>
      <c r="G9" s="251"/>
      <c r="H9" s="251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09.09.2016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5" customFormat="1" ht="15.75" customHeight="1">
      <c r="B24" s="76"/>
      <c r="E24" s="263"/>
      <c r="F24" s="269"/>
      <c r="G24" s="269"/>
      <c r="H24" s="269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38</v>
      </c>
      <c r="J27" s="56">
        <f>ROUND($J$100,2)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80">
        <f>ROUND(SUM($BE$100:$BE$395),2)</f>
        <v>0</v>
      </c>
      <c r="I30" s="81">
        <v>0.21</v>
      </c>
      <c r="J30" s="80">
        <f>ROUND(ROUND((SUM($BE$100:$BE$395)),2)*$I$30,2)</f>
        <v>0</v>
      </c>
      <c r="K30" s="25"/>
    </row>
    <row r="31" spans="2:11" s="6" customFormat="1" ht="15" customHeight="1">
      <c r="B31" s="22"/>
      <c r="E31" s="28" t="s">
        <v>44</v>
      </c>
      <c r="F31" s="80">
        <f>ROUND(SUM($BF$100:$BF$395),2)</f>
        <v>0</v>
      </c>
      <c r="I31" s="81">
        <v>0.15</v>
      </c>
      <c r="J31" s="80">
        <f>ROUND(ROUND((SUM($BF$100:$BF$395)),2)*$I$31,2)</f>
        <v>0</v>
      </c>
      <c r="K31" s="25"/>
    </row>
    <row r="32" spans="2:11" s="6" customFormat="1" ht="15" customHeight="1" hidden="1">
      <c r="B32" s="22"/>
      <c r="E32" s="28" t="s">
        <v>45</v>
      </c>
      <c r="F32" s="80">
        <f>ROUND(SUM($BG$100:$BG$395),2)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46</v>
      </c>
      <c r="F33" s="80">
        <f>ROUND(SUM($BH$100:$BH$395),2)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47</v>
      </c>
      <c r="F34" s="80">
        <f>ROUND(SUM($BI$100:$BI$395),2)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82" t="s">
        <v>49</v>
      </c>
      <c r="H36" s="33" t="s">
        <v>50</v>
      </c>
      <c r="I36" s="32"/>
      <c r="J36" s="34">
        <f>SUM($J$27:$J$34)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87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268" t="str">
        <f>$E$7</f>
        <v>Stavební úprava chodníků a nákupního centra Skalka a novostavba pěšin pro pěší</v>
      </c>
      <c r="F45" s="251"/>
      <c r="G45" s="251"/>
      <c r="H45" s="251"/>
      <c r="K45" s="25"/>
    </row>
    <row r="46" spans="2:11" s="6" customFormat="1" ht="15" customHeight="1">
      <c r="B46" s="22"/>
      <c r="C46" s="18" t="s">
        <v>85</v>
      </c>
      <c r="K46" s="25"/>
    </row>
    <row r="47" spans="2:11" s="6" customFormat="1" ht="19.5" customHeight="1">
      <c r="B47" s="22"/>
      <c r="E47" s="250" t="str">
        <f>$E$9</f>
        <v>10 - SO 01 - Dlažby</v>
      </c>
      <c r="F47" s="251"/>
      <c r="G47" s="251"/>
      <c r="H47" s="251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Cheb</v>
      </c>
      <c r="I49" s="18" t="s">
        <v>24</v>
      </c>
      <c r="J49" s="45" t="str">
        <f>IF($J$12="","",$J$12)</f>
        <v>09.09.2016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Město Cheb</v>
      </c>
      <c r="I51" s="18" t="s">
        <v>34</v>
      </c>
      <c r="J51" s="16" t="str">
        <f>$E$21</f>
        <v>Pařízek Petr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88</v>
      </c>
      <c r="D54" s="30"/>
      <c r="E54" s="30"/>
      <c r="F54" s="30"/>
      <c r="G54" s="30"/>
      <c r="H54" s="30"/>
      <c r="I54" s="30"/>
      <c r="J54" s="86" t="s">
        <v>89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90</v>
      </c>
      <c r="J56" s="56">
        <f>$J$100</f>
        <v>0</v>
      </c>
      <c r="K56" s="25"/>
      <c r="AU56" s="6" t="s">
        <v>91</v>
      </c>
    </row>
    <row r="57" spans="2:11" s="62" customFormat="1" ht="25.5" customHeight="1">
      <c r="B57" s="87"/>
      <c r="D57" s="88" t="s">
        <v>92</v>
      </c>
      <c r="E57" s="88"/>
      <c r="F57" s="88"/>
      <c r="G57" s="88"/>
      <c r="H57" s="88"/>
      <c r="I57" s="88"/>
      <c r="J57" s="89">
        <f>$J$101</f>
        <v>0</v>
      </c>
      <c r="K57" s="90"/>
    </row>
    <row r="58" spans="2:11" s="91" customFormat="1" ht="21" customHeight="1">
      <c r="B58" s="92"/>
      <c r="D58" s="93" t="s">
        <v>93</v>
      </c>
      <c r="E58" s="93"/>
      <c r="F58" s="93"/>
      <c r="G58" s="93"/>
      <c r="H58" s="93"/>
      <c r="I58" s="93"/>
      <c r="J58" s="94">
        <f>$J$102</f>
        <v>0</v>
      </c>
      <c r="K58" s="95"/>
    </row>
    <row r="59" spans="2:11" s="91" customFormat="1" ht="21" customHeight="1">
      <c r="B59" s="92"/>
      <c r="D59" s="93" t="s">
        <v>94</v>
      </c>
      <c r="E59" s="93"/>
      <c r="F59" s="93"/>
      <c r="G59" s="93"/>
      <c r="H59" s="93"/>
      <c r="I59" s="93"/>
      <c r="J59" s="94">
        <f>$J$161</f>
        <v>0</v>
      </c>
      <c r="K59" s="95"/>
    </row>
    <row r="60" spans="2:11" s="91" customFormat="1" ht="21" customHeight="1">
      <c r="B60" s="92"/>
      <c r="D60" s="93" t="s">
        <v>95</v>
      </c>
      <c r="E60" s="93"/>
      <c r="F60" s="93"/>
      <c r="G60" s="93"/>
      <c r="H60" s="93"/>
      <c r="I60" s="93"/>
      <c r="J60" s="94">
        <f>$J$173</f>
        <v>0</v>
      </c>
      <c r="K60" s="95"/>
    </row>
    <row r="61" spans="2:11" s="91" customFormat="1" ht="21" customHeight="1">
      <c r="B61" s="92"/>
      <c r="D61" s="93" t="s">
        <v>96</v>
      </c>
      <c r="E61" s="93"/>
      <c r="F61" s="93"/>
      <c r="G61" s="93"/>
      <c r="H61" s="93"/>
      <c r="I61" s="93"/>
      <c r="J61" s="94">
        <f>$J$182</f>
        <v>0</v>
      </c>
      <c r="K61" s="95"/>
    </row>
    <row r="62" spans="2:11" s="91" customFormat="1" ht="21" customHeight="1">
      <c r="B62" s="92"/>
      <c r="D62" s="93" t="s">
        <v>97</v>
      </c>
      <c r="E62" s="93"/>
      <c r="F62" s="93"/>
      <c r="G62" s="93"/>
      <c r="H62" s="93"/>
      <c r="I62" s="93"/>
      <c r="J62" s="94">
        <f>$J$186</f>
        <v>0</v>
      </c>
      <c r="K62" s="95"/>
    </row>
    <row r="63" spans="2:11" s="91" customFormat="1" ht="21" customHeight="1">
      <c r="B63" s="92"/>
      <c r="D63" s="93" t="s">
        <v>98</v>
      </c>
      <c r="E63" s="93"/>
      <c r="F63" s="93"/>
      <c r="G63" s="93"/>
      <c r="H63" s="93"/>
      <c r="I63" s="93"/>
      <c r="J63" s="94">
        <f>$J$223</f>
        <v>0</v>
      </c>
      <c r="K63" s="95"/>
    </row>
    <row r="64" spans="2:11" s="91" customFormat="1" ht="21" customHeight="1">
      <c r="B64" s="92"/>
      <c r="D64" s="93" t="s">
        <v>99</v>
      </c>
      <c r="E64" s="93"/>
      <c r="F64" s="93"/>
      <c r="G64" s="93"/>
      <c r="H64" s="93"/>
      <c r="I64" s="93"/>
      <c r="J64" s="94">
        <f>$J$233</f>
        <v>0</v>
      </c>
      <c r="K64" s="95"/>
    </row>
    <row r="65" spans="2:11" s="91" customFormat="1" ht="21" customHeight="1">
      <c r="B65" s="92"/>
      <c r="D65" s="93" t="s">
        <v>100</v>
      </c>
      <c r="E65" s="93"/>
      <c r="F65" s="93"/>
      <c r="G65" s="93"/>
      <c r="H65" s="93"/>
      <c r="I65" s="93"/>
      <c r="J65" s="94">
        <f>$J$245</f>
        <v>0</v>
      </c>
      <c r="K65" s="95"/>
    </row>
    <row r="66" spans="2:11" s="91" customFormat="1" ht="21" customHeight="1">
      <c r="B66" s="92"/>
      <c r="D66" s="93" t="s">
        <v>101</v>
      </c>
      <c r="E66" s="93"/>
      <c r="F66" s="93"/>
      <c r="G66" s="93"/>
      <c r="H66" s="93"/>
      <c r="I66" s="93"/>
      <c r="J66" s="94">
        <f>$J$292</f>
        <v>0</v>
      </c>
      <c r="K66" s="95"/>
    </row>
    <row r="67" spans="2:11" s="91" customFormat="1" ht="21" customHeight="1">
      <c r="B67" s="92"/>
      <c r="D67" s="93" t="s">
        <v>102</v>
      </c>
      <c r="E67" s="93"/>
      <c r="F67" s="93"/>
      <c r="G67" s="93"/>
      <c r="H67" s="93"/>
      <c r="I67" s="93"/>
      <c r="J67" s="94">
        <f>$J$300</f>
        <v>0</v>
      </c>
      <c r="K67" s="95"/>
    </row>
    <row r="68" spans="2:11" s="62" customFormat="1" ht="25.5" customHeight="1">
      <c r="B68" s="87"/>
      <c r="D68" s="88" t="s">
        <v>103</v>
      </c>
      <c r="E68" s="88"/>
      <c r="F68" s="88"/>
      <c r="G68" s="88"/>
      <c r="H68" s="88"/>
      <c r="I68" s="88"/>
      <c r="J68" s="89">
        <f>$J$302</f>
        <v>0</v>
      </c>
      <c r="K68" s="90"/>
    </row>
    <row r="69" spans="2:11" s="91" customFormat="1" ht="21" customHeight="1">
      <c r="B69" s="92"/>
      <c r="D69" s="93" t="s">
        <v>104</v>
      </c>
      <c r="E69" s="93"/>
      <c r="F69" s="93"/>
      <c r="G69" s="93"/>
      <c r="H69" s="93"/>
      <c r="I69" s="93"/>
      <c r="J69" s="94">
        <f>$J$303</f>
        <v>0</v>
      </c>
      <c r="K69" s="95"/>
    </row>
    <row r="70" spans="2:11" s="91" customFormat="1" ht="21" customHeight="1">
      <c r="B70" s="92"/>
      <c r="D70" s="93" t="s">
        <v>105</v>
      </c>
      <c r="E70" s="93"/>
      <c r="F70" s="93"/>
      <c r="G70" s="93"/>
      <c r="H70" s="93"/>
      <c r="I70" s="93"/>
      <c r="J70" s="94">
        <f>$J$312</f>
        <v>0</v>
      </c>
      <c r="K70" s="95"/>
    </row>
    <row r="71" spans="2:11" s="91" customFormat="1" ht="21" customHeight="1">
      <c r="B71" s="92"/>
      <c r="D71" s="93" t="s">
        <v>106</v>
      </c>
      <c r="E71" s="93"/>
      <c r="F71" s="93"/>
      <c r="G71" s="93"/>
      <c r="H71" s="93"/>
      <c r="I71" s="93"/>
      <c r="J71" s="94">
        <f>$J$318</f>
        <v>0</v>
      </c>
      <c r="K71" s="95"/>
    </row>
    <row r="72" spans="2:11" s="91" customFormat="1" ht="21" customHeight="1">
      <c r="B72" s="92"/>
      <c r="D72" s="93" t="s">
        <v>107</v>
      </c>
      <c r="E72" s="93"/>
      <c r="F72" s="93"/>
      <c r="G72" s="93"/>
      <c r="H72" s="93"/>
      <c r="I72" s="93"/>
      <c r="J72" s="94">
        <f>$J$322</f>
        <v>0</v>
      </c>
      <c r="K72" s="95"/>
    </row>
    <row r="73" spans="2:11" s="91" customFormat="1" ht="21" customHeight="1">
      <c r="B73" s="92"/>
      <c r="D73" s="93" t="s">
        <v>108</v>
      </c>
      <c r="E73" s="93"/>
      <c r="F73" s="93"/>
      <c r="G73" s="93"/>
      <c r="H73" s="93"/>
      <c r="I73" s="93"/>
      <c r="J73" s="94">
        <f>$J$326</f>
        <v>0</v>
      </c>
      <c r="K73" s="95"/>
    </row>
    <row r="74" spans="2:11" s="62" customFormat="1" ht="25.5" customHeight="1">
      <c r="B74" s="87"/>
      <c r="D74" s="88" t="s">
        <v>109</v>
      </c>
      <c r="E74" s="88"/>
      <c r="F74" s="88"/>
      <c r="G74" s="88"/>
      <c r="H74" s="88"/>
      <c r="I74" s="88"/>
      <c r="J74" s="89">
        <f>$J$331</f>
        <v>0</v>
      </c>
      <c r="K74" s="90"/>
    </row>
    <row r="75" spans="2:11" s="91" customFormat="1" ht="21" customHeight="1">
      <c r="B75" s="92"/>
      <c r="D75" s="93" t="s">
        <v>110</v>
      </c>
      <c r="E75" s="93"/>
      <c r="F75" s="93"/>
      <c r="G75" s="93"/>
      <c r="H75" s="93"/>
      <c r="I75" s="93"/>
      <c r="J75" s="94">
        <f>$J$332</f>
        <v>0</v>
      </c>
      <c r="K75" s="95"/>
    </row>
    <row r="76" spans="2:11" s="91" customFormat="1" ht="21" customHeight="1">
      <c r="B76" s="92"/>
      <c r="D76" s="93" t="s">
        <v>111</v>
      </c>
      <c r="E76" s="93"/>
      <c r="F76" s="93"/>
      <c r="G76" s="93"/>
      <c r="H76" s="93"/>
      <c r="I76" s="93"/>
      <c r="J76" s="94">
        <f>$J$349</f>
        <v>0</v>
      </c>
      <c r="K76" s="95"/>
    </row>
    <row r="77" spans="2:11" s="91" customFormat="1" ht="21" customHeight="1">
      <c r="B77" s="92"/>
      <c r="D77" s="93" t="s">
        <v>112</v>
      </c>
      <c r="E77" s="93"/>
      <c r="F77" s="93"/>
      <c r="G77" s="93"/>
      <c r="H77" s="93"/>
      <c r="I77" s="93"/>
      <c r="J77" s="94">
        <f>$J$360</f>
        <v>0</v>
      </c>
      <c r="K77" s="95"/>
    </row>
    <row r="78" spans="2:11" s="91" customFormat="1" ht="21" customHeight="1">
      <c r="B78" s="92"/>
      <c r="D78" s="93" t="s">
        <v>113</v>
      </c>
      <c r="E78" s="93"/>
      <c r="F78" s="93"/>
      <c r="G78" s="93"/>
      <c r="H78" s="93"/>
      <c r="I78" s="93"/>
      <c r="J78" s="94">
        <f>$J$362</f>
        <v>0</v>
      </c>
      <c r="K78" s="95"/>
    </row>
    <row r="79" spans="2:11" s="91" customFormat="1" ht="21" customHeight="1">
      <c r="B79" s="92"/>
      <c r="D79" s="93" t="s">
        <v>114</v>
      </c>
      <c r="E79" s="93"/>
      <c r="F79" s="93"/>
      <c r="G79" s="93"/>
      <c r="H79" s="93"/>
      <c r="I79" s="93"/>
      <c r="J79" s="94">
        <f>$J$369</f>
        <v>0</v>
      </c>
      <c r="K79" s="95"/>
    </row>
    <row r="80" spans="2:11" s="62" customFormat="1" ht="25.5" customHeight="1">
      <c r="B80" s="87"/>
      <c r="D80" s="88" t="s">
        <v>115</v>
      </c>
      <c r="E80" s="88"/>
      <c r="F80" s="88"/>
      <c r="G80" s="88"/>
      <c r="H80" s="88"/>
      <c r="I80" s="88"/>
      <c r="J80" s="89">
        <f>$J$388</f>
        <v>0</v>
      </c>
      <c r="K80" s="90"/>
    </row>
    <row r="81" spans="2:11" s="6" customFormat="1" ht="22.5" customHeight="1">
      <c r="B81" s="22"/>
      <c r="K81" s="25"/>
    </row>
    <row r="82" spans="2:11" s="6" customFormat="1" ht="7.5" customHeight="1">
      <c r="B82" s="36"/>
      <c r="C82" s="37"/>
      <c r="D82" s="37"/>
      <c r="E82" s="37"/>
      <c r="F82" s="37"/>
      <c r="G82" s="37"/>
      <c r="H82" s="37"/>
      <c r="I82" s="37"/>
      <c r="J82" s="37"/>
      <c r="K82" s="38"/>
    </row>
    <row r="86" spans="2:12" s="6" customFormat="1" ht="7.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22"/>
    </row>
    <row r="87" spans="2:12" s="6" customFormat="1" ht="37.5" customHeight="1">
      <c r="B87" s="22"/>
      <c r="C87" s="11" t="s">
        <v>116</v>
      </c>
      <c r="L87" s="22"/>
    </row>
    <row r="88" spans="2:12" s="6" customFormat="1" ht="7.5" customHeight="1">
      <c r="B88" s="22"/>
      <c r="L88" s="22"/>
    </row>
    <row r="89" spans="2:12" s="6" customFormat="1" ht="15" customHeight="1">
      <c r="B89" s="22"/>
      <c r="C89" s="18" t="s">
        <v>16</v>
      </c>
      <c r="L89" s="22"/>
    </row>
    <row r="90" spans="2:12" s="6" customFormat="1" ht="16.5" customHeight="1">
      <c r="B90" s="22"/>
      <c r="E90" s="268" t="str">
        <f>$E$7</f>
        <v>Stavební úprava chodníků a nákupního centra Skalka a novostavba pěšin pro pěší</v>
      </c>
      <c r="F90" s="251"/>
      <c r="G90" s="251"/>
      <c r="H90" s="251"/>
      <c r="L90" s="22"/>
    </row>
    <row r="91" spans="2:12" s="6" customFormat="1" ht="15" customHeight="1">
      <c r="B91" s="22"/>
      <c r="C91" s="18" t="s">
        <v>85</v>
      </c>
      <c r="L91" s="22"/>
    </row>
    <row r="92" spans="2:12" s="6" customFormat="1" ht="19.5" customHeight="1">
      <c r="B92" s="22"/>
      <c r="E92" s="250" t="str">
        <f>$E$9</f>
        <v>10 - SO 01 - Dlažby</v>
      </c>
      <c r="F92" s="251"/>
      <c r="G92" s="251"/>
      <c r="H92" s="251"/>
      <c r="L92" s="22"/>
    </row>
    <row r="93" spans="2:12" s="6" customFormat="1" ht="7.5" customHeight="1">
      <c r="B93" s="22"/>
      <c r="L93" s="22"/>
    </row>
    <row r="94" spans="2:12" s="6" customFormat="1" ht="18.75" customHeight="1">
      <c r="B94" s="22"/>
      <c r="C94" s="18" t="s">
        <v>22</v>
      </c>
      <c r="F94" s="16" t="str">
        <f>$F$12</f>
        <v>Cheb</v>
      </c>
      <c r="I94" s="18" t="s">
        <v>24</v>
      </c>
      <c r="J94" s="45" t="str">
        <f>IF($J$12="","",$J$12)</f>
        <v>09.09.2016</v>
      </c>
      <c r="L94" s="22"/>
    </row>
    <row r="95" spans="2:12" s="6" customFormat="1" ht="7.5" customHeight="1">
      <c r="B95" s="22"/>
      <c r="L95" s="22"/>
    </row>
    <row r="96" spans="2:12" s="6" customFormat="1" ht="15.75" customHeight="1">
      <c r="B96" s="22"/>
      <c r="C96" s="18" t="s">
        <v>28</v>
      </c>
      <c r="F96" s="16" t="str">
        <f>$E$15</f>
        <v>Město Cheb</v>
      </c>
      <c r="I96" s="18" t="s">
        <v>34</v>
      </c>
      <c r="J96" s="16" t="str">
        <f>$E$21</f>
        <v>Pařízek Petr</v>
      </c>
      <c r="L96" s="22"/>
    </row>
    <row r="97" spans="2:12" s="6" customFormat="1" ht="15" customHeight="1">
      <c r="B97" s="22"/>
      <c r="C97" s="18" t="s">
        <v>32</v>
      </c>
      <c r="F97" s="16">
        <f>IF($E$18="","",$E$18)</f>
      </c>
      <c r="L97" s="22"/>
    </row>
    <row r="98" spans="2:12" s="6" customFormat="1" ht="11.25" customHeight="1">
      <c r="B98" s="22"/>
      <c r="L98" s="22"/>
    </row>
    <row r="99" spans="2:20" s="96" customFormat="1" ht="30" customHeight="1">
      <c r="B99" s="97"/>
      <c r="C99" s="98" t="s">
        <v>117</v>
      </c>
      <c r="D99" s="99" t="s">
        <v>57</v>
      </c>
      <c r="E99" s="99" t="s">
        <v>53</v>
      </c>
      <c r="F99" s="99" t="s">
        <v>118</v>
      </c>
      <c r="G99" s="99" t="s">
        <v>119</v>
      </c>
      <c r="H99" s="99" t="s">
        <v>120</v>
      </c>
      <c r="I99" s="99" t="s">
        <v>121</v>
      </c>
      <c r="J99" s="99" t="s">
        <v>122</v>
      </c>
      <c r="K99" s="100" t="s">
        <v>123</v>
      </c>
      <c r="L99" s="97"/>
      <c r="M99" s="50" t="s">
        <v>124</v>
      </c>
      <c r="N99" s="51" t="s">
        <v>42</v>
      </c>
      <c r="O99" s="51" t="s">
        <v>125</v>
      </c>
      <c r="P99" s="51" t="s">
        <v>126</v>
      </c>
      <c r="Q99" s="51" t="s">
        <v>127</v>
      </c>
      <c r="R99" s="51" t="s">
        <v>128</v>
      </c>
      <c r="S99" s="51" t="s">
        <v>129</v>
      </c>
      <c r="T99" s="52" t="s">
        <v>130</v>
      </c>
    </row>
    <row r="100" spans="2:63" s="6" customFormat="1" ht="30" customHeight="1">
      <c r="B100" s="22"/>
      <c r="C100" s="55" t="s">
        <v>90</v>
      </c>
      <c r="J100" s="101">
        <f>$BK$100</f>
        <v>0</v>
      </c>
      <c r="L100" s="22"/>
      <c r="M100" s="54"/>
      <c r="N100" s="46"/>
      <c r="O100" s="46"/>
      <c r="P100" s="102">
        <f>$P$101+$P$302+$P$331+$P$388</f>
        <v>0</v>
      </c>
      <c r="Q100" s="46"/>
      <c r="R100" s="102">
        <f>$R$101+$R$302+$R$331+$R$388</f>
        <v>494.30520321</v>
      </c>
      <c r="S100" s="46"/>
      <c r="T100" s="103">
        <f>$T$101+$T$302+$T$331+$T$388</f>
        <v>835.8163999999999</v>
      </c>
      <c r="AT100" s="6" t="s">
        <v>71</v>
      </c>
      <c r="AU100" s="6" t="s">
        <v>91</v>
      </c>
      <c r="BK100" s="104">
        <f>$BK$101+$BK$302+$BK$331+$BK$388</f>
        <v>0</v>
      </c>
    </row>
    <row r="101" spans="2:63" s="105" customFormat="1" ht="37.5" customHeight="1">
      <c r="B101" s="106"/>
      <c r="D101" s="107" t="s">
        <v>71</v>
      </c>
      <c r="E101" s="108" t="s">
        <v>131</v>
      </c>
      <c r="F101" s="108" t="s">
        <v>132</v>
      </c>
      <c r="J101" s="109">
        <f>$BK$101</f>
        <v>0</v>
      </c>
      <c r="L101" s="106"/>
      <c r="M101" s="110"/>
      <c r="P101" s="111">
        <f>$P$102+$P$161+$P$173+$P$182+$P$186+$P$223+$P$233+$P$245+$P$292+$P$300</f>
        <v>0</v>
      </c>
      <c r="R101" s="111">
        <f>$R$102+$R$161+$R$173+$R$182+$R$186+$R$223+$R$233+$R$245+$R$292+$R$300</f>
        <v>490.52550119</v>
      </c>
      <c r="T101" s="112">
        <f>$T$102+$T$161+$T$173+$T$182+$T$186+$T$223+$T$233+$T$245+$T$292+$T$300</f>
        <v>835.8163999999999</v>
      </c>
      <c r="AR101" s="107" t="s">
        <v>21</v>
      </c>
      <c r="AT101" s="107" t="s">
        <v>71</v>
      </c>
      <c r="AU101" s="107" t="s">
        <v>72</v>
      </c>
      <c r="AY101" s="107" t="s">
        <v>133</v>
      </c>
      <c r="BK101" s="113">
        <f>$BK$102+$BK$161+$BK$173+$BK$182+$BK$186+$BK$223+$BK$233+$BK$245+$BK$292+$BK$300</f>
        <v>0</v>
      </c>
    </row>
    <row r="102" spans="2:63" s="105" customFormat="1" ht="21" customHeight="1">
      <c r="B102" s="106"/>
      <c r="D102" s="107" t="s">
        <v>71</v>
      </c>
      <c r="E102" s="114" t="s">
        <v>21</v>
      </c>
      <c r="F102" s="114" t="s">
        <v>134</v>
      </c>
      <c r="J102" s="115">
        <f>$BK$102</f>
        <v>0</v>
      </c>
      <c r="L102" s="106"/>
      <c r="M102" s="110"/>
      <c r="P102" s="111">
        <f>SUM($P$103:$P$160)</f>
        <v>0</v>
      </c>
      <c r="R102" s="111">
        <f>SUM($R$103:$R$160)</f>
        <v>54.8461</v>
      </c>
      <c r="T102" s="112">
        <f>SUM($T$103:$T$160)</f>
        <v>252.85999999999999</v>
      </c>
      <c r="AR102" s="107" t="s">
        <v>21</v>
      </c>
      <c r="AT102" s="107" t="s">
        <v>71</v>
      </c>
      <c r="AU102" s="107" t="s">
        <v>21</v>
      </c>
      <c r="AY102" s="107" t="s">
        <v>133</v>
      </c>
      <c r="BK102" s="113">
        <f>SUM($BK$103:$BK$160)</f>
        <v>0</v>
      </c>
    </row>
    <row r="103" spans="2:65" s="6" customFormat="1" ht="15.75" customHeight="1">
      <c r="B103" s="22"/>
      <c r="C103" s="116" t="s">
        <v>21</v>
      </c>
      <c r="D103" s="116" t="s">
        <v>135</v>
      </c>
      <c r="E103" s="117" t="s">
        <v>136</v>
      </c>
      <c r="F103" s="118" t="s">
        <v>137</v>
      </c>
      <c r="G103" s="119" t="s">
        <v>138</v>
      </c>
      <c r="H103" s="120">
        <v>3</v>
      </c>
      <c r="I103" s="121"/>
      <c r="J103" s="122">
        <f>ROUND($I$103*$H$103,2)</f>
        <v>0</v>
      </c>
      <c r="K103" s="118" t="s">
        <v>139</v>
      </c>
      <c r="L103" s="22"/>
      <c r="M103" s="123"/>
      <c r="N103" s="124" t="s">
        <v>43</v>
      </c>
      <c r="P103" s="125">
        <f>$O$103*$H$103</f>
        <v>0</v>
      </c>
      <c r="Q103" s="125">
        <v>0</v>
      </c>
      <c r="R103" s="125">
        <f>$Q$103*$H$103</f>
        <v>0</v>
      </c>
      <c r="S103" s="125">
        <v>0</v>
      </c>
      <c r="T103" s="126">
        <f>$S$103*$H$103</f>
        <v>0</v>
      </c>
      <c r="AR103" s="75" t="s">
        <v>140</v>
      </c>
      <c r="AT103" s="75" t="s">
        <v>135</v>
      </c>
      <c r="AU103" s="75" t="s">
        <v>79</v>
      </c>
      <c r="AY103" s="6" t="s">
        <v>133</v>
      </c>
      <c r="BE103" s="127">
        <f>IF($N$103="základní",$J$103,0)</f>
        <v>0</v>
      </c>
      <c r="BF103" s="127">
        <f>IF($N$103="snížená",$J$103,0)</f>
        <v>0</v>
      </c>
      <c r="BG103" s="127">
        <f>IF($N$103="zákl. přenesená",$J$103,0)</f>
        <v>0</v>
      </c>
      <c r="BH103" s="127">
        <f>IF($N$103="sníž. přenesená",$J$103,0)</f>
        <v>0</v>
      </c>
      <c r="BI103" s="127">
        <f>IF($N$103="nulová",$J$103,0)</f>
        <v>0</v>
      </c>
      <c r="BJ103" s="75" t="s">
        <v>21</v>
      </c>
      <c r="BK103" s="127">
        <f>ROUND($I$103*$H$103,2)</f>
        <v>0</v>
      </c>
      <c r="BL103" s="75" t="s">
        <v>140</v>
      </c>
      <c r="BM103" s="75" t="s">
        <v>141</v>
      </c>
    </row>
    <row r="104" spans="2:65" s="6" customFormat="1" ht="15.75" customHeight="1">
      <c r="B104" s="22"/>
      <c r="C104" s="119" t="s">
        <v>79</v>
      </c>
      <c r="D104" s="119" t="s">
        <v>135</v>
      </c>
      <c r="E104" s="117" t="s">
        <v>142</v>
      </c>
      <c r="F104" s="118" t="s">
        <v>143</v>
      </c>
      <c r="G104" s="119" t="s">
        <v>138</v>
      </c>
      <c r="H104" s="120">
        <v>3</v>
      </c>
      <c r="I104" s="121"/>
      <c r="J104" s="122">
        <f>ROUND($I$104*$H$104,2)</f>
        <v>0</v>
      </c>
      <c r="K104" s="118" t="s">
        <v>139</v>
      </c>
      <c r="L104" s="22"/>
      <c r="M104" s="123"/>
      <c r="N104" s="124" t="s">
        <v>43</v>
      </c>
      <c r="P104" s="125">
        <f>$O$104*$H$104</f>
        <v>0</v>
      </c>
      <c r="Q104" s="125">
        <v>0</v>
      </c>
      <c r="R104" s="125">
        <f>$Q$104*$H$104</f>
        <v>0</v>
      </c>
      <c r="S104" s="125">
        <v>0</v>
      </c>
      <c r="T104" s="126">
        <f>$S$104*$H$104</f>
        <v>0</v>
      </c>
      <c r="AR104" s="75" t="s">
        <v>140</v>
      </c>
      <c r="AT104" s="75" t="s">
        <v>135</v>
      </c>
      <c r="AU104" s="75" t="s">
        <v>79</v>
      </c>
      <c r="AY104" s="75" t="s">
        <v>133</v>
      </c>
      <c r="BE104" s="127">
        <f>IF($N$104="základní",$J$104,0)</f>
        <v>0</v>
      </c>
      <c r="BF104" s="127">
        <f>IF($N$104="snížená",$J$104,0)</f>
        <v>0</v>
      </c>
      <c r="BG104" s="127">
        <f>IF($N$104="zákl. přenesená",$J$104,0)</f>
        <v>0</v>
      </c>
      <c r="BH104" s="127">
        <f>IF($N$104="sníž. přenesená",$J$104,0)</f>
        <v>0</v>
      </c>
      <c r="BI104" s="127">
        <f>IF($N$104="nulová",$J$104,0)</f>
        <v>0</v>
      </c>
      <c r="BJ104" s="75" t="s">
        <v>21</v>
      </c>
      <c r="BK104" s="127">
        <f>ROUND($I$104*$H$104,2)</f>
        <v>0</v>
      </c>
      <c r="BL104" s="75" t="s">
        <v>140</v>
      </c>
      <c r="BM104" s="75" t="s">
        <v>144</v>
      </c>
    </row>
    <row r="105" spans="2:65" s="6" customFormat="1" ht="15.75" customHeight="1">
      <c r="B105" s="22"/>
      <c r="C105" s="119" t="s">
        <v>145</v>
      </c>
      <c r="D105" s="119" t="s">
        <v>135</v>
      </c>
      <c r="E105" s="117" t="s">
        <v>146</v>
      </c>
      <c r="F105" s="118" t="s">
        <v>147</v>
      </c>
      <c r="G105" s="119" t="s">
        <v>148</v>
      </c>
      <c r="H105" s="120">
        <v>1040</v>
      </c>
      <c r="I105" s="121"/>
      <c r="J105" s="122">
        <f>ROUND($I$105*$H$105,2)</f>
        <v>0</v>
      </c>
      <c r="K105" s="118" t="s">
        <v>139</v>
      </c>
      <c r="L105" s="22"/>
      <c r="M105" s="123"/>
      <c r="N105" s="124" t="s">
        <v>43</v>
      </c>
      <c r="P105" s="125">
        <f>$O$105*$H$105</f>
        <v>0</v>
      </c>
      <c r="Q105" s="125">
        <v>0</v>
      </c>
      <c r="R105" s="125">
        <f>$Q$105*$H$105</f>
        <v>0</v>
      </c>
      <c r="S105" s="125">
        <v>0.235</v>
      </c>
      <c r="T105" s="126">
        <f>$S$105*$H$105</f>
        <v>244.39999999999998</v>
      </c>
      <c r="AR105" s="75" t="s">
        <v>140</v>
      </c>
      <c r="AT105" s="75" t="s">
        <v>135</v>
      </c>
      <c r="AU105" s="75" t="s">
        <v>79</v>
      </c>
      <c r="AY105" s="75" t="s">
        <v>133</v>
      </c>
      <c r="BE105" s="127">
        <f>IF($N$105="základní",$J$105,0)</f>
        <v>0</v>
      </c>
      <c r="BF105" s="127">
        <f>IF($N$105="snížená",$J$105,0)</f>
        <v>0</v>
      </c>
      <c r="BG105" s="127">
        <f>IF($N$105="zákl. přenesená",$J$105,0)</f>
        <v>0</v>
      </c>
      <c r="BH105" s="127">
        <f>IF($N$105="sníž. přenesená",$J$105,0)</f>
        <v>0</v>
      </c>
      <c r="BI105" s="127">
        <f>IF($N$105="nulová",$J$105,0)</f>
        <v>0</v>
      </c>
      <c r="BJ105" s="75" t="s">
        <v>21</v>
      </c>
      <c r="BK105" s="127">
        <f>ROUND($I$105*$H$105,2)</f>
        <v>0</v>
      </c>
      <c r="BL105" s="75" t="s">
        <v>140</v>
      </c>
      <c r="BM105" s="75" t="s">
        <v>149</v>
      </c>
    </row>
    <row r="106" spans="2:51" s="6" customFormat="1" ht="15.75" customHeight="1">
      <c r="B106" s="128"/>
      <c r="D106" s="129" t="s">
        <v>150</v>
      </c>
      <c r="E106" s="130"/>
      <c r="F106" s="130" t="s">
        <v>151</v>
      </c>
      <c r="H106" s="131">
        <v>1040</v>
      </c>
      <c r="L106" s="128"/>
      <c r="M106" s="132"/>
      <c r="T106" s="133"/>
      <c r="AT106" s="134" t="s">
        <v>150</v>
      </c>
      <c r="AU106" s="134" t="s">
        <v>79</v>
      </c>
      <c r="AV106" s="134" t="s">
        <v>79</v>
      </c>
      <c r="AW106" s="134" t="s">
        <v>91</v>
      </c>
      <c r="AX106" s="134" t="s">
        <v>21</v>
      </c>
      <c r="AY106" s="134" t="s">
        <v>133</v>
      </c>
    </row>
    <row r="107" spans="2:65" s="6" customFormat="1" ht="15.75" customHeight="1">
      <c r="B107" s="22"/>
      <c r="C107" s="116" t="s">
        <v>140</v>
      </c>
      <c r="D107" s="116" t="s">
        <v>135</v>
      </c>
      <c r="E107" s="117" t="s">
        <v>152</v>
      </c>
      <c r="F107" s="118" t="s">
        <v>153</v>
      </c>
      <c r="G107" s="119" t="s">
        <v>154</v>
      </c>
      <c r="H107" s="120">
        <v>14</v>
      </c>
      <c r="I107" s="121"/>
      <c r="J107" s="122">
        <f>ROUND($I$107*$H$107,2)</f>
        <v>0</v>
      </c>
      <c r="K107" s="118" t="s">
        <v>139</v>
      </c>
      <c r="L107" s="22"/>
      <c r="M107" s="123"/>
      <c r="N107" s="124" t="s">
        <v>43</v>
      </c>
      <c r="P107" s="125">
        <f>$O$107*$H$107</f>
        <v>0</v>
      </c>
      <c r="Q107" s="125">
        <v>0</v>
      </c>
      <c r="R107" s="125">
        <f>$Q$107*$H$107</f>
        <v>0</v>
      </c>
      <c r="S107" s="125">
        <v>0.29</v>
      </c>
      <c r="T107" s="126">
        <f>$S$107*$H$107</f>
        <v>4.06</v>
      </c>
      <c r="AR107" s="75" t="s">
        <v>140</v>
      </c>
      <c r="AT107" s="75" t="s">
        <v>135</v>
      </c>
      <c r="AU107" s="75" t="s">
        <v>79</v>
      </c>
      <c r="AY107" s="6" t="s">
        <v>133</v>
      </c>
      <c r="BE107" s="127">
        <f>IF($N$107="základní",$J$107,0)</f>
        <v>0</v>
      </c>
      <c r="BF107" s="127">
        <f>IF($N$107="snížená",$J$107,0)</f>
        <v>0</v>
      </c>
      <c r="BG107" s="127">
        <f>IF($N$107="zákl. přenesená",$J$107,0)</f>
        <v>0</v>
      </c>
      <c r="BH107" s="127">
        <f>IF($N$107="sníž. přenesená",$J$107,0)</f>
        <v>0</v>
      </c>
      <c r="BI107" s="127">
        <f>IF($N$107="nulová",$J$107,0)</f>
        <v>0</v>
      </c>
      <c r="BJ107" s="75" t="s">
        <v>21</v>
      </c>
      <c r="BK107" s="127">
        <f>ROUND($I$107*$H$107,2)</f>
        <v>0</v>
      </c>
      <c r="BL107" s="75" t="s">
        <v>140</v>
      </c>
      <c r="BM107" s="75" t="s">
        <v>155</v>
      </c>
    </row>
    <row r="108" spans="2:65" s="6" customFormat="1" ht="15.75" customHeight="1">
      <c r="B108" s="22"/>
      <c r="C108" s="119" t="s">
        <v>156</v>
      </c>
      <c r="D108" s="119" t="s">
        <v>135</v>
      </c>
      <c r="E108" s="117" t="s">
        <v>157</v>
      </c>
      <c r="F108" s="118" t="s">
        <v>158</v>
      </c>
      <c r="G108" s="119" t="s">
        <v>154</v>
      </c>
      <c r="H108" s="120">
        <v>110</v>
      </c>
      <c r="I108" s="121"/>
      <c r="J108" s="122">
        <f>ROUND($I$108*$H$108,2)</f>
        <v>0</v>
      </c>
      <c r="K108" s="118" t="s">
        <v>139</v>
      </c>
      <c r="L108" s="22"/>
      <c r="M108" s="123"/>
      <c r="N108" s="124" t="s">
        <v>43</v>
      </c>
      <c r="P108" s="125">
        <f>$O$108*$H$108</f>
        <v>0</v>
      </c>
      <c r="Q108" s="125">
        <v>0</v>
      </c>
      <c r="R108" s="125">
        <f>$Q$108*$H$108</f>
        <v>0</v>
      </c>
      <c r="S108" s="125">
        <v>0.04</v>
      </c>
      <c r="T108" s="126">
        <f>$S$108*$H$108</f>
        <v>4.4</v>
      </c>
      <c r="AR108" s="75" t="s">
        <v>140</v>
      </c>
      <c r="AT108" s="75" t="s">
        <v>135</v>
      </c>
      <c r="AU108" s="75" t="s">
        <v>79</v>
      </c>
      <c r="AY108" s="75" t="s">
        <v>133</v>
      </c>
      <c r="BE108" s="127">
        <f>IF($N$108="základní",$J$108,0)</f>
        <v>0</v>
      </c>
      <c r="BF108" s="127">
        <f>IF($N$108="snížená",$J$108,0)</f>
        <v>0</v>
      </c>
      <c r="BG108" s="127">
        <f>IF($N$108="zákl. přenesená",$J$108,0)</f>
        <v>0</v>
      </c>
      <c r="BH108" s="127">
        <f>IF($N$108="sníž. přenesená",$J$108,0)</f>
        <v>0</v>
      </c>
      <c r="BI108" s="127">
        <f>IF($N$108="nulová",$J$108,0)</f>
        <v>0</v>
      </c>
      <c r="BJ108" s="75" t="s">
        <v>21</v>
      </c>
      <c r="BK108" s="127">
        <f>ROUND($I$108*$H$108,2)</f>
        <v>0</v>
      </c>
      <c r="BL108" s="75" t="s">
        <v>140</v>
      </c>
      <c r="BM108" s="75" t="s">
        <v>159</v>
      </c>
    </row>
    <row r="109" spans="2:65" s="6" customFormat="1" ht="15.75" customHeight="1">
      <c r="B109" s="22"/>
      <c r="C109" s="119" t="s">
        <v>160</v>
      </c>
      <c r="D109" s="119" t="s">
        <v>135</v>
      </c>
      <c r="E109" s="117" t="s">
        <v>161</v>
      </c>
      <c r="F109" s="118" t="s">
        <v>162</v>
      </c>
      <c r="G109" s="119" t="s">
        <v>163</v>
      </c>
      <c r="H109" s="120">
        <v>156</v>
      </c>
      <c r="I109" s="121"/>
      <c r="J109" s="122">
        <f>ROUND($I$109*$H$109,2)</f>
        <v>0</v>
      </c>
      <c r="K109" s="118" t="s">
        <v>139</v>
      </c>
      <c r="L109" s="22"/>
      <c r="M109" s="123"/>
      <c r="N109" s="124" t="s">
        <v>43</v>
      </c>
      <c r="P109" s="125">
        <f>$O$109*$H$109</f>
        <v>0</v>
      </c>
      <c r="Q109" s="125">
        <v>0</v>
      </c>
      <c r="R109" s="125">
        <f>$Q$109*$H$109</f>
        <v>0</v>
      </c>
      <c r="S109" s="125">
        <v>0</v>
      </c>
      <c r="T109" s="126">
        <f>$S$109*$H$109</f>
        <v>0</v>
      </c>
      <c r="AR109" s="75" t="s">
        <v>140</v>
      </c>
      <c r="AT109" s="75" t="s">
        <v>135</v>
      </c>
      <c r="AU109" s="75" t="s">
        <v>79</v>
      </c>
      <c r="AY109" s="75" t="s">
        <v>133</v>
      </c>
      <c r="BE109" s="127">
        <f>IF($N$109="základní",$J$109,0)</f>
        <v>0</v>
      </c>
      <c r="BF109" s="127">
        <f>IF($N$109="snížená",$J$109,0)</f>
        <v>0</v>
      </c>
      <c r="BG109" s="127">
        <f>IF($N$109="zákl. přenesená",$J$109,0)</f>
        <v>0</v>
      </c>
      <c r="BH109" s="127">
        <f>IF($N$109="sníž. přenesená",$J$109,0)</f>
        <v>0</v>
      </c>
      <c r="BI109" s="127">
        <f>IF($N$109="nulová",$J$109,0)</f>
        <v>0</v>
      </c>
      <c r="BJ109" s="75" t="s">
        <v>21</v>
      </c>
      <c r="BK109" s="127">
        <f>ROUND($I$109*$H$109,2)</f>
        <v>0</v>
      </c>
      <c r="BL109" s="75" t="s">
        <v>140</v>
      </c>
      <c r="BM109" s="75" t="s">
        <v>164</v>
      </c>
    </row>
    <row r="110" spans="2:51" s="6" customFormat="1" ht="15.75" customHeight="1">
      <c r="B110" s="128"/>
      <c r="D110" s="129" t="s">
        <v>150</v>
      </c>
      <c r="E110" s="130"/>
      <c r="F110" s="130" t="s">
        <v>165</v>
      </c>
      <c r="H110" s="131">
        <v>156</v>
      </c>
      <c r="L110" s="128"/>
      <c r="M110" s="132"/>
      <c r="T110" s="133"/>
      <c r="AT110" s="134" t="s">
        <v>150</v>
      </c>
      <c r="AU110" s="134" t="s">
        <v>79</v>
      </c>
      <c r="AV110" s="134" t="s">
        <v>79</v>
      </c>
      <c r="AW110" s="134" t="s">
        <v>91</v>
      </c>
      <c r="AX110" s="134" t="s">
        <v>21</v>
      </c>
      <c r="AY110" s="134" t="s">
        <v>133</v>
      </c>
    </row>
    <row r="111" spans="2:65" s="6" customFormat="1" ht="15.75" customHeight="1">
      <c r="B111" s="22"/>
      <c r="C111" s="116" t="s">
        <v>166</v>
      </c>
      <c r="D111" s="116" t="s">
        <v>135</v>
      </c>
      <c r="E111" s="117" t="s">
        <v>167</v>
      </c>
      <c r="F111" s="118" t="s">
        <v>168</v>
      </c>
      <c r="G111" s="119" t="s">
        <v>163</v>
      </c>
      <c r="H111" s="120">
        <v>78</v>
      </c>
      <c r="I111" s="121"/>
      <c r="J111" s="122">
        <f>ROUND($I$111*$H$111,2)</f>
        <v>0</v>
      </c>
      <c r="K111" s="118" t="s">
        <v>139</v>
      </c>
      <c r="L111" s="22"/>
      <c r="M111" s="123"/>
      <c r="N111" s="124" t="s">
        <v>43</v>
      </c>
      <c r="P111" s="125">
        <f>$O$111*$H$111</f>
        <v>0</v>
      </c>
      <c r="Q111" s="125">
        <v>0</v>
      </c>
      <c r="R111" s="125">
        <f>$Q$111*$H$111</f>
        <v>0</v>
      </c>
      <c r="S111" s="125">
        <v>0</v>
      </c>
      <c r="T111" s="126">
        <f>$S$111*$H$111</f>
        <v>0</v>
      </c>
      <c r="AR111" s="75" t="s">
        <v>140</v>
      </c>
      <c r="AT111" s="75" t="s">
        <v>135</v>
      </c>
      <c r="AU111" s="75" t="s">
        <v>79</v>
      </c>
      <c r="AY111" s="6" t="s">
        <v>133</v>
      </c>
      <c r="BE111" s="127">
        <f>IF($N$111="základní",$J$111,0)</f>
        <v>0</v>
      </c>
      <c r="BF111" s="127">
        <f>IF($N$111="snížená",$J$111,0)</f>
        <v>0</v>
      </c>
      <c r="BG111" s="127">
        <f>IF($N$111="zákl. přenesená",$J$111,0)</f>
        <v>0</v>
      </c>
      <c r="BH111" s="127">
        <f>IF($N$111="sníž. přenesená",$J$111,0)</f>
        <v>0</v>
      </c>
      <c r="BI111" s="127">
        <f>IF($N$111="nulová",$J$111,0)</f>
        <v>0</v>
      </c>
      <c r="BJ111" s="75" t="s">
        <v>21</v>
      </c>
      <c r="BK111" s="127">
        <f>ROUND($I$111*$H$111,2)</f>
        <v>0</v>
      </c>
      <c r="BL111" s="75" t="s">
        <v>140</v>
      </c>
      <c r="BM111" s="75" t="s">
        <v>169</v>
      </c>
    </row>
    <row r="112" spans="2:51" s="6" customFormat="1" ht="15.75" customHeight="1">
      <c r="B112" s="128"/>
      <c r="D112" s="135" t="s">
        <v>150</v>
      </c>
      <c r="F112" s="130" t="s">
        <v>170</v>
      </c>
      <c r="H112" s="131">
        <v>78</v>
      </c>
      <c r="L112" s="128"/>
      <c r="M112" s="132"/>
      <c r="T112" s="133"/>
      <c r="AT112" s="134" t="s">
        <v>150</v>
      </c>
      <c r="AU112" s="134" t="s">
        <v>79</v>
      </c>
      <c r="AV112" s="134" t="s">
        <v>79</v>
      </c>
      <c r="AW112" s="134" t="s">
        <v>72</v>
      </c>
      <c r="AX112" s="134" t="s">
        <v>21</v>
      </c>
      <c r="AY112" s="134" t="s">
        <v>133</v>
      </c>
    </row>
    <row r="113" spans="2:65" s="6" customFormat="1" ht="15.75" customHeight="1">
      <c r="B113" s="22"/>
      <c r="C113" s="116" t="s">
        <v>171</v>
      </c>
      <c r="D113" s="116" t="s">
        <v>135</v>
      </c>
      <c r="E113" s="117" t="s">
        <v>172</v>
      </c>
      <c r="F113" s="118" t="s">
        <v>173</v>
      </c>
      <c r="G113" s="119" t="s">
        <v>163</v>
      </c>
      <c r="H113" s="120">
        <v>50</v>
      </c>
      <c r="I113" s="121"/>
      <c r="J113" s="122">
        <f>ROUND($I$113*$H$113,2)</f>
        <v>0</v>
      </c>
      <c r="K113" s="118" t="s">
        <v>139</v>
      </c>
      <c r="L113" s="22"/>
      <c r="M113" s="123"/>
      <c r="N113" s="124" t="s">
        <v>43</v>
      </c>
      <c r="P113" s="125">
        <f>$O$113*$H$113</f>
        <v>0</v>
      </c>
      <c r="Q113" s="125">
        <v>0</v>
      </c>
      <c r="R113" s="125">
        <f>$Q$113*$H$113</f>
        <v>0</v>
      </c>
      <c r="S113" s="125">
        <v>0</v>
      </c>
      <c r="T113" s="126">
        <f>$S$113*$H$113</f>
        <v>0</v>
      </c>
      <c r="AR113" s="75" t="s">
        <v>140</v>
      </c>
      <c r="AT113" s="75" t="s">
        <v>135</v>
      </c>
      <c r="AU113" s="75" t="s">
        <v>79</v>
      </c>
      <c r="AY113" s="6" t="s">
        <v>133</v>
      </c>
      <c r="BE113" s="127">
        <f>IF($N$113="základní",$J$113,0)</f>
        <v>0</v>
      </c>
      <c r="BF113" s="127">
        <f>IF($N$113="snížená",$J$113,0)</f>
        <v>0</v>
      </c>
      <c r="BG113" s="127">
        <f>IF($N$113="zákl. přenesená",$J$113,0)</f>
        <v>0</v>
      </c>
      <c r="BH113" s="127">
        <f>IF($N$113="sníž. přenesená",$J$113,0)</f>
        <v>0</v>
      </c>
      <c r="BI113" s="127">
        <f>IF($N$113="nulová",$J$113,0)</f>
        <v>0</v>
      </c>
      <c r="BJ113" s="75" t="s">
        <v>21</v>
      </c>
      <c r="BK113" s="127">
        <f>ROUND($I$113*$H$113,2)</f>
        <v>0</v>
      </c>
      <c r="BL113" s="75" t="s">
        <v>140</v>
      </c>
      <c r="BM113" s="75" t="s">
        <v>174</v>
      </c>
    </row>
    <row r="114" spans="2:65" s="6" customFormat="1" ht="15.75" customHeight="1">
      <c r="B114" s="22"/>
      <c r="C114" s="119" t="s">
        <v>175</v>
      </c>
      <c r="D114" s="119" t="s">
        <v>135</v>
      </c>
      <c r="E114" s="117" t="s">
        <v>176</v>
      </c>
      <c r="F114" s="118" t="s">
        <v>177</v>
      </c>
      <c r="G114" s="119" t="s">
        <v>163</v>
      </c>
      <c r="H114" s="120">
        <v>37.56</v>
      </c>
      <c r="I114" s="121"/>
      <c r="J114" s="122">
        <f>ROUND($I$114*$H$114,2)</f>
        <v>0</v>
      </c>
      <c r="K114" s="118" t="s">
        <v>139</v>
      </c>
      <c r="L114" s="22"/>
      <c r="M114" s="123"/>
      <c r="N114" s="124" t="s">
        <v>43</v>
      </c>
      <c r="P114" s="125">
        <f>$O$114*$H$114</f>
        <v>0</v>
      </c>
      <c r="Q114" s="125">
        <v>0</v>
      </c>
      <c r="R114" s="125">
        <f>$Q$114*$H$114</f>
        <v>0</v>
      </c>
      <c r="S114" s="125">
        <v>0</v>
      </c>
      <c r="T114" s="126">
        <f>$S$114*$H$114</f>
        <v>0</v>
      </c>
      <c r="AR114" s="75" t="s">
        <v>140</v>
      </c>
      <c r="AT114" s="75" t="s">
        <v>135</v>
      </c>
      <c r="AU114" s="75" t="s">
        <v>79</v>
      </c>
      <c r="AY114" s="75" t="s">
        <v>133</v>
      </c>
      <c r="BE114" s="127">
        <f>IF($N$114="základní",$J$114,0)</f>
        <v>0</v>
      </c>
      <c r="BF114" s="127">
        <f>IF($N$114="snížená",$J$114,0)</f>
        <v>0</v>
      </c>
      <c r="BG114" s="127">
        <f>IF($N$114="zákl. přenesená",$J$114,0)</f>
        <v>0</v>
      </c>
      <c r="BH114" s="127">
        <f>IF($N$114="sníž. přenesená",$J$114,0)</f>
        <v>0</v>
      </c>
      <c r="BI114" s="127">
        <f>IF($N$114="nulová",$J$114,0)</f>
        <v>0</v>
      </c>
      <c r="BJ114" s="75" t="s">
        <v>21</v>
      </c>
      <c r="BK114" s="127">
        <f>ROUND($I$114*$H$114,2)</f>
        <v>0</v>
      </c>
      <c r="BL114" s="75" t="s">
        <v>140</v>
      </c>
      <c r="BM114" s="75" t="s">
        <v>178</v>
      </c>
    </row>
    <row r="115" spans="2:51" s="6" customFormat="1" ht="15.75" customHeight="1">
      <c r="B115" s="128"/>
      <c r="D115" s="129" t="s">
        <v>150</v>
      </c>
      <c r="E115" s="130"/>
      <c r="F115" s="130" t="s">
        <v>179</v>
      </c>
      <c r="H115" s="131">
        <v>11.76</v>
      </c>
      <c r="L115" s="128"/>
      <c r="M115" s="132"/>
      <c r="T115" s="133"/>
      <c r="AT115" s="134" t="s">
        <v>150</v>
      </c>
      <c r="AU115" s="134" t="s">
        <v>79</v>
      </c>
      <c r="AV115" s="134" t="s">
        <v>79</v>
      </c>
      <c r="AW115" s="134" t="s">
        <v>91</v>
      </c>
      <c r="AX115" s="134" t="s">
        <v>72</v>
      </c>
      <c r="AY115" s="134" t="s">
        <v>133</v>
      </c>
    </row>
    <row r="116" spans="2:51" s="6" customFormat="1" ht="15.75" customHeight="1">
      <c r="B116" s="128"/>
      <c r="D116" s="135" t="s">
        <v>150</v>
      </c>
      <c r="E116" s="134"/>
      <c r="F116" s="130" t="s">
        <v>180</v>
      </c>
      <c r="H116" s="131">
        <v>13.8</v>
      </c>
      <c r="L116" s="128"/>
      <c r="M116" s="132"/>
      <c r="T116" s="133"/>
      <c r="AT116" s="134" t="s">
        <v>150</v>
      </c>
      <c r="AU116" s="134" t="s">
        <v>79</v>
      </c>
      <c r="AV116" s="134" t="s">
        <v>79</v>
      </c>
      <c r="AW116" s="134" t="s">
        <v>91</v>
      </c>
      <c r="AX116" s="134" t="s">
        <v>72</v>
      </c>
      <c r="AY116" s="134" t="s">
        <v>133</v>
      </c>
    </row>
    <row r="117" spans="2:51" s="6" customFormat="1" ht="15.75" customHeight="1">
      <c r="B117" s="128"/>
      <c r="D117" s="135" t="s">
        <v>150</v>
      </c>
      <c r="E117" s="134"/>
      <c r="F117" s="130" t="s">
        <v>181</v>
      </c>
      <c r="H117" s="131">
        <v>12</v>
      </c>
      <c r="L117" s="128"/>
      <c r="M117" s="132"/>
      <c r="T117" s="133"/>
      <c r="AT117" s="134" t="s">
        <v>150</v>
      </c>
      <c r="AU117" s="134" t="s">
        <v>79</v>
      </c>
      <c r="AV117" s="134" t="s">
        <v>79</v>
      </c>
      <c r="AW117" s="134" t="s">
        <v>91</v>
      </c>
      <c r="AX117" s="134" t="s">
        <v>72</v>
      </c>
      <c r="AY117" s="134" t="s">
        <v>133</v>
      </c>
    </row>
    <row r="118" spans="2:65" s="6" customFormat="1" ht="15.75" customHeight="1">
      <c r="B118" s="22"/>
      <c r="C118" s="116" t="s">
        <v>26</v>
      </c>
      <c r="D118" s="116" t="s">
        <v>135</v>
      </c>
      <c r="E118" s="117" t="s">
        <v>182</v>
      </c>
      <c r="F118" s="118" t="s">
        <v>183</v>
      </c>
      <c r="G118" s="119" t="s">
        <v>163</v>
      </c>
      <c r="H118" s="120">
        <v>18.78</v>
      </c>
      <c r="I118" s="121"/>
      <c r="J118" s="122">
        <f>ROUND($I$118*$H$118,2)</f>
        <v>0</v>
      </c>
      <c r="K118" s="118" t="s">
        <v>139</v>
      </c>
      <c r="L118" s="22"/>
      <c r="M118" s="123"/>
      <c r="N118" s="124" t="s">
        <v>43</v>
      </c>
      <c r="P118" s="125">
        <f>$O$118*$H$118</f>
        <v>0</v>
      </c>
      <c r="Q118" s="125">
        <v>0</v>
      </c>
      <c r="R118" s="125">
        <f>$Q$118*$H$118</f>
        <v>0</v>
      </c>
      <c r="S118" s="125">
        <v>0</v>
      </c>
      <c r="T118" s="126">
        <f>$S$118*$H$118</f>
        <v>0</v>
      </c>
      <c r="AR118" s="75" t="s">
        <v>140</v>
      </c>
      <c r="AT118" s="75" t="s">
        <v>135</v>
      </c>
      <c r="AU118" s="75" t="s">
        <v>79</v>
      </c>
      <c r="AY118" s="6" t="s">
        <v>133</v>
      </c>
      <c r="BE118" s="127">
        <f>IF($N$118="základní",$J$118,0)</f>
        <v>0</v>
      </c>
      <c r="BF118" s="127">
        <f>IF($N$118="snížená",$J$118,0)</f>
        <v>0</v>
      </c>
      <c r="BG118" s="127">
        <f>IF($N$118="zákl. přenesená",$J$118,0)</f>
        <v>0</v>
      </c>
      <c r="BH118" s="127">
        <f>IF($N$118="sníž. přenesená",$J$118,0)</f>
        <v>0</v>
      </c>
      <c r="BI118" s="127">
        <f>IF($N$118="nulová",$J$118,0)</f>
        <v>0</v>
      </c>
      <c r="BJ118" s="75" t="s">
        <v>21</v>
      </c>
      <c r="BK118" s="127">
        <f>ROUND($I$118*$H$118,2)</f>
        <v>0</v>
      </c>
      <c r="BL118" s="75" t="s">
        <v>140</v>
      </c>
      <c r="BM118" s="75" t="s">
        <v>184</v>
      </c>
    </row>
    <row r="119" spans="2:51" s="6" customFormat="1" ht="15.75" customHeight="1">
      <c r="B119" s="128"/>
      <c r="D119" s="135" t="s">
        <v>150</v>
      </c>
      <c r="F119" s="130" t="s">
        <v>185</v>
      </c>
      <c r="H119" s="131">
        <v>18.78</v>
      </c>
      <c r="L119" s="128"/>
      <c r="M119" s="132"/>
      <c r="T119" s="133"/>
      <c r="AT119" s="134" t="s">
        <v>150</v>
      </c>
      <c r="AU119" s="134" t="s">
        <v>79</v>
      </c>
      <c r="AV119" s="134" t="s">
        <v>79</v>
      </c>
      <c r="AW119" s="134" t="s">
        <v>72</v>
      </c>
      <c r="AX119" s="134" t="s">
        <v>21</v>
      </c>
      <c r="AY119" s="134" t="s">
        <v>133</v>
      </c>
    </row>
    <row r="120" spans="2:65" s="6" customFormat="1" ht="15.75" customHeight="1">
      <c r="B120" s="22"/>
      <c r="C120" s="116" t="s">
        <v>186</v>
      </c>
      <c r="D120" s="116" t="s">
        <v>135</v>
      </c>
      <c r="E120" s="117" t="s">
        <v>187</v>
      </c>
      <c r="F120" s="118" t="s">
        <v>188</v>
      </c>
      <c r="G120" s="119" t="s">
        <v>163</v>
      </c>
      <c r="H120" s="120">
        <v>1.868</v>
      </c>
      <c r="I120" s="121"/>
      <c r="J120" s="122">
        <f>ROUND($I$120*$H$120,2)</f>
        <v>0</v>
      </c>
      <c r="K120" s="118" t="s">
        <v>139</v>
      </c>
      <c r="L120" s="22"/>
      <c r="M120" s="123"/>
      <c r="N120" s="124" t="s">
        <v>43</v>
      </c>
      <c r="P120" s="125">
        <f>$O$120*$H$120</f>
        <v>0</v>
      </c>
      <c r="Q120" s="125">
        <v>0</v>
      </c>
      <c r="R120" s="125">
        <f>$Q$120*$H$120</f>
        <v>0</v>
      </c>
      <c r="S120" s="125">
        <v>0</v>
      </c>
      <c r="T120" s="126">
        <f>$S$120*$H$120</f>
        <v>0</v>
      </c>
      <c r="AR120" s="75" t="s">
        <v>140</v>
      </c>
      <c r="AT120" s="75" t="s">
        <v>135</v>
      </c>
      <c r="AU120" s="75" t="s">
        <v>79</v>
      </c>
      <c r="AY120" s="6" t="s">
        <v>133</v>
      </c>
      <c r="BE120" s="127">
        <f>IF($N$120="základní",$J$120,0)</f>
        <v>0</v>
      </c>
      <c r="BF120" s="127">
        <f>IF($N$120="snížená",$J$120,0)</f>
        <v>0</v>
      </c>
      <c r="BG120" s="127">
        <f>IF($N$120="zákl. přenesená",$J$120,0)</f>
        <v>0</v>
      </c>
      <c r="BH120" s="127">
        <f>IF($N$120="sníž. přenesená",$J$120,0)</f>
        <v>0</v>
      </c>
      <c r="BI120" s="127">
        <f>IF($N$120="nulová",$J$120,0)</f>
        <v>0</v>
      </c>
      <c r="BJ120" s="75" t="s">
        <v>21</v>
      </c>
      <c r="BK120" s="127">
        <f>ROUND($I$120*$H$120,2)</f>
        <v>0</v>
      </c>
      <c r="BL120" s="75" t="s">
        <v>140</v>
      </c>
      <c r="BM120" s="75" t="s">
        <v>189</v>
      </c>
    </row>
    <row r="121" spans="2:51" s="6" customFormat="1" ht="15.75" customHeight="1">
      <c r="B121" s="128"/>
      <c r="D121" s="129" t="s">
        <v>150</v>
      </c>
      <c r="E121" s="130"/>
      <c r="F121" s="130" t="s">
        <v>190</v>
      </c>
      <c r="H121" s="131">
        <v>0.7</v>
      </c>
      <c r="L121" s="128"/>
      <c r="M121" s="132"/>
      <c r="T121" s="133"/>
      <c r="AT121" s="134" t="s">
        <v>150</v>
      </c>
      <c r="AU121" s="134" t="s">
        <v>79</v>
      </c>
      <c r="AV121" s="134" t="s">
        <v>79</v>
      </c>
      <c r="AW121" s="134" t="s">
        <v>91</v>
      </c>
      <c r="AX121" s="134" t="s">
        <v>72</v>
      </c>
      <c r="AY121" s="134" t="s">
        <v>133</v>
      </c>
    </row>
    <row r="122" spans="2:51" s="6" customFormat="1" ht="15.75" customHeight="1">
      <c r="B122" s="128"/>
      <c r="D122" s="135" t="s">
        <v>150</v>
      </c>
      <c r="E122" s="134"/>
      <c r="F122" s="130" t="s">
        <v>191</v>
      </c>
      <c r="H122" s="131">
        <v>0.168</v>
      </c>
      <c r="L122" s="128"/>
      <c r="M122" s="132"/>
      <c r="T122" s="133"/>
      <c r="AT122" s="134" t="s">
        <v>150</v>
      </c>
      <c r="AU122" s="134" t="s">
        <v>79</v>
      </c>
      <c r="AV122" s="134" t="s">
        <v>79</v>
      </c>
      <c r="AW122" s="134" t="s">
        <v>91</v>
      </c>
      <c r="AX122" s="134" t="s">
        <v>72</v>
      </c>
      <c r="AY122" s="134" t="s">
        <v>133</v>
      </c>
    </row>
    <row r="123" spans="2:51" s="6" customFormat="1" ht="15.75" customHeight="1">
      <c r="B123" s="128"/>
      <c r="D123" s="135" t="s">
        <v>150</v>
      </c>
      <c r="E123" s="134"/>
      <c r="F123" s="130" t="s">
        <v>192</v>
      </c>
      <c r="H123" s="131">
        <v>1</v>
      </c>
      <c r="L123" s="128"/>
      <c r="M123" s="132"/>
      <c r="T123" s="133"/>
      <c r="AT123" s="134" t="s">
        <v>150</v>
      </c>
      <c r="AU123" s="134" t="s">
        <v>79</v>
      </c>
      <c r="AV123" s="134" t="s">
        <v>79</v>
      </c>
      <c r="AW123" s="134" t="s">
        <v>91</v>
      </c>
      <c r="AX123" s="134" t="s">
        <v>72</v>
      </c>
      <c r="AY123" s="134" t="s">
        <v>133</v>
      </c>
    </row>
    <row r="124" spans="2:65" s="6" customFormat="1" ht="15.75" customHeight="1">
      <c r="B124" s="22"/>
      <c r="C124" s="116" t="s">
        <v>193</v>
      </c>
      <c r="D124" s="116" t="s">
        <v>135</v>
      </c>
      <c r="E124" s="117" t="s">
        <v>194</v>
      </c>
      <c r="F124" s="118" t="s">
        <v>195</v>
      </c>
      <c r="G124" s="119" t="s">
        <v>163</v>
      </c>
      <c r="H124" s="120">
        <v>195.428</v>
      </c>
      <c r="I124" s="121"/>
      <c r="J124" s="122">
        <f>ROUND($I$124*$H$124,2)</f>
        <v>0</v>
      </c>
      <c r="K124" s="118" t="s">
        <v>139</v>
      </c>
      <c r="L124" s="22"/>
      <c r="M124" s="123"/>
      <c r="N124" s="124" t="s">
        <v>43</v>
      </c>
      <c r="P124" s="125">
        <f>$O$124*$H$124</f>
        <v>0</v>
      </c>
      <c r="Q124" s="125">
        <v>0</v>
      </c>
      <c r="R124" s="125">
        <f>$Q$124*$H$124</f>
        <v>0</v>
      </c>
      <c r="S124" s="125">
        <v>0</v>
      </c>
      <c r="T124" s="126">
        <f>$S$124*$H$124</f>
        <v>0</v>
      </c>
      <c r="AR124" s="75" t="s">
        <v>140</v>
      </c>
      <c r="AT124" s="75" t="s">
        <v>135</v>
      </c>
      <c r="AU124" s="75" t="s">
        <v>79</v>
      </c>
      <c r="AY124" s="6" t="s">
        <v>133</v>
      </c>
      <c r="BE124" s="127">
        <f>IF($N$124="základní",$J$124,0)</f>
        <v>0</v>
      </c>
      <c r="BF124" s="127">
        <f>IF($N$124="snížená",$J$124,0)</f>
        <v>0</v>
      </c>
      <c r="BG124" s="127">
        <f>IF($N$124="zákl. přenesená",$J$124,0)</f>
        <v>0</v>
      </c>
      <c r="BH124" s="127">
        <f>IF($N$124="sníž. přenesená",$J$124,0)</f>
        <v>0</v>
      </c>
      <c r="BI124" s="127">
        <f>IF($N$124="nulová",$J$124,0)</f>
        <v>0</v>
      </c>
      <c r="BJ124" s="75" t="s">
        <v>21</v>
      </c>
      <c r="BK124" s="127">
        <f>ROUND($I$124*$H$124,2)</f>
        <v>0</v>
      </c>
      <c r="BL124" s="75" t="s">
        <v>140</v>
      </c>
      <c r="BM124" s="75" t="s">
        <v>196</v>
      </c>
    </row>
    <row r="125" spans="2:51" s="6" customFormat="1" ht="15.75" customHeight="1">
      <c r="B125" s="128"/>
      <c r="D125" s="129" t="s">
        <v>150</v>
      </c>
      <c r="E125" s="130"/>
      <c r="F125" s="130" t="s">
        <v>197</v>
      </c>
      <c r="H125" s="131">
        <v>195.428</v>
      </c>
      <c r="L125" s="128"/>
      <c r="M125" s="132"/>
      <c r="T125" s="133"/>
      <c r="AT125" s="134" t="s">
        <v>150</v>
      </c>
      <c r="AU125" s="134" t="s">
        <v>79</v>
      </c>
      <c r="AV125" s="134" t="s">
        <v>79</v>
      </c>
      <c r="AW125" s="134" t="s">
        <v>91</v>
      </c>
      <c r="AX125" s="134" t="s">
        <v>21</v>
      </c>
      <c r="AY125" s="134" t="s">
        <v>133</v>
      </c>
    </row>
    <row r="126" spans="2:65" s="6" customFormat="1" ht="15.75" customHeight="1">
      <c r="B126" s="22"/>
      <c r="C126" s="116" t="s">
        <v>198</v>
      </c>
      <c r="D126" s="116" t="s">
        <v>135</v>
      </c>
      <c r="E126" s="117" t="s">
        <v>199</v>
      </c>
      <c r="F126" s="118" t="s">
        <v>200</v>
      </c>
      <c r="G126" s="119" t="s">
        <v>163</v>
      </c>
      <c r="H126" s="120">
        <v>195.428</v>
      </c>
      <c r="I126" s="121"/>
      <c r="J126" s="122">
        <f>ROUND($I$126*$H$126,2)</f>
        <v>0</v>
      </c>
      <c r="K126" s="118" t="s">
        <v>139</v>
      </c>
      <c r="L126" s="22"/>
      <c r="M126" s="123"/>
      <c r="N126" s="124" t="s">
        <v>43</v>
      </c>
      <c r="P126" s="125">
        <f>$O$126*$H$126</f>
        <v>0</v>
      </c>
      <c r="Q126" s="125">
        <v>0</v>
      </c>
      <c r="R126" s="125">
        <f>$Q$126*$H$126</f>
        <v>0</v>
      </c>
      <c r="S126" s="125">
        <v>0</v>
      </c>
      <c r="T126" s="126">
        <f>$S$126*$H$126</f>
        <v>0</v>
      </c>
      <c r="AR126" s="75" t="s">
        <v>140</v>
      </c>
      <c r="AT126" s="75" t="s">
        <v>135</v>
      </c>
      <c r="AU126" s="75" t="s">
        <v>79</v>
      </c>
      <c r="AY126" s="6" t="s">
        <v>133</v>
      </c>
      <c r="BE126" s="127">
        <f>IF($N$126="základní",$J$126,0)</f>
        <v>0</v>
      </c>
      <c r="BF126" s="127">
        <f>IF($N$126="snížená",$J$126,0)</f>
        <v>0</v>
      </c>
      <c r="BG126" s="127">
        <f>IF($N$126="zákl. přenesená",$J$126,0)</f>
        <v>0</v>
      </c>
      <c r="BH126" s="127">
        <f>IF($N$126="sníž. přenesená",$J$126,0)</f>
        <v>0</v>
      </c>
      <c r="BI126" s="127">
        <f>IF($N$126="nulová",$J$126,0)</f>
        <v>0</v>
      </c>
      <c r="BJ126" s="75" t="s">
        <v>21</v>
      </c>
      <c r="BK126" s="127">
        <f>ROUND($I$126*$H$126,2)</f>
        <v>0</v>
      </c>
      <c r="BL126" s="75" t="s">
        <v>140</v>
      </c>
      <c r="BM126" s="75" t="s">
        <v>201</v>
      </c>
    </row>
    <row r="127" spans="2:65" s="6" customFormat="1" ht="15.75" customHeight="1">
      <c r="B127" s="22"/>
      <c r="C127" s="119" t="s">
        <v>202</v>
      </c>
      <c r="D127" s="119" t="s">
        <v>135</v>
      </c>
      <c r="E127" s="117" t="s">
        <v>203</v>
      </c>
      <c r="F127" s="118" t="s">
        <v>204</v>
      </c>
      <c r="G127" s="119" t="s">
        <v>163</v>
      </c>
      <c r="H127" s="120">
        <v>25</v>
      </c>
      <c r="I127" s="121"/>
      <c r="J127" s="122">
        <f>ROUND($I$127*$H$127,2)</f>
        <v>0</v>
      </c>
      <c r="K127" s="118" t="s">
        <v>139</v>
      </c>
      <c r="L127" s="22"/>
      <c r="M127" s="123"/>
      <c r="N127" s="124" t="s">
        <v>43</v>
      </c>
      <c r="P127" s="125">
        <f>$O$127*$H$127</f>
        <v>0</v>
      </c>
      <c r="Q127" s="125">
        <v>0</v>
      </c>
      <c r="R127" s="125">
        <f>$Q$127*$H$127</f>
        <v>0</v>
      </c>
      <c r="S127" s="125">
        <v>0</v>
      </c>
      <c r="T127" s="126">
        <f>$S$127*$H$127</f>
        <v>0</v>
      </c>
      <c r="AR127" s="75" t="s">
        <v>140</v>
      </c>
      <c r="AT127" s="75" t="s">
        <v>135</v>
      </c>
      <c r="AU127" s="75" t="s">
        <v>79</v>
      </c>
      <c r="AY127" s="75" t="s">
        <v>133</v>
      </c>
      <c r="BE127" s="127">
        <f>IF($N$127="základní",$J$127,0)</f>
        <v>0</v>
      </c>
      <c r="BF127" s="127">
        <f>IF($N$127="snížená",$J$127,0)</f>
        <v>0</v>
      </c>
      <c r="BG127" s="127">
        <f>IF($N$127="zákl. přenesená",$J$127,0)</f>
        <v>0</v>
      </c>
      <c r="BH127" s="127">
        <f>IF($N$127="sníž. přenesená",$J$127,0)</f>
        <v>0</v>
      </c>
      <c r="BI127" s="127">
        <f>IF($N$127="nulová",$J$127,0)</f>
        <v>0</v>
      </c>
      <c r="BJ127" s="75" t="s">
        <v>21</v>
      </c>
      <c r="BK127" s="127">
        <f>ROUND($I$127*$H$127,2)</f>
        <v>0</v>
      </c>
      <c r="BL127" s="75" t="s">
        <v>140</v>
      </c>
      <c r="BM127" s="75" t="s">
        <v>205</v>
      </c>
    </row>
    <row r="128" spans="2:65" s="6" customFormat="1" ht="15.75" customHeight="1">
      <c r="B128" s="22"/>
      <c r="C128" s="136" t="s">
        <v>8</v>
      </c>
      <c r="D128" s="136" t="s">
        <v>206</v>
      </c>
      <c r="E128" s="137" t="s">
        <v>207</v>
      </c>
      <c r="F128" s="138" t="s">
        <v>208</v>
      </c>
      <c r="G128" s="136" t="s">
        <v>209</v>
      </c>
      <c r="H128" s="139">
        <v>50</v>
      </c>
      <c r="I128" s="140"/>
      <c r="J128" s="141">
        <f>ROUND($I$128*$H$128,2)</f>
        <v>0</v>
      </c>
      <c r="K128" s="138" t="s">
        <v>139</v>
      </c>
      <c r="L128" s="142"/>
      <c r="M128" s="143"/>
      <c r="N128" s="144" t="s">
        <v>43</v>
      </c>
      <c r="P128" s="125">
        <f>$O$128*$H$128</f>
        <v>0</v>
      </c>
      <c r="Q128" s="125">
        <v>1</v>
      </c>
      <c r="R128" s="125">
        <f>$Q$128*$H$128</f>
        <v>50</v>
      </c>
      <c r="S128" s="125">
        <v>0</v>
      </c>
      <c r="T128" s="126">
        <f>$S$128*$H$128</f>
        <v>0</v>
      </c>
      <c r="AR128" s="75" t="s">
        <v>171</v>
      </c>
      <c r="AT128" s="75" t="s">
        <v>206</v>
      </c>
      <c r="AU128" s="75" t="s">
        <v>79</v>
      </c>
      <c r="AY128" s="75" t="s">
        <v>133</v>
      </c>
      <c r="BE128" s="127">
        <f>IF($N$128="základní",$J$128,0)</f>
        <v>0</v>
      </c>
      <c r="BF128" s="127">
        <f>IF($N$128="snížená",$J$128,0)</f>
        <v>0</v>
      </c>
      <c r="BG128" s="127">
        <f>IF($N$128="zákl. přenesená",$J$128,0)</f>
        <v>0</v>
      </c>
      <c r="BH128" s="127">
        <f>IF($N$128="sníž. přenesená",$J$128,0)</f>
        <v>0</v>
      </c>
      <c r="BI128" s="127">
        <f>IF($N$128="nulová",$J$128,0)</f>
        <v>0</v>
      </c>
      <c r="BJ128" s="75" t="s">
        <v>21</v>
      </c>
      <c r="BK128" s="127">
        <f>ROUND($I$128*$H$128,2)</f>
        <v>0</v>
      </c>
      <c r="BL128" s="75" t="s">
        <v>140</v>
      </c>
      <c r="BM128" s="75" t="s">
        <v>210</v>
      </c>
    </row>
    <row r="129" spans="2:51" s="6" customFormat="1" ht="15.75" customHeight="1">
      <c r="B129" s="128"/>
      <c r="D129" s="135" t="s">
        <v>150</v>
      </c>
      <c r="F129" s="130" t="s">
        <v>211</v>
      </c>
      <c r="H129" s="131">
        <v>50</v>
      </c>
      <c r="L129" s="128"/>
      <c r="M129" s="132"/>
      <c r="T129" s="133"/>
      <c r="AT129" s="134" t="s">
        <v>150</v>
      </c>
      <c r="AU129" s="134" t="s">
        <v>79</v>
      </c>
      <c r="AV129" s="134" t="s">
        <v>79</v>
      </c>
      <c r="AW129" s="134" t="s">
        <v>72</v>
      </c>
      <c r="AX129" s="134" t="s">
        <v>21</v>
      </c>
      <c r="AY129" s="134" t="s">
        <v>133</v>
      </c>
    </row>
    <row r="130" spans="2:65" s="6" customFormat="1" ht="15.75" customHeight="1">
      <c r="B130" s="22"/>
      <c r="C130" s="116" t="s">
        <v>212</v>
      </c>
      <c r="D130" s="116" t="s">
        <v>135</v>
      </c>
      <c r="E130" s="117" t="s">
        <v>213</v>
      </c>
      <c r="F130" s="118" t="s">
        <v>214</v>
      </c>
      <c r="G130" s="119" t="s">
        <v>163</v>
      </c>
      <c r="H130" s="120">
        <v>195.428</v>
      </c>
      <c r="I130" s="121"/>
      <c r="J130" s="122">
        <f>ROUND($I$130*$H$130,2)</f>
        <v>0</v>
      </c>
      <c r="K130" s="118" t="s">
        <v>139</v>
      </c>
      <c r="L130" s="22"/>
      <c r="M130" s="123"/>
      <c r="N130" s="124" t="s">
        <v>43</v>
      </c>
      <c r="P130" s="125">
        <f>$O$130*$H$130</f>
        <v>0</v>
      </c>
      <c r="Q130" s="125">
        <v>0</v>
      </c>
      <c r="R130" s="125">
        <f>$Q$130*$H$130</f>
        <v>0</v>
      </c>
      <c r="S130" s="125">
        <v>0</v>
      </c>
      <c r="T130" s="126">
        <f>$S$130*$H$130</f>
        <v>0</v>
      </c>
      <c r="AR130" s="75" t="s">
        <v>140</v>
      </c>
      <c r="AT130" s="75" t="s">
        <v>135</v>
      </c>
      <c r="AU130" s="75" t="s">
        <v>79</v>
      </c>
      <c r="AY130" s="6" t="s">
        <v>133</v>
      </c>
      <c r="BE130" s="127">
        <f>IF($N$130="základní",$J$130,0)</f>
        <v>0</v>
      </c>
      <c r="BF130" s="127">
        <f>IF($N$130="snížená",$J$130,0)</f>
        <v>0</v>
      </c>
      <c r="BG130" s="127">
        <f>IF($N$130="zákl. přenesená",$J$130,0)</f>
        <v>0</v>
      </c>
      <c r="BH130" s="127">
        <f>IF($N$130="sníž. přenesená",$J$130,0)</f>
        <v>0</v>
      </c>
      <c r="BI130" s="127">
        <f>IF($N$130="nulová",$J$130,0)</f>
        <v>0</v>
      </c>
      <c r="BJ130" s="75" t="s">
        <v>21</v>
      </c>
      <c r="BK130" s="127">
        <f>ROUND($I$130*$H$130,2)</f>
        <v>0</v>
      </c>
      <c r="BL130" s="75" t="s">
        <v>140</v>
      </c>
      <c r="BM130" s="75" t="s">
        <v>215</v>
      </c>
    </row>
    <row r="131" spans="2:65" s="6" customFormat="1" ht="15.75" customHeight="1">
      <c r="B131" s="22"/>
      <c r="C131" s="119" t="s">
        <v>216</v>
      </c>
      <c r="D131" s="119" t="s">
        <v>135</v>
      </c>
      <c r="E131" s="117" t="s">
        <v>217</v>
      </c>
      <c r="F131" s="118" t="s">
        <v>218</v>
      </c>
      <c r="G131" s="119" t="s">
        <v>209</v>
      </c>
      <c r="H131" s="120">
        <v>390.856</v>
      </c>
      <c r="I131" s="121"/>
      <c r="J131" s="122">
        <f>ROUND($I$131*$H$131,2)</f>
        <v>0</v>
      </c>
      <c r="K131" s="118" t="s">
        <v>139</v>
      </c>
      <c r="L131" s="22"/>
      <c r="M131" s="123"/>
      <c r="N131" s="124" t="s">
        <v>43</v>
      </c>
      <c r="P131" s="125">
        <f>$O$131*$H$131</f>
        <v>0</v>
      </c>
      <c r="Q131" s="125">
        <v>0</v>
      </c>
      <c r="R131" s="125">
        <f>$Q$131*$H$131</f>
        <v>0</v>
      </c>
      <c r="S131" s="125">
        <v>0</v>
      </c>
      <c r="T131" s="126">
        <f>$S$131*$H$131</f>
        <v>0</v>
      </c>
      <c r="AR131" s="75" t="s">
        <v>140</v>
      </c>
      <c r="AT131" s="75" t="s">
        <v>135</v>
      </c>
      <c r="AU131" s="75" t="s">
        <v>79</v>
      </c>
      <c r="AY131" s="75" t="s">
        <v>133</v>
      </c>
      <c r="BE131" s="127">
        <f>IF($N$131="základní",$J$131,0)</f>
        <v>0</v>
      </c>
      <c r="BF131" s="127">
        <f>IF($N$131="snížená",$J$131,0)</f>
        <v>0</v>
      </c>
      <c r="BG131" s="127">
        <f>IF($N$131="zákl. přenesená",$J$131,0)</f>
        <v>0</v>
      </c>
      <c r="BH131" s="127">
        <f>IF($N$131="sníž. přenesená",$J$131,0)</f>
        <v>0</v>
      </c>
      <c r="BI131" s="127">
        <f>IF($N$131="nulová",$J$131,0)</f>
        <v>0</v>
      </c>
      <c r="BJ131" s="75" t="s">
        <v>21</v>
      </c>
      <c r="BK131" s="127">
        <f>ROUND($I$131*$H$131,2)</f>
        <v>0</v>
      </c>
      <c r="BL131" s="75" t="s">
        <v>140</v>
      </c>
      <c r="BM131" s="75" t="s">
        <v>219</v>
      </c>
    </row>
    <row r="132" spans="2:51" s="6" customFormat="1" ht="15.75" customHeight="1">
      <c r="B132" s="128"/>
      <c r="D132" s="135" t="s">
        <v>150</v>
      </c>
      <c r="F132" s="130" t="s">
        <v>220</v>
      </c>
      <c r="H132" s="131">
        <v>390.856</v>
      </c>
      <c r="L132" s="128"/>
      <c r="M132" s="132"/>
      <c r="T132" s="133"/>
      <c r="AT132" s="134" t="s">
        <v>150</v>
      </c>
      <c r="AU132" s="134" t="s">
        <v>79</v>
      </c>
      <c r="AV132" s="134" t="s">
        <v>79</v>
      </c>
      <c r="AW132" s="134" t="s">
        <v>72</v>
      </c>
      <c r="AX132" s="134" t="s">
        <v>21</v>
      </c>
      <c r="AY132" s="134" t="s">
        <v>133</v>
      </c>
    </row>
    <row r="133" spans="2:65" s="6" customFormat="1" ht="15.75" customHeight="1">
      <c r="B133" s="22"/>
      <c r="C133" s="116" t="s">
        <v>221</v>
      </c>
      <c r="D133" s="116" t="s">
        <v>135</v>
      </c>
      <c r="E133" s="117" t="s">
        <v>222</v>
      </c>
      <c r="F133" s="118" t="s">
        <v>223</v>
      </c>
      <c r="G133" s="119" t="s">
        <v>163</v>
      </c>
      <c r="H133" s="120">
        <v>14.04</v>
      </c>
      <c r="I133" s="121"/>
      <c r="J133" s="122">
        <f>ROUND($I$133*$H$133,2)</f>
        <v>0</v>
      </c>
      <c r="K133" s="118" t="s">
        <v>139</v>
      </c>
      <c r="L133" s="22"/>
      <c r="M133" s="123"/>
      <c r="N133" s="124" t="s">
        <v>43</v>
      </c>
      <c r="P133" s="125">
        <f>$O$133*$H$133</f>
        <v>0</v>
      </c>
      <c r="Q133" s="125">
        <v>0</v>
      </c>
      <c r="R133" s="125">
        <f>$Q$133*$H$133</f>
        <v>0</v>
      </c>
      <c r="S133" s="125">
        <v>0</v>
      </c>
      <c r="T133" s="126">
        <f>$S$133*$H$133</f>
        <v>0</v>
      </c>
      <c r="AR133" s="75" t="s">
        <v>140</v>
      </c>
      <c r="AT133" s="75" t="s">
        <v>135</v>
      </c>
      <c r="AU133" s="75" t="s">
        <v>79</v>
      </c>
      <c r="AY133" s="6" t="s">
        <v>133</v>
      </c>
      <c r="BE133" s="127">
        <f>IF($N$133="základní",$J$133,0)</f>
        <v>0</v>
      </c>
      <c r="BF133" s="127">
        <f>IF($N$133="snížená",$J$133,0)</f>
        <v>0</v>
      </c>
      <c r="BG133" s="127">
        <f>IF($N$133="zákl. přenesená",$J$133,0)</f>
        <v>0</v>
      </c>
      <c r="BH133" s="127">
        <f>IF($N$133="sníž. přenesená",$J$133,0)</f>
        <v>0</v>
      </c>
      <c r="BI133" s="127">
        <f>IF($N$133="nulová",$J$133,0)</f>
        <v>0</v>
      </c>
      <c r="BJ133" s="75" t="s">
        <v>21</v>
      </c>
      <c r="BK133" s="127">
        <f>ROUND($I$133*$H$133,2)</f>
        <v>0</v>
      </c>
      <c r="BL133" s="75" t="s">
        <v>140</v>
      </c>
      <c r="BM133" s="75" t="s">
        <v>224</v>
      </c>
    </row>
    <row r="134" spans="2:51" s="6" customFormat="1" ht="15.75" customHeight="1">
      <c r="B134" s="128"/>
      <c r="D134" s="129" t="s">
        <v>150</v>
      </c>
      <c r="E134" s="130"/>
      <c r="F134" s="130" t="s">
        <v>225</v>
      </c>
      <c r="H134" s="131">
        <v>7.14</v>
      </c>
      <c r="L134" s="128"/>
      <c r="M134" s="132"/>
      <c r="T134" s="133"/>
      <c r="AT134" s="134" t="s">
        <v>150</v>
      </c>
      <c r="AU134" s="134" t="s">
        <v>79</v>
      </c>
      <c r="AV134" s="134" t="s">
        <v>79</v>
      </c>
      <c r="AW134" s="134" t="s">
        <v>91</v>
      </c>
      <c r="AX134" s="134" t="s">
        <v>72</v>
      </c>
      <c r="AY134" s="134" t="s">
        <v>133</v>
      </c>
    </row>
    <row r="135" spans="2:51" s="6" customFormat="1" ht="15.75" customHeight="1">
      <c r="B135" s="128"/>
      <c r="D135" s="135" t="s">
        <v>150</v>
      </c>
      <c r="E135" s="134"/>
      <c r="F135" s="130" t="s">
        <v>226</v>
      </c>
      <c r="H135" s="131">
        <v>6.9</v>
      </c>
      <c r="L135" s="128"/>
      <c r="M135" s="132"/>
      <c r="T135" s="133"/>
      <c r="AT135" s="134" t="s">
        <v>150</v>
      </c>
      <c r="AU135" s="134" t="s">
        <v>79</v>
      </c>
      <c r="AV135" s="134" t="s">
        <v>79</v>
      </c>
      <c r="AW135" s="134" t="s">
        <v>91</v>
      </c>
      <c r="AX135" s="134" t="s">
        <v>72</v>
      </c>
      <c r="AY135" s="134" t="s">
        <v>133</v>
      </c>
    </row>
    <row r="136" spans="2:65" s="6" customFormat="1" ht="15.75" customHeight="1">
      <c r="B136" s="22"/>
      <c r="C136" s="145" t="s">
        <v>227</v>
      </c>
      <c r="D136" s="145" t="s">
        <v>206</v>
      </c>
      <c r="E136" s="137" t="s">
        <v>228</v>
      </c>
      <c r="F136" s="138" t="s">
        <v>229</v>
      </c>
      <c r="G136" s="136" t="s">
        <v>209</v>
      </c>
      <c r="H136" s="139">
        <v>28.08</v>
      </c>
      <c r="I136" s="140"/>
      <c r="J136" s="141">
        <f>ROUND($I$136*$H$136,2)</f>
        <v>0</v>
      </c>
      <c r="K136" s="138" t="s">
        <v>139</v>
      </c>
      <c r="L136" s="142"/>
      <c r="M136" s="143"/>
      <c r="N136" s="144" t="s">
        <v>43</v>
      </c>
      <c r="P136" s="125">
        <f>$O$136*$H$136</f>
        <v>0</v>
      </c>
      <c r="Q136" s="125">
        <v>0</v>
      </c>
      <c r="R136" s="125">
        <f>$Q$136*$H$136</f>
        <v>0</v>
      </c>
      <c r="S136" s="125">
        <v>0</v>
      </c>
      <c r="T136" s="126">
        <f>$S$136*$H$136</f>
        <v>0</v>
      </c>
      <c r="AR136" s="75" t="s">
        <v>171</v>
      </c>
      <c r="AT136" s="75" t="s">
        <v>206</v>
      </c>
      <c r="AU136" s="75" t="s">
        <v>79</v>
      </c>
      <c r="AY136" s="6" t="s">
        <v>133</v>
      </c>
      <c r="BE136" s="127">
        <f>IF($N$136="základní",$J$136,0)</f>
        <v>0</v>
      </c>
      <c r="BF136" s="127">
        <f>IF($N$136="snížená",$J$136,0)</f>
        <v>0</v>
      </c>
      <c r="BG136" s="127">
        <f>IF($N$136="zákl. přenesená",$J$136,0)</f>
        <v>0</v>
      </c>
      <c r="BH136" s="127">
        <f>IF($N$136="sníž. přenesená",$J$136,0)</f>
        <v>0</v>
      </c>
      <c r="BI136" s="127">
        <f>IF($N$136="nulová",$J$136,0)</f>
        <v>0</v>
      </c>
      <c r="BJ136" s="75" t="s">
        <v>21</v>
      </c>
      <c r="BK136" s="127">
        <f>ROUND($I$136*$H$136,2)</f>
        <v>0</v>
      </c>
      <c r="BL136" s="75" t="s">
        <v>140</v>
      </c>
      <c r="BM136" s="75" t="s">
        <v>230</v>
      </c>
    </row>
    <row r="137" spans="2:51" s="6" customFormat="1" ht="15.75" customHeight="1">
      <c r="B137" s="128"/>
      <c r="D137" s="135" t="s">
        <v>150</v>
      </c>
      <c r="F137" s="130" t="s">
        <v>231</v>
      </c>
      <c r="H137" s="131">
        <v>28.08</v>
      </c>
      <c r="L137" s="128"/>
      <c r="M137" s="132"/>
      <c r="T137" s="133"/>
      <c r="AT137" s="134" t="s">
        <v>150</v>
      </c>
      <c r="AU137" s="134" t="s">
        <v>79</v>
      </c>
      <c r="AV137" s="134" t="s">
        <v>79</v>
      </c>
      <c r="AW137" s="134" t="s">
        <v>72</v>
      </c>
      <c r="AX137" s="134" t="s">
        <v>21</v>
      </c>
      <c r="AY137" s="134" t="s">
        <v>133</v>
      </c>
    </row>
    <row r="138" spans="2:65" s="6" customFormat="1" ht="15.75" customHeight="1">
      <c r="B138" s="22"/>
      <c r="C138" s="116" t="s">
        <v>80</v>
      </c>
      <c r="D138" s="116" t="s">
        <v>135</v>
      </c>
      <c r="E138" s="117" t="s">
        <v>232</v>
      </c>
      <c r="F138" s="118" t="s">
        <v>233</v>
      </c>
      <c r="G138" s="119" t="s">
        <v>163</v>
      </c>
      <c r="H138" s="120">
        <v>9.3</v>
      </c>
      <c r="I138" s="121"/>
      <c r="J138" s="122">
        <f>ROUND($I$138*$H$138,2)</f>
        <v>0</v>
      </c>
      <c r="K138" s="118" t="s">
        <v>139</v>
      </c>
      <c r="L138" s="22"/>
      <c r="M138" s="123"/>
      <c r="N138" s="124" t="s">
        <v>43</v>
      </c>
      <c r="P138" s="125">
        <f>$O$138*$H$138</f>
        <v>0</v>
      </c>
      <c r="Q138" s="125">
        <v>0</v>
      </c>
      <c r="R138" s="125">
        <f>$Q$138*$H$138</f>
        <v>0</v>
      </c>
      <c r="S138" s="125">
        <v>0</v>
      </c>
      <c r="T138" s="126">
        <f>$S$138*$H$138</f>
        <v>0</v>
      </c>
      <c r="AR138" s="75" t="s">
        <v>140</v>
      </c>
      <c r="AT138" s="75" t="s">
        <v>135</v>
      </c>
      <c r="AU138" s="75" t="s">
        <v>79</v>
      </c>
      <c r="AY138" s="6" t="s">
        <v>133</v>
      </c>
      <c r="BE138" s="127">
        <f>IF($N$138="základní",$J$138,0)</f>
        <v>0</v>
      </c>
      <c r="BF138" s="127">
        <f>IF($N$138="snížená",$J$138,0)</f>
        <v>0</v>
      </c>
      <c r="BG138" s="127">
        <f>IF($N$138="zákl. přenesená",$J$138,0)</f>
        <v>0</v>
      </c>
      <c r="BH138" s="127">
        <f>IF($N$138="sníž. přenesená",$J$138,0)</f>
        <v>0</v>
      </c>
      <c r="BI138" s="127">
        <f>IF($N$138="nulová",$J$138,0)</f>
        <v>0</v>
      </c>
      <c r="BJ138" s="75" t="s">
        <v>21</v>
      </c>
      <c r="BK138" s="127">
        <f>ROUND($I$138*$H$138,2)</f>
        <v>0</v>
      </c>
      <c r="BL138" s="75" t="s">
        <v>140</v>
      </c>
      <c r="BM138" s="75" t="s">
        <v>234</v>
      </c>
    </row>
    <row r="139" spans="2:51" s="6" customFormat="1" ht="15.75" customHeight="1">
      <c r="B139" s="128"/>
      <c r="D139" s="129" t="s">
        <v>150</v>
      </c>
      <c r="E139" s="130"/>
      <c r="F139" s="130" t="s">
        <v>235</v>
      </c>
      <c r="H139" s="131">
        <v>3.78</v>
      </c>
      <c r="L139" s="128"/>
      <c r="M139" s="132"/>
      <c r="T139" s="133"/>
      <c r="AT139" s="134" t="s">
        <v>150</v>
      </c>
      <c r="AU139" s="134" t="s">
        <v>79</v>
      </c>
      <c r="AV139" s="134" t="s">
        <v>79</v>
      </c>
      <c r="AW139" s="134" t="s">
        <v>91</v>
      </c>
      <c r="AX139" s="134" t="s">
        <v>72</v>
      </c>
      <c r="AY139" s="134" t="s">
        <v>133</v>
      </c>
    </row>
    <row r="140" spans="2:51" s="6" customFormat="1" ht="15.75" customHeight="1">
      <c r="B140" s="128"/>
      <c r="D140" s="135" t="s">
        <v>150</v>
      </c>
      <c r="E140" s="134"/>
      <c r="F140" s="130" t="s">
        <v>236</v>
      </c>
      <c r="H140" s="131">
        <v>5.52</v>
      </c>
      <c r="L140" s="128"/>
      <c r="M140" s="132"/>
      <c r="T140" s="133"/>
      <c r="AT140" s="134" t="s">
        <v>150</v>
      </c>
      <c r="AU140" s="134" t="s">
        <v>79</v>
      </c>
      <c r="AV140" s="134" t="s">
        <v>79</v>
      </c>
      <c r="AW140" s="134" t="s">
        <v>91</v>
      </c>
      <c r="AX140" s="134" t="s">
        <v>72</v>
      </c>
      <c r="AY140" s="134" t="s">
        <v>133</v>
      </c>
    </row>
    <row r="141" spans="2:65" s="6" customFormat="1" ht="15.75" customHeight="1">
      <c r="B141" s="22"/>
      <c r="C141" s="145" t="s">
        <v>7</v>
      </c>
      <c r="D141" s="145" t="s">
        <v>206</v>
      </c>
      <c r="E141" s="137" t="s">
        <v>228</v>
      </c>
      <c r="F141" s="138" t="s">
        <v>229</v>
      </c>
      <c r="G141" s="136" t="s">
        <v>209</v>
      </c>
      <c r="H141" s="139">
        <v>18.6</v>
      </c>
      <c r="I141" s="140"/>
      <c r="J141" s="141">
        <f>ROUND($I$141*$H$141,2)</f>
        <v>0</v>
      </c>
      <c r="K141" s="138" t="s">
        <v>139</v>
      </c>
      <c r="L141" s="142"/>
      <c r="M141" s="143"/>
      <c r="N141" s="144" t="s">
        <v>43</v>
      </c>
      <c r="P141" s="125">
        <f>$O$141*$H$141</f>
        <v>0</v>
      </c>
      <c r="Q141" s="125">
        <v>0</v>
      </c>
      <c r="R141" s="125">
        <f>$Q$141*$H$141</f>
        <v>0</v>
      </c>
      <c r="S141" s="125">
        <v>0</v>
      </c>
      <c r="T141" s="126">
        <f>$S$141*$H$141</f>
        <v>0</v>
      </c>
      <c r="AR141" s="75" t="s">
        <v>171</v>
      </c>
      <c r="AT141" s="75" t="s">
        <v>206</v>
      </c>
      <c r="AU141" s="75" t="s">
        <v>79</v>
      </c>
      <c r="AY141" s="6" t="s">
        <v>133</v>
      </c>
      <c r="BE141" s="127">
        <f>IF($N$141="základní",$J$141,0)</f>
        <v>0</v>
      </c>
      <c r="BF141" s="127">
        <f>IF($N$141="snížená",$J$141,0)</f>
        <v>0</v>
      </c>
      <c r="BG141" s="127">
        <f>IF($N$141="zákl. přenesená",$J$141,0)</f>
        <v>0</v>
      </c>
      <c r="BH141" s="127">
        <f>IF($N$141="sníž. přenesená",$J$141,0)</f>
        <v>0</v>
      </c>
      <c r="BI141" s="127">
        <f>IF($N$141="nulová",$J$141,0)</f>
        <v>0</v>
      </c>
      <c r="BJ141" s="75" t="s">
        <v>21</v>
      </c>
      <c r="BK141" s="127">
        <f>ROUND($I$141*$H$141,2)</f>
        <v>0</v>
      </c>
      <c r="BL141" s="75" t="s">
        <v>140</v>
      </c>
      <c r="BM141" s="75" t="s">
        <v>237</v>
      </c>
    </row>
    <row r="142" spans="2:51" s="6" customFormat="1" ht="15.75" customHeight="1">
      <c r="B142" s="128"/>
      <c r="D142" s="135" t="s">
        <v>150</v>
      </c>
      <c r="F142" s="130" t="s">
        <v>238</v>
      </c>
      <c r="H142" s="131">
        <v>18.6</v>
      </c>
      <c r="L142" s="128"/>
      <c r="M142" s="132"/>
      <c r="T142" s="133"/>
      <c r="AT142" s="134" t="s">
        <v>150</v>
      </c>
      <c r="AU142" s="134" t="s">
        <v>79</v>
      </c>
      <c r="AV142" s="134" t="s">
        <v>79</v>
      </c>
      <c r="AW142" s="134" t="s">
        <v>72</v>
      </c>
      <c r="AX142" s="134" t="s">
        <v>21</v>
      </c>
      <c r="AY142" s="134" t="s">
        <v>133</v>
      </c>
    </row>
    <row r="143" spans="2:65" s="6" customFormat="1" ht="15.75" customHeight="1">
      <c r="B143" s="22"/>
      <c r="C143" s="116" t="s">
        <v>239</v>
      </c>
      <c r="D143" s="116" t="s">
        <v>135</v>
      </c>
      <c r="E143" s="117" t="s">
        <v>240</v>
      </c>
      <c r="F143" s="118" t="s">
        <v>241</v>
      </c>
      <c r="G143" s="119" t="s">
        <v>148</v>
      </c>
      <c r="H143" s="120">
        <v>1027.282</v>
      </c>
      <c r="I143" s="121"/>
      <c r="J143" s="122">
        <f>ROUND($I$143*$H$143,2)</f>
        <v>0</v>
      </c>
      <c r="K143" s="118" t="s">
        <v>139</v>
      </c>
      <c r="L143" s="22"/>
      <c r="M143" s="123"/>
      <c r="N143" s="124" t="s">
        <v>43</v>
      </c>
      <c r="P143" s="125">
        <f>$O$143*$H$143</f>
        <v>0</v>
      </c>
      <c r="Q143" s="125">
        <v>0</v>
      </c>
      <c r="R143" s="125">
        <f>$Q$143*$H$143</f>
        <v>0</v>
      </c>
      <c r="S143" s="125">
        <v>0</v>
      </c>
      <c r="T143" s="126">
        <f>$S$143*$H$143</f>
        <v>0</v>
      </c>
      <c r="AR143" s="75" t="s">
        <v>140</v>
      </c>
      <c r="AT143" s="75" t="s">
        <v>135</v>
      </c>
      <c r="AU143" s="75" t="s">
        <v>79</v>
      </c>
      <c r="AY143" s="6" t="s">
        <v>133</v>
      </c>
      <c r="BE143" s="127">
        <f>IF($N$143="základní",$J$143,0)</f>
        <v>0</v>
      </c>
      <c r="BF143" s="127">
        <f>IF($N$143="snížená",$J$143,0)</f>
        <v>0</v>
      </c>
      <c r="BG143" s="127">
        <f>IF($N$143="zákl. přenesená",$J$143,0)</f>
        <v>0</v>
      </c>
      <c r="BH143" s="127">
        <f>IF($N$143="sníž. přenesená",$J$143,0)</f>
        <v>0</v>
      </c>
      <c r="BI143" s="127">
        <f>IF($N$143="nulová",$J$143,0)</f>
        <v>0</v>
      </c>
      <c r="BJ143" s="75" t="s">
        <v>21</v>
      </c>
      <c r="BK143" s="127">
        <f>ROUND($I$143*$H$143,2)</f>
        <v>0</v>
      </c>
      <c r="BL143" s="75" t="s">
        <v>140</v>
      </c>
      <c r="BM143" s="75" t="s">
        <v>242</v>
      </c>
    </row>
    <row r="144" spans="2:51" s="6" customFormat="1" ht="15.75" customHeight="1">
      <c r="B144" s="128"/>
      <c r="D144" s="129" t="s">
        <v>150</v>
      </c>
      <c r="E144" s="130"/>
      <c r="F144" s="130" t="s">
        <v>243</v>
      </c>
      <c r="H144" s="131">
        <v>1020.1</v>
      </c>
      <c r="L144" s="128"/>
      <c r="M144" s="132"/>
      <c r="T144" s="133"/>
      <c r="AT144" s="134" t="s">
        <v>150</v>
      </c>
      <c r="AU144" s="134" t="s">
        <v>79</v>
      </c>
      <c r="AV144" s="134" t="s">
        <v>79</v>
      </c>
      <c r="AW144" s="134" t="s">
        <v>91</v>
      </c>
      <c r="AX144" s="134" t="s">
        <v>72</v>
      </c>
      <c r="AY144" s="134" t="s">
        <v>133</v>
      </c>
    </row>
    <row r="145" spans="2:51" s="6" customFormat="1" ht="15.75" customHeight="1">
      <c r="B145" s="128"/>
      <c r="D145" s="135" t="s">
        <v>150</v>
      </c>
      <c r="E145" s="134"/>
      <c r="F145" s="130" t="s">
        <v>244</v>
      </c>
      <c r="H145" s="131">
        <v>2.31</v>
      </c>
      <c r="L145" s="128"/>
      <c r="M145" s="132"/>
      <c r="T145" s="133"/>
      <c r="AT145" s="134" t="s">
        <v>150</v>
      </c>
      <c r="AU145" s="134" t="s">
        <v>79</v>
      </c>
      <c r="AV145" s="134" t="s">
        <v>79</v>
      </c>
      <c r="AW145" s="134" t="s">
        <v>91</v>
      </c>
      <c r="AX145" s="134" t="s">
        <v>72</v>
      </c>
      <c r="AY145" s="134" t="s">
        <v>133</v>
      </c>
    </row>
    <row r="146" spans="2:51" s="6" customFormat="1" ht="15.75" customHeight="1">
      <c r="B146" s="128"/>
      <c r="D146" s="135" t="s">
        <v>150</v>
      </c>
      <c r="E146" s="134"/>
      <c r="F146" s="130" t="s">
        <v>245</v>
      </c>
      <c r="H146" s="131">
        <v>4.872</v>
      </c>
      <c r="L146" s="128"/>
      <c r="M146" s="132"/>
      <c r="T146" s="133"/>
      <c r="AT146" s="134" t="s">
        <v>150</v>
      </c>
      <c r="AU146" s="134" t="s">
        <v>79</v>
      </c>
      <c r="AV146" s="134" t="s">
        <v>79</v>
      </c>
      <c r="AW146" s="134" t="s">
        <v>91</v>
      </c>
      <c r="AX146" s="134" t="s">
        <v>72</v>
      </c>
      <c r="AY146" s="134" t="s">
        <v>133</v>
      </c>
    </row>
    <row r="147" spans="2:65" s="6" customFormat="1" ht="15.75" customHeight="1">
      <c r="B147" s="22"/>
      <c r="C147" s="116" t="s">
        <v>246</v>
      </c>
      <c r="D147" s="116" t="s">
        <v>135</v>
      </c>
      <c r="E147" s="117" t="s">
        <v>240</v>
      </c>
      <c r="F147" s="118" t="s">
        <v>241</v>
      </c>
      <c r="G147" s="119" t="s">
        <v>148</v>
      </c>
      <c r="H147" s="120">
        <v>16.306</v>
      </c>
      <c r="I147" s="121"/>
      <c r="J147" s="122">
        <f>ROUND($I$147*$H$147,2)</f>
        <v>0</v>
      </c>
      <c r="K147" s="118" t="s">
        <v>139</v>
      </c>
      <c r="L147" s="22"/>
      <c r="M147" s="123"/>
      <c r="N147" s="124" t="s">
        <v>43</v>
      </c>
      <c r="P147" s="125">
        <f>$O$147*$H$147</f>
        <v>0</v>
      </c>
      <c r="Q147" s="125">
        <v>0</v>
      </c>
      <c r="R147" s="125">
        <f>$Q$147*$H$147</f>
        <v>0</v>
      </c>
      <c r="S147" s="125">
        <v>0</v>
      </c>
      <c r="T147" s="126">
        <f>$S$147*$H$147</f>
        <v>0</v>
      </c>
      <c r="AR147" s="75" t="s">
        <v>140</v>
      </c>
      <c r="AT147" s="75" t="s">
        <v>135</v>
      </c>
      <c r="AU147" s="75" t="s">
        <v>79</v>
      </c>
      <c r="AY147" s="6" t="s">
        <v>133</v>
      </c>
      <c r="BE147" s="127">
        <f>IF($N$147="základní",$J$147,0)</f>
        <v>0</v>
      </c>
      <c r="BF147" s="127">
        <f>IF($N$147="snížená",$J$147,0)</f>
        <v>0</v>
      </c>
      <c r="BG147" s="127">
        <f>IF($N$147="zákl. přenesená",$J$147,0)</f>
        <v>0</v>
      </c>
      <c r="BH147" s="127">
        <f>IF($N$147="sníž. přenesená",$J$147,0)</f>
        <v>0</v>
      </c>
      <c r="BI147" s="127">
        <f>IF($N$147="nulová",$J$147,0)</f>
        <v>0</v>
      </c>
      <c r="BJ147" s="75" t="s">
        <v>21</v>
      </c>
      <c r="BK147" s="127">
        <f>ROUND($I$147*$H$147,2)</f>
        <v>0</v>
      </c>
      <c r="BL147" s="75" t="s">
        <v>140</v>
      </c>
      <c r="BM147" s="75" t="s">
        <v>247</v>
      </c>
    </row>
    <row r="148" spans="2:51" s="6" customFormat="1" ht="15.75" customHeight="1">
      <c r="B148" s="128"/>
      <c r="D148" s="129" t="s">
        <v>150</v>
      </c>
      <c r="E148" s="130"/>
      <c r="F148" s="130" t="s">
        <v>248</v>
      </c>
      <c r="H148" s="131">
        <v>16.306</v>
      </c>
      <c r="L148" s="128"/>
      <c r="M148" s="132"/>
      <c r="T148" s="133"/>
      <c r="AT148" s="134" t="s">
        <v>150</v>
      </c>
      <c r="AU148" s="134" t="s">
        <v>79</v>
      </c>
      <c r="AV148" s="134" t="s">
        <v>79</v>
      </c>
      <c r="AW148" s="134" t="s">
        <v>91</v>
      </c>
      <c r="AX148" s="134" t="s">
        <v>21</v>
      </c>
      <c r="AY148" s="134" t="s">
        <v>133</v>
      </c>
    </row>
    <row r="149" spans="2:65" s="6" customFormat="1" ht="15.75" customHeight="1">
      <c r="B149" s="22"/>
      <c r="C149" s="116" t="s">
        <v>249</v>
      </c>
      <c r="D149" s="116" t="s">
        <v>135</v>
      </c>
      <c r="E149" s="117" t="s">
        <v>250</v>
      </c>
      <c r="F149" s="118" t="s">
        <v>251</v>
      </c>
      <c r="G149" s="119" t="s">
        <v>148</v>
      </c>
      <c r="H149" s="120">
        <v>230</v>
      </c>
      <c r="I149" s="121"/>
      <c r="J149" s="122">
        <f>ROUND($I$149*$H$149,2)</f>
        <v>0</v>
      </c>
      <c r="K149" s="118" t="s">
        <v>139</v>
      </c>
      <c r="L149" s="22"/>
      <c r="M149" s="123"/>
      <c r="N149" s="124" t="s">
        <v>43</v>
      </c>
      <c r="P149" s="125">
        <f>$O$149*$H$149</f>
        <v>0</v>
      </c>
      <c r="Q149" s="125">
        <v>0</v>
      </c>
      <c r="R149" s="125">
        <f>$Q$149*$H$149</f>
        <v>0</v>
      </c>
      <c r="S149" s="125">
        <v>0</v>
      </c>
      <c r="T149" s="126">
        <f>$S$149*$H$149</f>
        <v>0</v>
      </c>
      <c r="AR149" s="75" t="s">
        <v>140</v>
      </c>
      <c r="AT149" s="75" t="s">
        <v>135</v>
      </c>
      <c r="AU149" s="75" t="s">
        <v>79</v>
      </c>
      <c r="AY149" s="6" t="s">
        <v>133</v>
      </c>
      <c r="BE149" s="127">
        <f>IF($N$149="základní",$J$149,0)</f>
        <v>0</v>
      </c>
      <c r="BF149" s="127">
        <f>IF($N$149="snížená",$J$149,0)</f>
        <v>0</v>
      </c>
      <c r="BG149" s="127">
        <f>IF($N$149="zákl. přenesená",$J$149,0)</f>
        <v>0</v>
      </c>
      <c r="BH149" s="127">
        <f>IF($N$149="sníž. přenesená",$J$149,0)</f>
        <v>0</v>
      </c>
      <c r="BI149" s="127">
        <f>IF($N$149="nulová",$J$149,0)</f>
        <v>0</v>
      </c>
      <c r="BJ149" s="75" t="s">
        <v>21</v>
      </c>
      <c r="BK149" s="127">
        <f>ROUND($I$149*$H$149,2)</f>
        <v>0</v>
      </c>
      <c r="BL149" s="75" t="s">
        <v>140</v>
      </c>
      <c r="BM149" s="75" t="s">
        <v>252</v>
      </c>
    </row>
    <row r="150" spans="2:51" s="6" customFormat="1" ht="15.75" customHeight="1">
      <c r="B150" s="128"/>
      <c r="D150" s="129" t="s">
        <v>150</v>
      </c>
      <c r="E150" s="130"/>
      <c r="F150" s="130" t="s">
        <v>253</v>
      </c>
      <c r="H150" s="131">
        <v>230</v>
      </c>
      <c r="L150" s="128"/>
      <c r="M150" s="132"/>
      <c r="T150" s="133"/>
      <c r="AT150" s="134" t="s">
        <v>150</v>
      </c>
      <c r="AU150" s="134" t="s">
        <v>79</v>
      </c>
      <c r="AV150" s="134" t="s">
        <v>79</v>
      </c>
      <c r="AW150" s="134" t="s">
        <v>91</v>
      </c>
      <c r="AX150" s="134" t="s">
        <v>21</v>
      </c>
      <c r="AY150" s="134" t="s">
        <v>133</v>
      </c>
    </row>
    <row r="151" spans="2:65" s="6" customFormat="1" ht="15.75" customHeight="1">
      <c r="B151" s="22"/>
      <c r="C151" s="116" t="s">
        <v>254</v>
      </c>
      <c r="D151" s="116" t="s">
        <v>135</v>
      </c>
      <c r="E151" s="117" t="s">
        <v>255</v>
      </c>
      <c r="F151" s="118" t="s">
        <v>256</v>
      </c>
      <c r="G151" s="119" t="s">
        <v>148</v>
      </c>
      <c r="H151" s="120">
        <v>230</v>
      </c>
      <c r="I151" s="121"/>
      <c r="J151" s="122">
        <f>ROUND($I$151*$H$151,2)</f>
        <v>0</v>
      </c>
      <c r="K151" s="118" t="s">
        <v>139</v>
      </c>
      <c r="L151" s="22"/>
      <c r="M151" s="123"/>
      <c r="N151" s="124" t="s">
        <v>43</v>
      </c>
      <c r="P151" s="125">
        <f>$O$151*$H$151</f>
        <v>0</v>
      </c>
      <c r="Q151" s="125">
        <v>0</v>
      </c>
      <c r="R151" s="125">
        <f>$Q$151*$H$151</f>
        <v>0</v>
      </c>
      <c r="S151" s="125">
        <v>0</v>
      </c>
      <c r="T151" s="126">
        <f>$S$151*$H$151</f>
        <v>0</v>
      </c>
      <c r="AR151" s="75" t="s">
        <v>140</v>
      </c>
      <c r="AT151" s="75" t="s">
        <v>135</v>
      </c>
      <c r="AU151" s="75" t="s">
        <v>79</v>
      </c>
      <c r="AY151" s="6" t="s">
        <v>133</v>
      </c>
      <c r="BE151" s="127">
        <f>IF($N$151="základní",$J$151,0)</f>
        <v>0</v>
      </c>
      <c r="BF151" s="127">
        <f>IF($N$151="snížená",$J$151,0)</f>
        <v>0</v>
      </c>
      <c r="BG151" s="127">
        <f>IF($N$151="zákl. přenesená",$J$151,0)</f>
        <v>0</v>
      </c>
      <c r="BH151" s="127">
        <f>IF($N$151="sníž. přenesená",$J$151,0)</f>
        <v>0</v>
      </c>
      <c r="BI151" s="127">
        <f>IF($N$151="nulová",$J$151,0)</f>
        <v>0</v>
      </c>
      <c r="BJ151" s="75" t="s">
        <v>21</v>
      </c>
      <c r="BK151" s="127">
        <f>ROUND($I$151*$H$151,2)</f>
        <v>0</v>
      </c>
      <c r="BL151" s="75" t="s">
        <v>140</v>
      </c>
      <c r="BM151" s="75" t="s">
        <v>257</v>
      </c>
    </row>
    <row r="152" spans="2:51" s="6" customFormat="1" ht="15.75" customHeight="1">
      <c r="B152" s="128"/>
      <c r="D152" s="129" t="s">
        <v>150</v>
      </c>
      <c r="E152" s="130"/>
      <c r="F152" s="130" t="s">
        <v>253</v>
      </c>
      <c r="H152" s="131">
        <v>230</v>
      </c>
      <c r="L152" s="128"/>
      <c r="M152" s="132"/>
      <c r="T152" s="133"/>
      <c r="AT152" s="134" t="s">
        <v>150</v>
      </c>
      <c r="AU152" s="134" t="s">
        <v>79</v>
      </c>
      <c r="AV152" s="134" t="s">
        <v>79</v>
      </c>
      <c r="AW152" s="134" t="s">
        <v>91</v>
      </c>
      <c r="AX152" s="134" t="s">
        <v>21</v>
      </c>
      <c r="AY152" s="134" t="s">
        <v>133</v>
      </c>
    </row>
    <row r="153" spans="2:65" s="6" customFormat="1" ht="15.75" customHeight="1">
      <c r="B153" s="22"/>
      <c r="C153" s="116" t="s">
        <v>258</v>
      </c>
      <c r="D153" s="116" t="s">
        <v>135</v>
      </c>
      <c r="E153" s="117" t="s">
        <v>259</v>
      </c>
      <c r="F153" s="118" t="s">
        <v>260</v>
      </c>
      <c r="G153" s="119" t="s">
        <v>148</v>
      </c>
      <c r="H153" s="120">
        <v>230</v>
      </c>
      <c r="I153" s="121"/>
      <c r="J153" s="122">
        <f>ROUND($I$153*$H$153,2)</f>
        <v>0</v>
      </c>
      <c r="K153" s="118" t="s">
        <v>139</v>
      </c>
      <c r="L153" s="22"/>
      <c r="M153" s="123"/>
      <c r="N153" s="124" t="s">
        <v>43</v>
      </c>
      <c r="P153" s="125">
        <f>$O$153*$H$153</f>
        <v>0</v>
      </c>
      <c r="Q153" s="125">
        <v>0</v>
      </c>
      <c r="R153" s="125">
        <f>$Q$153*$H$153</f>
        <v>0</v>
      </c>
      <c r="S153" s="125">
        <v>0</v>
      </c>
      <c r="T153" s="126">
        <f>$S$153*$H$153</f>
        <v>0</v>
      </c>
      <c r="AR153" s="75" t="s">
        <v>140</v>
      </c>
      <c r="AT153" s="75" t="s">
        <v>135</v>
      </c>
      <c r="AU153" s="75" t="s">
        <v>79</v>
      </c>
      <c r="AY153" s="6" t="s">
        <v>133</v>
      </c>
      <c r="BE153" s="127">
        <f>IF($N$153="základní",$J$153,0)</f>
        <v>0</v>
      </c>
      <c r="BF153" s="127">
        <f>IF($N$153="snížená",$J$153,0)</f>
        <v>0</v>
      </c>
      <c r="BG153" s="127">
        <f>IF($N$153="zákl. přenesená",$J$153,0)</f>
        <v>0</v>
      </c>
      <c r="BH153" s="127">
        <f>IF($N$153="sníž. přenesená",$J$153,0)</f>
        <v>0</v>
      </c>
      <c r="BI153" s="127">
        <f>IF($N$153="nulová",$J$153,0)</f>
        <v>0</v>
      </c>
      <c r="BJ153" s="75" t="s">
        <v>21</v>
      </c>
      <c r="BK153" s="127">
        <f>ROUND($I$153*$H$153,2)</f>
        <v>0</v>
      </c>
      <c r="BL153" s="75" t="s">
        <v>140</v>
      </c>
      <c r="BM153" s="75" t="s">
        <v>261</v>
      </c>
    </row>
    <row r="154" spans="2:51" s="6" customFormat="1" ht="15.75" customHeight="1">
      <c r="B154" s="128"/>
      <c r="D154" s="129" t="s">
        <v>150</v>
      </c>
      <c r="E154" s="130"/>
      <c r="F154" s="130" t="s">
        <v>253</v>
      </c>
      <c r="H154" s="131">
        <v>230</v>
      </c>
      <c r="L154" s="128"/>
      <c r="M154" s="132"/>
      <c r="T154" s="133"/>
      <c r="AT154" s="134" t="s">
        <v>150</v>
      </c>
      <c r="AU154" s="134" t="s">
        <v>79</v>
      </c>
      <c r="AV154" s="134" t="s">
        <v>79</v>
      </c>
      <c r="AW154" s="134" t="s">
        <v>91</v>
      </c>
      <c r="AX154" s="134" t="s">
        <v>21</v>
      </c>
      <c r="AY154" s="134" t="s">
        <v>133</v>
      </c>
    </row>
    <row r="155" spans="2:65" s="6" customFormat="1" ht="15.75" customHeight="1">
      <c r="B155" s="22"/>
      <c r="C155" s="145" t="s">
        <v>262</v>
      </c>
      <c r="D155" s="145" t="s">
        <v>206</v>
      </c>
      <c r="E155" s="137" t="s">
        <v>263</v>
      </c>
      <c r="F155" s="138" t="s">
        <v>264</v>
      </c>
      <c r="G155" s="136" t="s">
        <v>163</v>
      </c>
      <c r="H155" s="139">
        <v>23</v>
      </c>
      <c r="I155" s="140"/>
      <c r="J155" s="141">
        <f>ROUND($I$155*$H$155,2)</f>
        <v>0</v>
      </c>
      <c r="K155" s="138" t="s">
        <v>139</v>
      </c>
      <c r="L155" s="142"/>
      <c r="M155" s="143"/>
      <c r="N155" s="144" t="s">
        <v>43</v>
      </c>
      <c r="P155" s="125">
        <f>$O$155*$H$155</f>
        <v>0</v>
      </c>
      <c r="Q155" s="125">
        <v>0.21</v>
      </c>
      <c r="R155" s="125">
        <f>$Q$155*$H$155</f>
        <v>4.83</v>
      </c>
      <c r="S155" s="125">
        <v>0</v>
      </c>
      <c r="T155" s="126">
        <f>$S$155*$H$155</f>
        <v>0</v>
      </c>
      <c r="AR155" s="75" t="s">
        <v>171</v>
      </c>
      <c r="AT155" s="75" t="s">
        <v>206</v>
      </c>
      <c r="AU155" s="75" t="s">
        <v>79</v>
      </c>
      <c r="AY155" s="6" t="s">
        <v>133</v>
      </c>
      <c r="BE155" s="127">
        <f>IF($N$155="základní",$J$155,0)</f>
        <v>0</v>
      </c>
      <c r="BF155" s="127">
        <f>IF($N$155="snížená",$J$155,0)</f>
        <v>0</v>
      </c>
      <c r="BG155" s="127">
        <f>IF($N$155="zákl. přenesená",$J$155,0)</f>
        <v>0</v>
      </c>
      <c r="BH155" s="127">
        <f>IF($N$155="sníž. přenesená",$J$155,0)</f>
        <v>0</v>
      </c>
      <c r="BI155" s="127">
        <f>IF($N$155="nulová",$J$155,0)</f>
        <v>0</v>
      </c>
      <c r="BJ155" s="75" t="s">
        <v>21</v>
      </c>
      <c r="BK155" s="127">
        <f>ROUND($I$155*$H$155,2)</f>
        <v>0</v>
      </c>
      <c r="BL155" s="75" t="s">
        <v>140</v>
      </c>
      <c r="BM155" s="75" t="s">
        <v>265</v>
      </c>
    </row>
    <row r="156" spans="2:51" s="6" customFormat="1" ht="15.75" customHeight="1">
      <c r="B156" s="128"/>
      <c r="D156" s="129" t="s">
        <v>150</v>
      </c>
      <c r="E156" s="130"/>
      <c r="F156" s="130" t="s">
        <v>266</v>
      </c>
      <c r="H156" s="131">
        <v>23</v>
      </c>
      <c r="L156" s="128"/>
      <c r="M156" s="132"/>
      <c r="T156" s="133"/>
      <c r="AT156" s="134" t="s">
        <v>150</v>
      </c>
      <c r="AU156" s="134" t="s">
        <v>79</v>
      </c>
      <c r="AV156" s="134" t="s">
        <v>79</v>
      </c>
      <c r="AW156" s="134" t="s">
        <v>91</v>
      </c>
      <c r="AX156" s="134" t="s">
        <v>21</v>
      </c>
      <c r="AY156" s="134" t="s">
        <v>133</v>
      </c>
    </row>
    <row r="157" spans="2:65" s="6" customFormat="1" ht="15.75" customHeight="1">
      <c r="B157" s="22"/>
      <c r="C157" s="116" t="s">
        <v>267</v>
      </c>
      <c r="D157" s="116" t="s">
        <v>135</v>
      </c>
      <c r="E157" s="117" t="s">
        <v>268</v>
      </c>
      <c r="F157" s="118" t="s">
        <v>269</v>
      </c>
      <c r="G157" s="119" t="s">
        <v>148</v>
      </c>
      <c r="H157" s="120">
        <v>230</v>
      </c>
      <c r="I157" s="121"/>
      <c r="J157" s="122">
        <f>ROUND($I$157*$H$157,2)</f>
        <v>0</v>
      </c>
      <c r="K157" s="118" t="s">
        <v>139</v>
      </c>
      <c r="L157" s="22"/>
      <c r="M157" s="123"/>
      <c r="N157" s="124" t="s">
        <v>43</v>
      </c>
      <c r="P157" s="125">
        <f>$O$157*$H$157</f>
        <v>0</v>
      </c>
      <c r="Q157" s="125">
        <v>0</v>
      </c>
      <c r="R157" s="125">
        <f>$Q$157*$H$157</f>
        <v>0</v>
      </c>
      <c r="S157" s="125">
        <v>0</v>
      </c>
      <c r="T157" s="126">
        <f>$S$157*$H$157</f>
        <v>0</v>
      </c>
      <c r="AR157" s="75" t="s">
        <v>140</v>
      </c>
      <c r="AT157" s="75" t="s">
        <v>135</v>
      </c>
      <c r="AU157" s="75" t="s">
        <v>79</v>
      </c>
      <c r="AY157" s="6" t="s">
        <v>133</v>
      </c>
      <c r="BE157" s="127">
        <f>IF($N$157="základní",$J$157,0)</f>
        <v>0</v>
      </c>
      <c r="BF157" s="127">
        <f>IF($N$157="snížená",$J$157,0)</f>
        <v>0</v>
      </c>
      <c r="BG157" s="127">
        <f>IF($N$157="zákl. přenesená",$J$157,0)</f>
        <v>0</v>
      </c>
      <c r="BH157" s="127">
        <f>IF($N$157="sníž. přenesená",$J$157,0)</f>
        <v>0</v>
      </c>
      <c r="BI157" s="127">
        <f>IF($N$157="nulová",$J$157,0)</f>
        <v>0</v>
      </c>
      <c r="BJ157" s="75" t="s">
        <v>21</v>
      </c>
      <c r="BK157" s="127">
        <f>ROUND($I$157*$H$157,2)</f>
        <v>0</v>
      </c>
      <c r="BL157" s="75" t="s">
        <v>140</v>
      </c>
      <c r="BM157" s="75" t="s">
        <v>270</v>
      </c>
    </row>
    <row r="158" spans="2:51" s="6" customFormat="1" ht="15.75" customHeight="1">
      <c r="B158" s="128"/>
      <c r="D158" s="129" t="s">
        <v>150</v>
      </c>
      <c r="E158" s="130"/>
      <c r="F158" s="130" t="s">
        <v>253</v>
      </c>
      <c r="H158" s="131">
        <v>230</v>
      </c>
      <c r="L158" s="128"/>
      <c r="M158" s="132"/>
      <c r="T158" s="133"/>
      <c r="AT158" s="134" t="s">
        <v>150</v>
      </c>
      <c r="AU158" s="134" t="s">
        <v>79</v>
      </c>
      <c r="AV158" s="134" t="s">
        <v>79</v>
      </c>
      <c r="AW158" s="134" t="s">
        <v>91</v>
      </c>
      <c r="AX158" s="134" t="s">
        <v>21</v>
      </c>
      <c r="AY158" s="134" t="s">
        <v>133</v>
      </c>
    </row>
    <row r="159" spans="2:65" s="6" customFormat="1" ht="15.75" customHeight="1">
      <c r="B159" s="22"/>
      <c r="C159" s="145" t="s">
        <v>271</v>
      </c>
      <c r="D159" s="145" t="s">
        <v>206</v>
      </c>
      <c r="E159" s="137" t="s">
        <v>272</v>
      </c>
      <c r="F159" s="138" t="s">
        <v>273</v>
      </c>
      <c r="G159" s="136" t="s">
        <v>274</v>
      </c>
      <c r="H159" s="139">
        <v>16.1</v>
      </c>
      <c r="I159" s="140"/>
      <c r="J159" s="141">
        <f>ROUND($I$159*$H$159,2)</f>
        <v>0</v>
      </c>
      <c r="K159" s="138" t="s">
        <v>139</v>
      </c>
      <c r="L159" s="142"/>
      <c r="M159" s="143"/>
      <c r="N159" s="144" t="s">
        <v>43</v>
      </c>
      <c r="P159" s="125">
        <f>$O$159*$H$159</f>
        <v>0</v>
      </c>
      <c r="Q159" s="125">
        <v>0.001</v>
      </c>
      <c r="R159" s="125">
        <f>$Q$159*$H$159</f>
        <v>0.016100000000000003</v>
      </c>
      <c r="S159" s="125">
        <v>0</v>
      </c>
      <c r="T159" s="126">
        <f>$S$159*$H$159</f>
        <v>0</v>
      </c>
      <c r="AR159" s="75" t="s">
        <v>171</v>
      </c>
      <c r="AT159" s="75" t="s">
        <v>206</v>
      </c>
      <c r="AU159" s="75" t="s">
        <v>79</v>
      </c>
      <c r="AY159" s="6" t="s">
        <v>133</v>
      </c>
      <c r="BE159" s="127">
        <f>IF($N$159="základní",$J$159,0)</f>
        <v>0</v>
      </c>
      <c r="BF159" s="127">
        <f>IF($N$159="snížená",$J$159,0)</f>
        <v>0</v>
      </c>
      <c r="BG159" s="127">
        <f>IF($N$159="zákl. přenesená",$J$159,0)</f>
        <v>0</v>
      </c>
      <c r="BH159" s="127">
        <f>IF($N$159="sníž. přenesená",$J$159,0)</f>
        <v>0</v>
      </c>
      <c r="BI159" s="127">
        <f>IF($N$159="nulová",$J$159,0)</f>
        <v>0</v>
      </c>
      <c r="BJ159" s="75" t="s">
        <v>21</v>
      </c>
      <c r="BK159" s="127">
        <f>ROUND($I$159*$H$159,2)</f>
        <v>0</v>
      </c>
      <c r="BL159" s="75" t="s">
        <v>140</v>
      </c>
      <c r="BM159" s="75" t="s">
        <v>275</v>
      </c>
    </row>
    <row r="160" spans="2:51" s="6" customFormat="1" ht="15.75" customHeight="1">
      <c r="B160" s="128"/>
      <c r="D160" s="129" t="s">
        <v>150</v>
      </c>
      <c r="E160" s="130"/>
      <c r="F160" s="130" t="s">
        <v>276</v>
      </c>
      <c r="H160" s="131">
        <v>16.1</v>
      </c>
      <c r="L160" s="128"/>
      <c r="M160" s="132"/>
      <c r="T160" s="133"/>
      <c r="AT160" s="134" t="s">
        <v>150</v>
      </c>
      <c r="AU160" s="134" t="s">
        <v>79</v>
      </c>
      <c r="AV160" s="134" t="s">
        <v>79</v>
      </c>
      <c r="AW160" s="134" t="s">
        <v>91</v>
      </c>
      <c r="AX160" s="134" t="s">
        <v>21</v>
      </c>
      <c r="AY160" s="134" t="s">
        <v>133</v>
      </c>
    </row>
    <row r="161" spans="2:63" s="105" customFormat="1" ht="30.75" customHeight="1">
      <c r="B161" s="106"/>
      <c r="D161" s="107" t="s">
        <v>71</v>
      </c>
      <c r="E161" s="114" t="s">
        <v>79</v>
      </c>
      <c r="F161" s="114" t="s">
        <v>277</v>
      </c>
      <c r="J161" s="115">
        <f>$BK$161</f>
        <v>0</v>
      </c>
      <c r="L161" s="106"/>
      <c r="M161" s="110"/>
      <c r="P161" s="111">
        <f>SUM($P$162:$P$172)</f>
        <v>0</v>
      </c>
      <c r="R161" s="111">
        <f>SUM($R$162:$R$172)</f>
        <v>7.138514959999999</v>
      </c>
      <c r="T161" s="112">
        <f>SUM($T$162:$T$172)</f>
        <v>0</v>
      </c>
      <c r="AR161" s="107" t="s">
        <v>21</v>
      </c>
      <c r="AT161" s="107" t="s">
        <v>71</v>
      </c>
      <c r="AU161" s="107" t="s">
        <v>21</v>
      </c>
      <c r="AY161" s="107" t="s">
        <v>133</v>
      </c>
      <c r="BK161" s="113">
        <f>SUM($BK$162:$BK$172)</f>
        <v>0</v>
      </c>
    </row>
    <row r="162" spans="2:65" s="6" customFormat="1" ht="15.75" customHeight="1">
      <c r="B162" s="22"/>
      <c r="C162" s="116" t="s">
        <v>278</v>
      </c>
      <c r="D162" s="116" t="s">
        <v>135</v>
      </c>
      <c r="E162" s="117" t="s">
        <v>279</v>
      </c>
      <c r="F162" s="118" t="s">
        <v>280</v>
      </c>
      <c r="G162" s="119" t="s">
        <v>163</v>
      </c>
      <c r="H162" s="120">
        <v>13</v>
      </c>
      <c r="I162" s="121"/>
      <c r="J162" s="122">
        <f>ROUND($I$162*$H$162,2)</f>
        <v>0</v>
      </c>
      <c r="K162" s="118" t="s">
        <v>139</v>
      </c>
      <c r="L162" s="22"/>
      <c r="M162" s="123"/>
      <c r="N162" s="124" t="s">
        <v>43</v>
      </c>
      <c r="P162" s="125">
        <f>$O$162*$H$162</f>
        <v>0</v>
      </c>
      <c r="Q162" s="125">
        <v>0</v>
      </c>
      <c r="R162" s="125">
        <f>$Q$162*$H$162</f>
        <v>0</v>
      </c>
      <c r="S162" s="125">
        <v>0</v>
      </c>
      <c r="T162" s="126">
        <f>$S$162*$H$162</f>
        <v>0</v>
      </c>
      <c r="AR162" s="75" t="s">
        <v>140</v>
      </c>
      <c r="AT162" s="75" t="s">
        <v>135</v>
      </c>
      <c r="AU162" s="75" t="s">
        <v>79</v>
      </c>
      <c r="AY162" s="6" t="s">
        <v>133</v>
      </c>
      <c r="BE162" s="127">
        <f>IF($N$162="základní",$J$162,0)</f>
        <v>0</v>
      </c>
      <c r="BF162" s="127">
        <f>IF($N$162="snížená",$J$162,0)</f>
        <v>0</v>
      </c>
      <c r="BG162" s="127">
        <f>IF($N$162="zákl. přenesená",$J$162,0)</f>
        <v>0</v>
      </c>
      <c r="BH162" s="127">
        <f>IF($N$162="sníž. přenesená",$J$162,0)</f>
        <v>0</v>
      </c>
      <c r="BI162" s="127">
        <f>IF($N$162="nulová",$J$162,0)</f>
        <v>0</v>
      </c>
      <c r="BJ162" s="75" t="s">
        <v>21</v>
      </c>
      <c r="BK162" s="127">
        <f>ROUND($I$162*$H$162,2)</f>
        <v>0</v>
      </c>
      <c r="BL162" s="75" t="s">
        <v>140</v>
      </c>
      <c r="BM162" s="75" t="s">
        <v>281</v>
      </c>
    </row>
    <row r="163" spans="2:51" s="6" customFormat="1" ht="15.75" customHeight="1">
      <c r="B163" s="128"/>
      <c r="D163" s="129" t="s">
        <v>150</v>
      </c>
      <c r="E163" s="130"/>
      <c r="F163" s="130" t="s">
        <v>282</v>
      </c>
      <c r="H163" s="131">
        <v>12</v>
      </c>
      <c r="L163" s="128"/>
      <c r="M163" s="132"/>
      <c r="T163" s="133"/>
      <c r="AT163" s="134" t="s">
        <v>150</v>
      </c>
      <c r="AU163" s="134" t="s">
        <v>79</v>
      </c>
      <c r="AV163" s="134" t="s">
        <v>79</v>
      </c>
      <c r="AW163" s="134" t="s">
        <v>91</v>
      </c>
      <c r="AX163" s="134" t="s">
        <v>72</v>
      </c>
      <c r="AY163" s="134" t="s">
        <v>133</v>
      </c>
    </row>
    <row r="164" spans="2:51" s="6" customFormat="1" ht="15.75" customHeight="1">
      <c r="B164" s="128"/>
      <c r="D164" s="135" t="s">
        <v>150</v>
      </c>
      <c r="E164" s="134"/>
      <c r="F164" s="130" t="s">
        <v>192</v>
      </c>
      <c r="H164" s="131">
        <v>1</v>
      </c>
      <c r="L164" s="128"/>
      <c r="M164" s="132"/>
      <c r="T164" s="133"/>
      <c r="AT164" s="134" t="s">
        <v>150</v>
      </c>
      <c r="AU164" s="134" t="s">
        <v>79</v>
      </c>
      <c r="AV164" s="134" t="s">
        <v>79</v>
      </c>
      <c r="AW164" s="134" t="s">
        <v>91</v>
      </c>
      <c r="AX164" s="134" t="s">
        <v>72</v>
      </c>
      <c r="AY164" s="134" t="s">
        <v>133</v>
      </c>
    </row>
    <row r="165" spans="2:65" s="6" customFormat="1" ht="15.75" customHeight="1">
      <c r="B165" s="22"/>
      <c r="C165" s="116" t="s">
        <v>283</v>
      </c>
      <c r="D165" s="116" t="s">
        <v>135</v>
      </c>
      <c r="E165" s="117" t="s">
        <v>284</v>
      </c>
      <c r="F165" s="118" t="s">
        <v>285</v>
      </c>
      <c r="G165" s="119" t="s">
        <v>154</v>
      </c>
      <c r="H165" s="120">
        <v>24</v>
      </c>
      <c r="I165" s="121"/>
      <c r="J165" s="122">
        <f>ROUND($I$165*$H$165,2)</f>
        <v>0</v>
      </c>
      <c r="K165" s="118" t="s">
        <v>139</v>
      </c>
      <c r="L165" s="22"/>
      <c r="M165" s="123"/>
      <c r="N165" s="124" t="s">
        <v>43</v>
      </c>
      <c r="P165" s="125">
        <f>$O$165*$H$165</f>
        <v>0</v>
      </c>
      <c r="Q165" s="125">
        <v>0.22129</v>
      </c>
      <c r="R165" s="125">
        <f>$Q$165*$H$165</f>
        <v>5.31096</v>
      </c>
      <c r="S165" s="125">
        <v>0</v>
      </c>
      <c r="T165" s="126">
        <f>$S$165*$H$165</f>
        <v>0</v>
      </c>
      <c r="AR165" s="75" t="s">
        <v>140</v>
      </c>
      <c r="AT165" s="75" t="s">
        <v>135</v>
      </c>
      <c r="AU165" s="75" t="s">
        <v>79</v>
      </c>
      <c r="AY165" s="6" t="s">
        <v>133</v>
      </c>
      <c r="BE165" s="127">
        <f>IF($N$165="základní",$J$165,0)</f>
        <v>0</v>
      </c>
      <c r="BF165" s="127">
        <f>IF($N$165="snížená",$J$165,0)</f>
        <v>0</v>
      </c>
      <c r="BG165" s="127">
        <f>IF($N$165="zákl. přenesená",$J$165,0)</f>
        <v>0</v>
      </c>
      <c r="BH165" s="127">
        <f>IF($N$165="sníž. přenesená",$J$165,0)</f>
        <v>0</v>
      </c>
      <c r="BI165" s="127">
        <f>IF($N$165="nulová",$J$165,0)</f>
        <v>0</v>
      </c>
      <c r="BJ165" s="75" t="s">
        <v>21</v>
      </c>
      <c r="BK165" s="127">
        <f>ROUND($I$165*$H$165,2)</f>
        <v>0</v>
      </c>
      <c r="BL165" s="75" t="s">
        <v>140</v>
      </c>
      <c r="BM165" s="75" t="s">
        <v>286</v>
      </c>
    </row>
    <row r="166" spans="2:65" s="6" customFormat="1" ht="15.75" customHeight="1">
      <c r="B166" s="22"/>
      <c r="C166" s="119" t="s">
        <v>287</v>
      </c>
      <c r="D166" s="119" t="s">
        <v>135</v>
      </c>
      <c r="E166" s="117" t="s">
        <v>288</v>
      </c>
      <c r="F166" s="118" t="s">
        <v>289</v>
      </c>
      <c r="G166" s="119" t="s">
        <v>163</v>
      </c>
      <c r="H166" s="120">
        <v>0.744</v>
      </c>
      <c r="I166" s="121"/>
      <c r="J166" s="122">
        <f>ROUND($I$166*$H$166,2)</f>
        <v>0</v>
      </c>
      <c r="K166" s="118" t="s">
        <v>139</v>
      </c>
      <c r="L166" s="22"/>
      <c r="M166" s="123"/>
      <c r="N166" s="124" t="s">
        <v>43</v>
      </c>
      <c r="P166" s="125">
        <f>$O$166*$H$166</f>
        <v>0</v>
      </c>
      <c r="Q166" s="125">
        <v>2.45329</v>
      </c>
      <c r="R166" s="125">
        <f>$Q$166*$H$166</f>
        <v>1.8252477599999999</v>
      </c>
      <c r="S166" s="125">
        <v>0</v>
      </c>
      <c r="T166" s="126">
        <f>$S$166*$H$166</f>
        <v>0</v>
      </c>
      <c r="AR166" s="75" t="s">
        <v>140</v>
      </c>
      <c r="AT166" s="75" t="s">
        <v>135</v>
      </c>
      <c r="AU166" s="75" t="s">
        <v>79</v>
      </c>
      <c r="AY166" s="75" t="s">
        <v>133</v>
      </c>
      <c r="BE166" s="127">
        <f>IF($N$166="základní",$J$166,0)</f>
        <v>0</v>
      </c>
      <c r="BF166" s="127">
        <f>IF($N$166="snížená",$J$166,0)</f>
        <v>0</v>
      </c>
      <c r="BG166" s="127">
        <f>IF($N$166="zákl. přenesená",$J$166,0)</f>
        <v>0</v>
      </c>
      <c r="BH166" s="127">
        <f>IF($N$166="sníž. přenesená",$J$166,0)</f>
        <v>0</v>
      </c>
      <c r="BI166" s="127">
        <f>IF($N$166="nulová",$J$166,0)</f>
        <v>0</v>
      </c>
      <c r="BJ166" s="75" t="s">
        <v>21</v>
      </c>
      <c r="BK166" s="127">
        <f>ROUND($I$166*$H$166,2)</f>
        <v>0</v>
      </c>
      <c r="BL166" s="75" t="s">
        <v>140</v>
      </c>
      <c r="BM166" s="75" t="s">
        <v>290</v>
      </c>
    </row>
    <row r="167" spans="2:51" s="6" customFormat="1" ht="15.75" customHeight="1">
      <c r="B167" s="128"/>
      <c r="D167" s="129" t="s">
        <v>150</v>
      </c>
      <c r="E167" s="130"/>
      <c r="F167" s="130" t="s">
        <v>291</v>
      </c>
      <c r="H167" s="131">
        <v>0.6</v>
      </c>
      <c r="L167" s="128"/>
      <c r="M167" s="132"/>
      <c r="T167" s="133"/>
      <c r="AT167" s="134" t="s">
        <v>150</v>
      </c>
      <c r="AU167" s="134" t="s">
        <v>79</v>
      </c>
      <c r="AV167" s="134" t="s">
        <v>79</v>
      </c>
      <c r="AW167" s="134" t="s">
        <v>91</v>
      </c>
      <c r="AX167" s="134" t="s">
        <v>72</v>
      </c>
      <c r="AY167" s="134" t="s">
        <v>133</v>
      </c>
    </row>
    <row r="168" spans="2:51" s="6" customFormat="1" ht="15.75" customHeight="1">
      <c r="B168" s="128"/>
      <c r="D168" s="135" t="s">
        <v>150</v>
      </c>
      <c r="E168" s="134"/>
      <c r="F168" s="130" t="s">
        <v>292</v>
      </c>
      <c r="H168" s="131">
        <v>0.144</v>
      </c>
      <c r="L168" s="128"/>
      <c r="M168" s="132"/>
      <c r="T168" s="133"/>
      <c r="AT168" s="134" t="s">
        <v>150</v>
      </c>
      <c r="AU168" s="134" t="s">
        <v>79</v>
      </c>
      <c r="AV168" s="134" t="s">
        <v>79</v>
      </c>
      <c r="AW168" s="134" t="s">
        <v>91</v>
      </c>
      <c r="AX168" s="134" t="s">
        <v>72</v>
      </c>
      <c r="AY168" s="134" t="s">
        <v>133</v>
      </c>
    </row>
    <row r="169" spans="2:65" s="6" customFormat="1" ht="15.75" customHeight="1">
      <c r="B169" s="22"/>
      <c r="C169" s="116" t="s">
        <v>293</v>
      </c>
      <c r="D169" s="116" t="s">
        <v>135</v>
      </c>
      <c r="E169" s="117" t="s">
        <v>294</v>
      </c>
      <c r="F169" s="118" t="s">
        <v>295</v>
      </c>
      <c r="G169" s="119" t="s">
        <v>148</v>
      </c>
      <c r="H169" s="120">
        <v>2.24</v>
      </c>
      <c r="I169" s="121"/>
      <c r="J169" s="122">
        <f>ROUND($I$169*$H$169,2)</f>
        <v>0</v>
      </c>
      <c r="K169" s="118" t="s">
        <v>139</v>
      </c>
      <c r="L169" s="22"/>
      <c r="M169" s="123"/>
      <c r="N169" s="124" t="s">
        <v>43</v>
      </c>
      <c r="P169" s="125">
        <f>$O$169*$H$169</f>
        <v>0</v>
      </c>
      <c r="Q169" s="125">
        <v>0.00103</v>
      </c>
      <c r="R169" s="125">
        <f>$Q$169*$H$169</f>
        <v>0.0023072000000000006</v>
      </c>
      <c r="S169" s="125">
        <v>0</v>
      </c>
      <c r="T169" s="126">
        <f>$S$169*$H$169</f>
        <v>0</v>
      </c>
      <c r="AR169" s="75" t="s">
        <v>140</v>
      </c>
      <c r="AT169" s="75" t="s">
        <v>135</v>
      </c>
      <c r="AU169" s="75" t="s">
        <v>79</v>
      </c>
      <c r="AY169" s="6" t="s">
        <v>133</v>
      </c>
      <c r="BE169" s="127">
        <f>IF($N$169="základní",$J$169,0)</f>
        <v>0</v>
      </c>
      <c r="BF169" s="127">
        <f>IF($N$169="snížená",$J$169,0)</f>
        <v>0</v>
      </c>
      <c r="BG169" s="127">
        <f>IF($N$169="zákl. přenesená",$J$169,0)</f>
        <v>0</v>
      </c>
      <c r="BH169" s="127">
        <f>IF($N$169="sníž. přenesená",$J$169,0)</f>
        <v>0</v>
      </c>
      <c r="BI169" s="127">
        <f>IF($N$169="nulová",$J$169,0)</f>
        <v>0</v>
      </c>
      <c r="BJ169" s="75" t="s">
        <v>21</v>
      </c>
      <c r="BK169" s="127">
        <f>ROUND($I$169*$H$169,2)</f>
        <v>0</v>
      </c>
      <c r="BL169" s="75" t="s">
        <v>140</v>
      </c>
      <c r="BM169" s="75" t="s">
        <v>296</v>
      </c>
    </row>
    <row r="170" spans="2:51" s="6" customFormat="1" ht="15.75" customHeight="1">
      <c r="B170" s="128"/>
      <c r="D170" s="129" t="s">
        <v>150</v>
      </c>
      <c r="E170" s="130"/>
      <c r="F170" s="130" t="s">
        <v>297</v>
      </c>
      <c r="H170" s="131">
        <v>1.6</v>
      </c>
      <c r="L170" s="128"/>
      <c r="M170" s="132"/>
      <c r="T170" s="133"/>
      <c r="AT170" s="134" t="s">
        <v>150</v>
      </c>
      <c r="AU170" s="134" t="s">
        <v>79</v>
      </c>
      <c r="AV170" s="134" t="s">
        <v>79</v>
      </c>
      <c r="AW170" s="134" t="s">
        <v>91</v>
      </c>
      <c r="AX170" s="134" t="s">
        <v>72</v>
      </c>
      <c r="AY170" s="134" t="s">
        <v>133</v>
      </c>
    </row>
    <row r="171" spans="2:51" s="6" customFormat="1" ht="15.75" customHeight="1">
      <c r="B171" s="128"/>
      <c r="D171" s="135" t="s">
        <v>150</v>
      </c>
      <c r="E171" s="134"/>
      <c r="F171" s="130" t="s">
        <v>298</v>
      </c>
      <c r="H171" s="131">
        <v>0.64</v>
      </c>
      <c r="L171" s="128"/>
      <c r="M171" s="132"/>
      <c r="T171" s="133"/>
      <c r="AT171" s="134" t="s">
        <v>150</v>
      </c>
      <c r="AU171" s="134" t="s">
        <v>79</v>
      </c>
      <c r="AV171" s="134" t="s">
        <v>79</v>
      </c>
      <c r="AW171" s="134" t="s">
        <v>91</v>
      </c>
      <c r="AX171" s="134" t="s">
        <v>72</v>
      </c>
      <c r="AY171" s="134" t="s">
        <v>133</v>
      </c>
    </row>
    <row r="172" spans="2:65" s="6" customFormat="1" ht="15.75" customHeight="1">
      <c r="B172" s="22"/>
      <c r="C172" s="116" t="s">
        <v>299</v>
      </c>
      <c r="D172" s="116" t="s">
        <v>135</v>
      </c>
      <c r="E172" s="117" t="s">
        <v>300</v>
      </c>
      <c r="F172" s="118" t="s">
        <v>301</v>
      </c>
      <c r="G172" s="119" t="s">
        <v>148</v>
      </c>
      <c r="H172" s="120">
        <v>2.24</v>
      </c>
      <c r="I172" s="121"/>
      <c r="J172" s="122">
        <f>ROUND($I$172*$H$172,2)</f>
        <v>0</v>
      </c>
      <c r="K172" s="118" t="s">
        <v>139</v>
      </c>
      <c r="L172" s="22"/>
      <c r="M172" s="123"/>
      <c r="N172" s="124" t="s">
        <v>43</v>
      </c>
      <c r="P172" s="125">
        <f>$O$172*$H$172</f>
        <v>0</v>
      </c>
      <c r="Q172" s="125">
        <v>0</v>
      </c>
      <c r="R172" s="125">
        <f>$Q$172*$H$172</f>
        <v>0</v>
      </c>
      <c r="S172" s="125">
        <v>0</v>
      </c>
      <c r="T172" s="126">
        <f>$S$172*$H$172</f>
        <v>0</v>
      </c>
      <c r="AR172" s="75" t="s">
        <v>140</v>
      </c>
      <c r="AT172" s="75" t="s">
        <v>135</v>
      </c>
      <c r="AU172" s="75" t="s">
        <v>79</v>
      </c>
      <c r="AY172" s="6" t="s">
        <v>133</v>
      </c>
      <c r="BE172" s="127">
        <f>IF($N$172="základní",$J$172,0)</f>
        <v>0</v>
      </c>
      <c r="BF172" s="127">
        <f>IF($N$172="snížená",$J$172,0)</f>
        <v>0</v>
      </c>
      <c r="BG172" s="127">
        <f>IF($N$172="zákl. přenesená",$J$172,0)</f>
        <v>0</v>
      </c>
      <c r="BH172" s="127">
        <f>IF($N$172="sníž. přenesená",$J$172,0)</f>
        <v>0</v>
      </c>
      <c r="BI172" s="127">
        <f>IF($N$172="nulová",$J$172,0)</f>
        <v>0</v>
      </c>
      <c r="BJ172" s="75" t="s">
        <v>21</v>
      </c>
      <c r="BK172" s="127">
        <f>ROUND($I$172*$H$172,2)</f>
        <v>0</v>
      </c>
      <c r="BL172" s="75" t="s">
        <v>140</v>
      </c>
      <c r="BM172" s="75" t="s">
        <v>302</v>
      </c>
    </row>
    <row r="173" spans="2:63" s="105" customFormat="1" ht="30.75" customHeight="1">
      <c r="B173" s="106"/>
      <c r="D173" s="107" t="s">
        <v>71</v>
      </c>
      <c r="E173" s="114" t="s">
        <v>145</v>
      </c>
      <c r="F173" s="114" t="s">
        <v>303</v>
      </c>
      <c r="J173" s="115">
        <f>$BK$173</f>
        <v>0</v>
      </c>
      <c r="L173" s="106"/>
      <c r="M173" s="110"/>
      <c r="P173" s="111">
        <f>SUM($P$174:$P$181)</f>
        <v>0</v>
      </c>
      <c r="R173" s="111">
        <f>SUM($R$174:$R$181)</f>
        <v>4.45055689</v>
      </c>
      <c r="T173" s="112">
        <f>SUM($T$174:$T$181)</f>
        <v>0</v>
      </c>
      <c r="AR173" s="107" t="s">
        <v>21</v>
      </c>
      <c r="AT173" s="107" t="s">
        <v>71</v>
      </c>
      <c r="AU173" s="107" t="s">
        <v>21</v>
      </c>
      <c r="AY173" s="107" t="s">
        <v>133</v>
      </c>
      <c r="BK173" s="113">
        <f>SUM($BK$174:$BK$181)</f>
        <v>0</v>
      </c>
    </row>
    <row r="174" spans="2:65" s="6" customFormat="1" ht="15.75" customHeight="1">
      <c r="B174" s="22"/>
      <c r="C174" s="119" t="s">
        <v>304</v>
      </c>
      <c r="D174" s="119" t="s">
        <v>135</v>
      </c>
      <c r="E174" s="117" t="s">
        <v>305</v>
      </c>
      <c r="F174" s="118" t="s">
        <v>306</v>
      </c>
      <c r="G174" s="119" t="s">
        <v>148</v>
      </c>
      <c r="H174" s="120">
        <v>7.68</v>
      </c>
      <c r="I174" s="121"/>
      <c r="J174" s="122">
        <f>ROUND($I$174*$H$174,2)</f>
        <v>0</v>
      </c>
      <c r="K174" s="118" t="s">
        <v>139</v>
      </c>
      <c r="L174" s="22"/>
      <c r="M174" s="123"/>
      <c r="N174" s="124" t="s">
        <v>43</v>
      </c>
      <c r="P174" s="125">
        <f>$O$174*$H$174</f>
        <v>0</v>
      </c>
      <c r="Q174" s="125">
        <v>0.43939</v>
      </c>
      <c r="R174" s="125">
        <f>$Q$174*$H$174</f>
        <v>3.3745152</v>
      </c>
      <c r="S174" s="125">
        <v>0</v>
      </c>
      <c r="T174" s="126">
        <f>$S$174*$H$174</f>
        <v>0</v>
      </c>
      <c r="AR174" s="75" t="s">
        <v>140</v>
      </c>
      <c r="AT174" s="75" t="s">
        <v>135</v>
      </c>
      <c r="AU174" s="75" t="s">
        <v>79</v>
      </c>
      <c r="AY174" s="75" t="s">
        <v>133</v>
      </c>
      <c r="BE174" s="127">
        <f>IF($N$174="základní",$J$174,0)</f>
        <v>0</v>
      </c>
      <c r="BF174" s="127">
        <f>IF($N$174="snížená",$J$174,0)</f>
        <v>0</v>
      </c>
      <c r="BG174" s="127">
        <f>IF($N$174="zákl. přenesená",$J$174,0)</f>
        <v>0</v>
      </c>
      <c r="BH174" s="127">
        <f>IF($N$174="sníž. přenesená",$J$174,0)</f>
        <v>0</v>
      </c>
      <c r="BI174" s="127">
        <f>IF($N$174="nulová",$J$174,0)</f>
        <v>0</v>
      </c>
      <c r="BJ174" s="75" t="s">
        <v>21</v>
      </c>
      <c r="BK174" s="127">
        <f>ROUND($I$174*$H$174,2)</f>
        <v>0</v>
      </c>
      <c r="BL174" s="75" t="s">
        <v>140</v>
      </c>
      <c r="BM174" s="75" t="s">
        <v>307</v>
      </c>
    </row>
    <row r="175" spans="2:51" s="6" customFormat="1" ht="15.75" customHeight="1">
      <c r="B175" s="128"/>
      <c r="D175" s="129" t="s">
        <v>150</v>
      </c>
      <c r="E175" s="130"/>
      <c r="F175" s="130" t="s">
        <v>308</v>
      </c>
      <c r="H175" s="131">
        <v>7.68</v>
      </c>
      <c r="L175" s="128"/>
      <c r="M175" s="132"/>
      <c r="T175" s="133"/>
      <c r="AT175" s="134" t="s">
        <v>150</v>
      </c>
      <c r="AU175" s="134" t="s">
        <v>79</v>
      </c>
      <c r="AV175" s="134" t="s">
        <v>79</v>
      </c>
      <c r="AW175" s="134" t="s">
        <v>91</v>
      </c>
      <c r="AX175" s="134" t="s">
        <v>21</v>
      </c>
      <c r="AY175" s="134" t="s">
        <v>133</v>
      </c>
    </row>
    <row r="176" spans="2:65" s="6" customFormat="1" ht="15.75" customHeight="1">
      <c r="B176" s="22"/>
      <c r="C176" s="116" t="s">
        <v>309</v>
      </c>
      <c r="D176" s="116" t="s">
        <v>135</v>
      </c>
      <c r="E176" s="117" t="s">
        <v>310</v>
      </c>
      <c r="F176" s="118" t="s">
        <v>311</v>
      </c>
      <c r="G176" s="119" t="s">
        <v>209</v>
      </c>
      <c r="H176" s="120">
        <v>0.049</v>
      </c>
      <c r="I176" s="121"/>
      <c r="J176" s="122">
        <f>ROUND($I$176*$H$176,2)</f>
        <v>0</v>
      </c>
      <c r="K176" s="118" t="s">
        <v>139</v>
      </c>
      <c r="L176" s="22"/>
      <c r="M176" s="123"/>
      <c r="N176" s="124" t="s">
        <v>43</v>
      </c>
      <c r="P176" s="125">
        <f>$O$176*$H$176</f>
        <v>0</v>
      </c>
      <c r="Q176" s="125">
        <v>1.04881</v>
      </c>
      <c r="R176" s="125">
        <f>$Q$176*$H$176</f>
        <v>0.051391690000000004</v>
      </c>
      <c r="S176" s="125">
        <v>0</v>
      </c>
      <c r="T176" s="126">
        <f>$S$176*$H$176</f>
        <v>0</v>
      </c>
      <c r="AR176" s="75" t="s">
        <v>140</v>
      </c>
      <c r="AT176" s="75" t="s">
        <v>135</v>
      </c>
      <c r="AU176" s="75" t="s">
        <v>79</v>
      </c>
      <c r="AY176" s="6" t="s">
        <v>133</v>
      </c>
      <c r="BE176" s="127">
        <f>IF($N$176="základní",$J$176,0)</f>
        <v>0</v>
      </c>
      <c r="BF176" s="127">
        <f>IF($N$176="snížená",$J$176,0)</f>
        <v>0</v>
      </c>
      <c r="BG176" s="127">
        <f>IF($N$176="zákl. přenesená",$J$176,0)</f>
        <v>0</v>
      </c>
      <c r="BH176" s="127">
        <f>IF($N$176="sníž. přenesená",$J$176,0)</f>
        <v>0</v>
      </c>
      <c r="BI176" s="127">
        <f>IF($N$176="nulová",$J$176,0)</f>
        <v>0</v>
      </c>
      <c r="BJ176" s="75" t="s">
        <v>21</v>
      </c>
      <c r="BK176" s="127">
        <f>ROUND($I$176*$H$176,2)</f>
        <v>0</v>
      </c>
      <c r="BL176" s="75" t="s">
        <v>140</v>
      </c>
      <c r="BM176" s="75" t="s">
        <v>312</v>
      </c>
    </row>
    <row r="177" spans="2:51" s="6" customFormat="1" ht="15.75" customHeight="1">
      <c r="B177" s="128"/>
      <c r="D177" s="129" t="s">
        <v>150</v>
      </c>
      <c r="E177" s="130"/>
      <c r="F177" s="130" t="s">
        <v>313</v>
      </c>
      <c r="H177" s="131">
        <v>0.049</v>
      </c>
      <c r="L177" s="128"/>
      <c r="M177" s="132"/>
      <c r="T177" s="133"/>
      <c r="AT177" s="134" t="s">
        <v>150</v>
      </c>
      <c r="AU177" s="134" t="s">
        <v>79</v>
      </c>
      <c r="AV177" s="134" t="s">
        <v>79</v>
      </c>
      <c r="AW177" s="134" t="s">
        <v>91</v>
      </c>
      <c r="AX177" s="134" t="s">
        <v>21</v>
      </c>
      <c r="AY177" s="134" t="s">
        <v>133</v>
      </c>
    </row>
    <row r="178" spans="2:65" s="6" customFormat="1" ht="15.75" customHeight="1">
      <c r="B178" s="22"/>
      <c r="C178" s="116" t="s">
        <v>314</v>
      </c>
      <c r="D178" s="116" t="s">
        <v>135</v>
      </c>
      <c r="E178" s="117" t="s">
        <v>315</v>
      </c>
      <c r="F178" s="118" t="s">
        <v>316</v>
      </c>
      <c r="G178" s="119" t="s">
        <v>317</v>
      </c>
      <c r="H178" s="120">
        <v>4.7</v>
      </c>
      <c r="I178" s="121"/>
      <c r="J178" s="122">
        <f>ROUND($I$178*$H$178,2)</f>
        <v>0</v>
      </c>
      <c r="K178" s="118" t="s">
        <v>318</v>
      </c>
      <c r="L178" s="22"/>
      <c r="M178" s="123"/>
      <c r="N178" s="124" t="s">
        <v>43</v>
      </c>
      <c r="P178" s="125">
        <f>$O$178*$H$178</f>
        <v>0</v>
      </c>
      <c r="Q178" s="125">
        <v>0</v>
      </c>
      <c r="R178" s="125">
        <f>$Q$178*$H$178</f>
        <v>0</v>
      </c>
      <c r="S178" s="125">
        <v>0</v>
      </c>
      <c r="T178" s="126">
        <f>$S$178*$H$178</f>
        <v>0</v>
      </c>
      <c r="AR178" s="75" t="s">
        <v>140</v>
      </c>
      <c r="AT178" s="75" t="s">
        <v>135</v>
      </c>
      <c r="AU178" s="75" t="s">
        <v>79</v>
      </c>
      <c r="AY178" s="6" t="s">
        <v>133</v>
      </c>
      <c r="BE178" s="127">
        <f>IF($N$178="základní",$J$178,0)</f>
        <v>0</v>
      </c>
      <c r="BF178" s="127">
        <f>IF($N$178="snížená",$J$178,0)</f>
        <v>0</v>
      </c>
      <c r="BG178" s="127">
        <f>IF($N$178="zákl. přenesená",$J$178,0)</f>
        <v>0</v>
      </c>
      <c r="BH178" s="127">
        <f>IF($N$178="sníž. přenesená",$J$178,0)</f>
        <v>0</v>
      </c>
      <c r="BI178" s="127">
        <f>IF($N$178="nulová",$J$178,0)</f>
        <v>0</v>
      </c>
      <c r="BJ178" s="75" t="s">
        <v>21</v>
      </c>
      <c r="BK178" s="127">
        <f>ROUND($I$178*$H$178,2)</f>
        <v>0</v>
      </c>
      <c r="BL178" s="75" t="s">
        <v>140</v>
      </c>
      <c r="BM178" s="75" t="s">
        <v>319</v>
      </c>
    </row>
    <row r="179" spans="2:51" s="6" customFormat="1" ht="15.75" customHeight="1">
      <c r="B179" s="128"/>
      <c r="D179" s="129" t="s">
        <v>150</v>
      </c>
      <c r="E179" s="130"/>
      <c r="F179" s="130" t="s">
        <v>320</v>
      </c>
      <c r="H179" s="131">
        <v>4.7</v>
      </c>
      <c r="L179" s="128"/>
      <c r="M179" s="132"/>
      <c r="T179" s="133"/>
      <c r="AT179" s="134" t="s">
        <v>150</v>
      </c>
      <c r="AU179" s="134" t="s">
        <v>79</v>
      </c>
      <c r="AV179" s="134" t="s">
        <v>79</v>
      </c>
      <c r="AW179" s="134" t="s">
        <v>91</v>
      </c>
      <c r="AX179" s="134" t="s">
        <v>21</v>
      </c>
      <c r="AY179" s="134" t="s">
        <v>133</v>
      </c>
    </row>
    <row r="180" spans="2:65" s="6" customFormat="1" ht="15.75" customHeight="1">
      <c r="B180" s="22"/>
      <c r="C180" s="116" t="s">
        <v>321</v>
      </c>
      <c r="D180" s="116" t="s">
        <v>135</v>
      </c>
      <c r="E180" s="117" t="s">
        <v>322</v>
      </c>
      <c r="F180" s="118" t="s">
        <v>323</v>
      </c>
      <c r="G180" s="119" t="s">
        <v>154</v>
      </c>
      <c r="H180" s="120">
        <v>20.7</v>
      </c>
      <c r="I180" s="121"/>
      <c r="J180" s="122">
        <f>ROUND($I$180*$H$180,2)</f>
        <v>0</v>
      </c>
      <c r="K180" s="118" t="s">
        <v>139</v>
      </c>
      <c r="L180" s="22"/>
      <c r="M180" s="123"/>
      <c r="N180" s="124" t="s">
        <v>43</v>
      </c>
      <c r="P180" s="125">
        <f>$O$180*$H$180</f>
        <v>0</v>
      </c>
      <c r="Q180" s="125">
        <v>0.0495</v>
      </c>
      <c r="R180" s="125">
        <f>$Q$180*$H$180</f>
        <v>1.02465</v>
      </c>
      <c r="S180" s="125">
        <v>0</v>
      </c>
      <c r="T180" s="126">
        <f>$S$180*$H$180</f>
        <v>0</v>
      </c>
      <c r="AR180" s="75" t="s">
        <v>140</v>
      </c>
      <c r="AT180" s="75" t="s">
        <v>135</v>
      </c>
      <c r="AU180" s="75" t="s">
        <v>79</v>
      </c>
      <c r="AY180" s="6" t="s">
        <v>133</v>
      </c>
      <c r="BE180" s="127">
        <f>IF($N$180="základní",$J$180,0)</f>
        <v>0</v>
      </c>
      <c r="BF180" s="127">
        <f>IF($N$180="snížená",$J$180,0)</f>
        <v>0</v>
      </c>
      <c r="BG180" s="127">
        <f>IF($N$180="zákl. přenesená",$J$180,0)</f>
        <v>0</v>
      </c>
      <c r="BH180" s="127">
        <f>IF($N$180="sníž. přenesená",$J$180,0)</f>
        <v>0</v>
      </c>
      <c r="BI180" s="127">
        <f>IF($N$180="nulová",$J$180,0)</f>
        <v>0</v>
      </c>
      <c r="BJ180" s="75" t="s">
        <v>21</v>
      </c>
      <c r="BK180" s="127">
        <f>ROUND($I$180*$H$180,2)</f>
        <v>0</v>
      </c>
      <c r="BL180" s="75" t="s">
        <v>140</v>
      </c>
      <c r="BM180" s="75" t="s">
        <v>324</v>
      </c>
    </row>
    <row r="181" spans="2:51" s="6" customFormat="1" ht="15.75" customHeight="1">
      <c r="B181" s="128"/>
      <c r="D181" s="129" t="s">
        <v>150</v>
      </c>
      <c r="E181" s="130"/>
      <c r="F181" s="130" t="s">
        <v>325</v>
      </c>
      <c r="H181" s="131">
        <v>20.7</v>
      </c>
      <c r="L181" s="128"/>
      <c r="M181" s="132"/>
      <c r="T181" s="133"/>
      <c r="AT181" s="134" t="s">
        <v>150</v>
      </c>
      <c r="AU181" s="134" t="s">
        <v>79</v>
      </c>
      <c r="AV181" s="134" t="s">
        <v>79</v>
      </c>
      <c r="AW181" s="134" t="s">
        <v>91</v>
      </c>
      <c r="AX181" s="134" t="s">
        <v>21</v>
      </c>
      <c r="AY181" s="134" t="s">
        <v>133</v>
      </c>
    </row>
    <row r="182" spans="2:63" s="105" customFormat="1" ht="30.75" customHeight="1">
      <c r="B182" s="106"/>
      <c r="D182" s="107" t="s">
        <v>71</v>
      </c>
      <c r="E182" s="114" t="s">
        <v>140</v>
      </c>
      <c r="F182" s="114" t="s">
        <v>326</v>
      </c>
      <c r="J182" s="115">
        <f>$BK$182</f>
        <v>0</v>
      </c>
      <c r="L182" s="106"/>
      <c r="M182" s="110"/>
      <c r="P182" s="111">
        <f>SUM($P$183:$P$185)</f>
        <v>0</v>
      </c>
      <c r="R182" s="111">
        <f>SUM($R$183:$R$185)</f>
        <v>0</v>
      </c>
      <c r="T182" s="112">
        <f>SUM($T$183:$T$185)</f>
        <v>0</v>
      </c>
      <c r="AR182" s="107" t="s">
        <v>21</v>
      </c>
      <c r="AT182" s="107" t="s">
        <v>71</v>
      </c>
      <c r="AU182" s="107" t="s">
        <v>21</v>
      </c>
      <c r="AY182" s="107" t="s">
        <v>133</v>
      </c>
      <c r="BK182" s="113">
        <f>SUM($BK$183:$BK$185)</f>
        <v>0</v>
      </c>
    </row>
    <row r="183" spans="2:65" s="6" customFormat="1" ht="15.75" customHeight="1">
      <c r="B183" s="22"/>
      <c r="C183" s="116" t="s">
        <v>327</v>
      </c>
      <c r="D183" s="116" t="s">
        <v>135</v>
      </c>
      <c r="E183" s="117" t="s">
        <v>328</v>
      </c>
      <c r="F183" s="118" t="s">
        <v>329</v>
      </c>
      <c r="G183" s="119" t="s">
        <v>163</v>
      </c>
      <c r="H183" s="120">
        <v>2.22</v>
      </c>
      <c r="I183" s="121"/>
      <c r="J183" s="122">
        <f>ROUND($I$183*$H$183,2)</f>
        <v>0</v>
      </c>
      <c r="K183" s="118" t="s">
        <v>139</v>
      </c>
      <c r="L183" s="22"/>
      <c r="M183" s="123"/>
      <c r="N183" s="124" t="s">
        <v>43</v>
      </c>
      <c r="P183" s="125">
        <f>$O$183*$H$183</f>
        <v>0</v>
      </c>
      <c r="Q183" s="125">
        <v>0</v>
      </c>
      <c r="R183" s="125">
        <f>$Q$183*$H$183</f>
        <v>0</v>
      </c>
      <c r="S183" s="125">
        <v>0</v>
      </c>
      <c r="T183" s="126">
        <f>$S$183*$H$183</f>
        <v>0</v>
      </c>
      <c r="AR183" s="75" t="s">
        <v>140</v>
      </c>
      <c r="AT183" s="75" t="s">
        <v>135</v>
      </c>
      <c r="AU183" s="75" t="s">
        <v>79</v>
      </c>
      <c r="AY183" s="6" t="s">
        <v>133</v>
      </c>
      <c r="BE183" s="127">
        <f>IF($N$183="základní",$J$183,0)</f>
        <v>0</v>
      </c>
      <c r="BF183" s="127">
        <f>IF($N$183="snížená",$J$183,0)</f>
        <v>0</v>
      </c>
      <c r="BG183" s="127">
        <f>IF($N$183="zákl. přenesená",$J$183,0)</f>
        <v>0</v>
      </c>
      <c r="BH183" s="127">
        <f>IF($N$183="sníž. přenesená",$J$183,0)</f>
        <v>0</v>
      </c>
      <c r="BI183" s="127">
        <f>IF($N$183="nulová",$J$183,0)</f>
        <v>0</v>
      </c>
      <c r="BJ183" s="75" t="s">
        <v>21</v>
      </c>
      <c r="BK183" s="127">
        <f>ROUND($I$183*$H$183,2)</f>
        <v>0</v>
      </c>
      <c r="BL183" s="75" t="s">
        <v>140</v>
      </c>
      <c r="BM183" s="75" t="s">
        <v>330</v>
      </c>
    </row>
    <row r="184" spans="2:51" s="6" customFormat="1" ht="15.75" customHeight="1">
      <c r="B184" s="128"/>
      <c r="D184" s="129" t="s">
        <v>150</v>
      </c>
      <c r="E184" s="130"/>
      <c r="F184" s="130" t="s">
        <v>331</v>
      </c>
      <c r="H184" s="131">
        <v>0.84</v>
      </c>
      <c r="L184" s="128"/>
      <c r="M184" s="132"/>
      <c r="T184" s="133"/>
      <c r="AT184" s="134" t="s">
        <v>150</v>
      </c>
      <c r="AU184" s="134" t="s">
        <v>79</v>
      </c>
      <c r="AV184" s="134" t="s">
        <v>79</v>
      </c>
      <c r="AW184" s="134" t="s">
        <v>91</v>
      </c>
      <c r="AX184" s="134" t="s">
        <v>72</v>
      </c>
      <c r="AY184" s="134" t="s">
        <v>133</v>
      </c>
    </row>
    <row r="185" spans="2:51" s="6" customFormat="1" ht="15.75" customHeight="1">
      <c r="B185" s="128"/>
      <c r="D185" s="135" t="s">
        <v>150</v>
      </c>
      <c r="E185" s="134"/>
      <c r="F185" s="130" t="s">
        <v>332</v>
      </c>
      <c r="H185" s="131">
        <v>1.38</v>
      </c>
      <c r="L185" s="128"/>
      <c r="M185" s="132"/>
      <c r="T185" s="133"/>
      <c r="AT185" s="134" t="s">
        <v>150</v>
      </c>
      <c r="AU185" s="134" t="s">
        <v>79</v>
      </c>
      <c r="AV185" s="134" t="s">
        <v>79</v>
      </c>
      <c r="AW185" s="134" t="s">
        <v>91</v>
      </c>
      <c r="AX185" s="134" t="s">
        <v>72</v>
      </c>
      <c r="AY185" s="134" t="s">
        <v>133</v>
      </c>
    </row>
    <row r="186" spans="2:63" s="105" customFormat="1" ht="30.75" customHeight="1">
      <c r="B186" s="106"/>
      <c r="D186" s="107" t="s">
        <v>71</v>
      </c>
      <c r="E186" s="114" t="s">
        <v>156</v>
      </c>
      <c r="F186" s="114" t="s">
        <v>333</v>
      </c>
      <c r="J186" s="115">
        <f>$BK$186</f>
        <v>0</v>
      </c>
      <c r="L186" s="106"/>
      <c r="M186" s="110"/>
      <c r="P186" s="111">
        <f>SUM($P$187:$P$222)</f>
        <v>0</v>
      </c>
      <c r="R186" s="111">
        <f>SUM($R$187:$R$222)</f>
        <v>298.2663598</v>
      </c>
      <c r="T186" s="112">
        <f>SUM($T$187:$T$222)</f>
        <v>0</v>
      </c>
      <c r="AR186" s="107" t="s">
        <v>21</v>
      </c>
      <c r="AT186" s="107" t="s">
        <v>71</v>
      </c>
      <c r="AU186" s="107" t="s">
        <v>21</v>
      </c>
      <c r="AY186" s="107" t="s">
        <v>133</v>
      </c>
      <c r="BK186" s="113">
        <f>SUM($BK$187:$BK$222)</f>
        <v>0</v>
      </c>
    </row>
    <row r="187" spans="2:65" s="6" customFormat="1" ht="15.75" customHeight="1">
      <c r="B187" s="22"/>
      <c r="C187" s="116" t="s">
        <v>334</v>
      </c>
      <c r="D187" s="116" t="s">
        <v>135</v>
      </c>
      <c r="E187" s="117" t="s">
        <v>335</v>
      </c>
      <c r="F187" s="118" t="s">
        <v>336</v>
      </c>
      <c r="G187" s="119" t="s">
        <v>148</v>
      </c>
      <c r="H187" s="120">
        <v>4.872</v>
      </c>
      <c r="I187" s="121"/>
      <c r="J187" s="122">
        <f>ROUND($I$187*$H$187,2)</f>
        <v>0</v>
      </c>
      <c r="K187" s="118" t="s">
        <v>139</v>
      </c>
      <c r="L187" s="22"/>
      <c r="M187" s="123"/>
      <c r="N187" s="124" t="s">
        <v>43</v>
      </c>
      <c r="P187" s="125">
        <f>$O$187*$H$187</f>
        <v>0</v>
      </c>
      <c r="Q187" s="125">
        <v>0</v>
      </c>
      <c r="R187" s="125">
        <f>$Q$187*$H$187</f>
        <v>0</v>
      </c>
      <c r="S187" s="125">
        <v>0</v>
      </c>
      <c r="T187" s="126">
        <f>$S$187*$H$187</f>
        <v>0</v>
      </c>
      <c r="AR187" s="75" t="s">
        <v>140</v>
      </c>
      <c r="AT187" s="75" t="s">
        <v>135</v>
      </c>
      <c r="AU187" s="75" t="s">
        <v>79</v>
      </c>
      <c r="AY187" s="6" t="s">
        <v>133</v>
      </c>
      <c r="BE187" s="127">
        <f>IF($N$187="základní",$J$187,0)</f>
        <v>0</v>
      </c>
      <c r="BF187" s="127">
        <f>IF($N$187="snížená",$J$187,0)</f>
        <v>0</v>
      </c>
      <c r="BG187" s="127">
        <f>IF($N$187="zákl. přenesená",$J$187,0)</f>
        <v>0</v>
      </c>
      <c r="BH187" s="127">
        <f>IF($N$187="sníž. přenesená",$J$187,0)</f>
        <v>0</v>
      </c>
      <c r="BI187" s="127">
        <f>IF($N$187="nulová",$J$187,0)</f>
        <v>0</v>
      </c>
      <c r="BJ187" s="75" t="s">
        <v>21</v>
      </c>
      <c r="BK187" s="127">
        <f>ROUND($I$187*$H$187,2)</f>
        <v>0</v>
      </c>
      <c r="BL187" s="75" t="s">
        <v>140</v>
      </c>
      <c r="BM187" s="75" t="s">
        <v>337</v>
      </c>
    </row>
    <row r="188" spans="2:51" s="6" customFormat="1" ht="15.75" customHeight="1">
      <c r="B188" s="128"/>
      <c r="D188" s="129" t="s">
        <v>150</v>
      </c>
      <c r="E188" s="130"/>
      <c r="F188" s="130" t="s">
        <v>338</v>
      </c>
      <c r="H188" s="131">
        <v>4.872</v>
      </c>
      <c r="L188" s="128"/>
      <c r="M188" s="132"/>
      <c r="T188" s="133"/>
      <c r="AT188" s="134" t="s">
        <v>150</v>
      </c>
      <c r="AU188" s="134" t="s">
        <v>79</v>
      </c>
      <c r="AV188" s="134" t="s">
        <v>79</v>
      </c>
      <c r="AW188" s="134" t="s">
        <v>91</v>
      </c>
      <c r="AX188" s="134" t="s">
        <v>21</v>
      </c>
      <c r="AY188" s="134" t="s">
        <v>133</v>
      </c>
    </row>
    <row r="189" spans="2:65" s="6" customFormat="1" ht="15.75" customHeight="1">
      <c r="B189" s="22"/>
      <c r="C189" s="116" t="s">
        <v>339</v>
      </c>
      <c r="D189" s="116" t="s">
        <v>135</v>
      </c>
      <c r="E189" s="117" t="s">
        <v>340</v>
      </c>
      <c r="F189" s="118" t="s">
        <v>341</v>
      </c>
      <c r="G189" s="119" t="s">
        <v>148</v>
      </c>
      <c r="H189" s="120">
        <v>1.24</v>
      </c>
      <c r="I189" s="121"/>
      <c r="J189" s="122">
        <f>ROUND($I$189*$H$189,2)</f>
        <v>0</v>
      </c>
      <c r="K189" s="118" t="s">
        <v>139</v>
      </c>
      <c r="L189" s="22"/>
      <c r="M189" s="123"/>
      <c r="N189" s="124" t="s">
        <v>43</v>
      </c>
      <c r="P189" s="125">
        <f>$O$189*$H$189</f>
        <v>0</v>
      </c>
      <c r="Q189" s="125">
        <v>0</v>
      </c>
      <c r="R189" s="125">
        <f>$Q$189*$H$189</f>
        <v>0</v>
      </c>
      <c r="S189" s="125">
        <v>0</v>
      </c>
      <c r="T189" s="126">
        <f>$S$189*$H$189</f>
        <v>0</v>
      </c>
      <c r="AR189" s="75" t="s">
        <v>140</v>
      </c>
      <c r="AT189" s="75" t="s">
        <v>135</v>
      </c>
      <c r="AU189" s="75" t="s">
        <v>79</v>
      </c>
      <c r="AY189" s="6" t="s">
        <v>133</v>
      </c>
      <c r="BE189" s="127">
        <f>IF($N$189="základní",$J$189,0)</f>
        <v>0</v>
      </c>
      <c r="BF189" s="127">
        <f>IF($N$189="snížená",$J$189,0)</f>
        <v>0</v>
      </c>
      <c r="BG189" s="127">
        <f>IF($N$189="zákl. přenesená",$J$189,0)</f>
        <v>0</v>
      </c>
      <c r="BH189" s="127">
        <f>IF($N$189="sníž. přenesená",$J$189,0)</f>
        <v>0</v>
      </c>
      <c r="BI189" s="127">
        <f>IF($N$189="nulová",$J$189,0)</f>
        <v>0</v>
      </c>
      <c r="BJ189" s="75" t="s">
        <v>21</v>
      </c>
      <c r="BK189" s="127">
        <f>ROUND($I$189*$H$189,2)</f>
        <v>0</v>
      </c>
      <c r="BL189" s="75" t="s">
        <v>140</v>
      </c>
      <c r="BM189" s="75" t="s">
        <v>342</v>
      </c>
    </row>
    <row r="190" spans="2:51" s="6" customFormat="1" ht="15.75" customHeight="1">
      <c r="B190" s="128"/>
      <c r="D190" s="129" t="s">
        <v>150</v>
      </c>
      <c r="E190" s="130"/>
      <c r="F190" s="130" t="s">
        <v>343</v>
      </c>
      <c r="H190" s="131">
        <v>1</v>
      </c>
      <c r="L190" s="128"/>
      <c r="M190" s="132"/>
      <c r="T190" s="133"/>
      <c r="AT190" s="134" t="s">
        <v>150</v>
      </c>
      <c r="AU190" s="134" t="s">
        <v>79</v>
      </c>
      <c r="AV190" s="134" t="s">
        <v>79</v>
      </c>
      <c r="AW190" s="134" t="s">
        <v>91</v>
      </c>
      <c r="AX190" s="134" t="s">
        <v>72</v>
      </c>
      <c r="AY190" s="134" t="s">
        <v>133</v>
      </c>
    </row>
    <row r="191" spans="2:51" s="6" customFormat="1" ht="15.75" customHeight="1">
      <c r="B191" s="128"/>
      <c r="D191" s="135" t="s">
        <v>150</v>
      </c>
      <c r="E191" s="134"/>
      <c r="F191" s="130" t="s">
        <v>344</v>
      </c>
      <c r="H191" s="131">
        <v>0.24</v>
      </c>
      <c r="L191" s="128"/>
      <c r="M191" s="132"/>
      <c r="T191" s="133"/>
      <c r="AT191" s="134" t="s">
        <v>150</v>
      </c>
      <c r="AU191" s="134" t="s">
        <v>79</v>
      </c>
      <c r="AV191" s="134" t="s">
        <v>79</v>
      </c>
      <c r="AW191" s="134" t="s">
        <v>91</v>
      </c>
      <c r="AX191" s="134" t="s">
        <v>72</v>
      </c>
      <c r="AY191" s="134" t="s">
        <v>133</v>
      </c>
    </row>
    <row r="192" spans="2:65" s="6" customFormat="1" ht="15.75" customHeight="1">
      <c r="B192" s="22"/>
      <c r="C192" s="116" t="s">
        <v>345</v>
      </c>
      <c r="D192" s="116" t="s">
        <v>135</v>
      </c>
      <c r="E192" s="117" t="s">
        <v>346</v>
      </c>
      <c r="F192" s="118" t="s">
        <v>347</v>
      </c>
      <c r="G192" s="119" t="s">
        <v>148</v>
      </c>
      <c r="H192" s="120">
        <v>16.306</v>
      </c>
      <c r="I192" s="121"/>
      <c r="J192" s="122">
        <f>ROUND($I$192*$H$192,2)</f>
        <v>0</v>
      </c>
      <c r="K192" s="118" t="s">
        <v>139</v>
      </c>
      <c r="L192" s="22"/>
      <c r="M192" s="123"/>
      <c r="N192" s="124" t="s">
        <v>43</v>
      </c>
      <c r="P192" s="125">
        <f>$O$192*$H$192</f>
        <v>0</v>
      </c>
      <c r="Q192" s="125">
        <v>0</v>
      </c>
      <c r="R192" s="125">
        <f>$Q$192*$H$192</f>
        <v>0</v>
      </c>
      <c r="S192" s="125">
        <v>0</v>
      </c>
      <c r="T192" s="126">
        <f>$S$192*$H$192</f>
        <v>0</v>
      </c>
      <c r="AR192" s="75" t="s">
        <v>140</v>
      </c>
      <c r="AT192" s="75" t="s">
        <v>135</v>
      </c>
      <c r="AU192" s="75" t="s">
        <v>79</v>
      </c>
      <c r="AY192" s="6" t="s">
        <v>133</v>
      </c>
      <c r="BE192" s="127">
        <f>IF($N$192="základní",$J$192,0)</f>
        <v>0</v>
      </c>
      <c r="BF192" s="127">
        <f>IF($N$192="snížená",$J$192,0)</f>
        <v>0</v>
      </c>
      <c r="BG192" s="127">
        <f>IF($N$192="zákl. přenesená",$J$192,0)</f>
        <v>0</v>
      </c>
      <c r="BH192" s="127">
        <f>IF($N$192="sníž. přenesená",$J$192,0)</f>
        <v>0</v>
      </c>
      <c r="BI192" s="127">
        <f>IF($N$192="nulová",$J$192,0)</f>
        <v>0</v>
      </c>
      <c r="BJ192" s="75" t="s">
        <v>21</v>
      </c>
      <c r="BK192" s="127">
        <f>ROUND($I$192*$H$192,2)</f>
        <v>0</v>
      </c>
      <c r="BL192" s="75" t="s">
        <v>140</v>
      </c>
      <c r="BM192" s="75" t="s">
        <v>348</v>
      </c>
    </row>
    <row r="193" spans="2:51" s="6" customFormat="1" ht="15.75" customHeight="1">
      <c r="B193" s="128"/>
      <c r="D193" s="129" t="s">
        <v>150</v>
      </c>
      <c r="E193" s="130"/>
      <c r="F193" s="130" t="s">
        <v>349</v>
      </c>
      <c r="H193" s="131">
        <v>16.306</v>
      </c>
      <c r="L193" s="128"/>
      <c r="M193" s="132"/>
      <c r="T193" s="133"/>
      <c r="AT193" s="134" t="s">
        <v>150</v>
      </c>
      <c r="AU193" s="134" t="s">
        <v>79</v>
      </c>
      <c r="AV193" s="134" t="s">
        <v>79</v>
      </c>
      <c r="AW193" s="134" t="s">
        <v>91</v>
      </c>
      <c r="AX193" s="134" t="s">
        <v>21</v>
      </c>
      <c r="AY193" s="134" t="s">
        <v>133</v>
      </c>
    </row>
    <row r="194" spans="2:65" s="6" customFormat="1" ht="15.75" customHeight="1">
      <c r="B194" s="22"/>
      <c r="C194" s="116" t="s">
        <v>350</v>
      </c>
      <c r="D194" s="116" t="s">
        <v>135</v>
      </c>
      <c r="E194" s="117" t="s">
        <v>351</v>
      </c>
      <c r="F194" s="118" t="s">
        <v>352</v>
      </c>
      <c r="G194" s="119" t="s">
        <v>148</v>
      </c>
      <c r="H194" s="120">
        <v>16.306</v>
      </c>
      <c r="I194" s="121"/>
      <c r="J194" s="122">
        <f>ROUND($I$194*$H$194,2)</f>
        <v>0</v>
      </c>
      <c r="K194" s="118" t="s">
        <v>139</v>
      </c>
      <c r="L194" s="22"/>
      <c r="M194" s="123"/>
      <c r="N194" s="124" t="s">
        <v>43</v>
      </c>
      <c r="P194" s="125">
        <f>$O$194*$H$194</f>
        <v>0</v>
      </c>
      <c r="Q194" s="125">
        <v>0</v>
      </c>
      <c r="R194" s="125">
        <f>$Q$194*$H$194</f>
        <v>0</v>
      </c>
      <c r="S194" s="125">
        <v>0</v>
      </c>
      <c r="T194" s="126">
        <f>$S$194*$H$194</f>
        <v>0</v>
      </c>
      <c r="AR194" s="75" t="s">
        <v>140</v>
      </c>
      <c r="AT194" s="75" t="s">
        <v>135</v>
      </c>
      <c r="AU194" s="75" t="s">
        <v>79</v>
      </c>
      <c r="AY194" s="6" t="s">
        <v>133</v>
      </c>
      <c r="BE194" s="127">
        <f>IF($N$194="základní",$J$194,0)</f>
        <v>0</v>
      </c>
      <c r="BF194" s="127">
        <f>IF($N$194="snížená",$J$194,0)</f>
        <v>0</v>
      </c>
      <c r="BG194" s="127">
        <f>IF($N$194="zákl. přenesená",$J$194,0)</f>
        <v>0</v>
      </c>
      <c r="BH194" s="127">
        <f>IF($N$194="sníž. přenesená",$J$194,0)</f>
        <v>0</v>
      </c>
      <c r="BI194" s="127">
        <f>IF($N$194="nulová",$J$194,0)</f>
        <v>0</v>
      </c>
      <c r="BJ194" s="75" t="s">
        <v>21</v>
      </c>
      <c r="BK194" s="127">
        <f>ROUND($I$194*$H$194,2)</f>
        <v>0</v>
      </c>
      <c r="BL194" s="75" t="s">
        <v>140</v>
      </c>
      <c r="BM194" s="75" t="s">
        <v>353</v>
      </c>
    </row>
    <row r="195" spans="2:51" s="6" customFormat="1" ht="15.75" customHeight="1">
      <c r="B195" s="128"/>
      <c r="D195" s="129" t="s">
        <v>150</v>
      </c>
      <c r="E195" s="130"/>
      <c r="F195" s="130" t="s">
        <v>354</v>
      </c>
      <c r="H195" s="131">
        <v>16.306</v>
      </c>
      <c r="L195" s="128"/>
      <c r="M195" s="132"/>
      <c r="T195" s="133"/>
      <c r="AT195" s="134" t="s">
        <v>150</v>
      </c>
      <c r="AU195" s="134" t="s">
        <v>79</v>
      </c>
      <c r="AV195" s="134" t="s">
        <v>79</v>
      </c>
      <c r="AW195" s="134" t="s">
        <v>91</v>
      </c>
      <c r="AX195" s="134" t="s">
        <v>21</v>
      </c>
      <c r="AY195" s="134" t="s">
        <v>133</v>
      </c>
    </row>
    <row r="196" spans="2:65" s="6" customFormat="1" ht="15.75" customHeight="1">
      <c r="B196" s="22"/>
      <c r="C196" s="116" t="s">
        <v>355</v>
      </c>
      <c r="D196" s="116" t="s">
        <v>135</v>
      </c>
      <c r="E196" s="117" t="s">
        <v>356</v>
      </c>
      <c r="F196" s="118" t="s">
        <v>357</v>
      </c>
      <c r="G196" s="119" t="s">
        <v>148</v>
      </c>
      <c r="H196" s="120">
        <v>4.872</v>
      </c>
      <c r="I196" s="121"/>
      <c r="J196" s="122">
        <f>ROUND($I$196*$H$196,2)</f>
        <v>0</v>
      </c>
      <c r="K196" s="118" t="s">
        <v>139</v>
      </c>
      <c r="L196" s="22"/>
      <c r="M196" s="123"/>
      <c r="N196" s="124" t="s">
        <v>43</v>
      </c>
      <c r="P196" s="125">
        <f>$O$196*$H$196</f>
        <v>0</v>
      </c>
      <c r="Q196" s="125">
        <v>0</v>
      </c>
      <c r="R196" s="125">
        <f>$Q$196*$H$196</f>
        <v>0</v>
      </c>
      <c r="S196" s="125">
        <v>0</v>
      </c>
      <c r="T196" s="126">
        <f>$S$196*$H$196</f>
        <v>0</v>
      </c>
      <c r="AR196" s="75" t="s">
        <v>140</v>
      </c>
      <c r="AT196" s="75" t="s">
        <v>135</v>
      </c>
      <c r="AU196" s="75" t="s">
        <v>79</v>
      </c>
      <c r="AY196" s="6" t="s">
        <v>133</v>
      </c>
      <c r="BE196" s="127">
        <f>IF($N$196="základní",$J$196,0)</f>
        <v>0</v>
      </c>
      <c r="BF196" s="127">
        <f>IF($N$196="snížená",$J$196,0)</f>
        <v>0</v>
      </c>
      <c r="BG196" s="127">
        <f>IF($N$196="zákl. přenesená",$J$196,0)</f>
        <v>0</v>
      </c>
      <c r="BH196" s="127">
        <f>IF($N$196="sníž. přenesená",$J$196,0)</f>
        <v>0</v>
      </c>
      <c r="BI196" s="127">
        <f>IF($N$196="nulová",$J$196,0)</f>
        <v>0</v>
      </c>
      <c r="BJ196" s="75" t="s">
        <v>21</v>
      </c>
      <c r="BK196" s="127">
        <f>ROUND($I$196*$H$196,2)</f>
        <v>0</v>
      </c>
      <c r="BL196" s="75" t="s">
        <v>140</v>
      </c>
      <c r="BM196" s="75" t="s">
        <v>358</v>
      </c>
    </row>
    <row r="197" spans="2:51" s="6" customFormat="1" ht="15.75" customHeight="1">
      <c r="B197" s="128"/>
      <c r="D197" s="129" t="s">
        <v>150</v>
      </c>
      <c r="E197" s="130"/>
      <c r="F197" s="130" t="s">
        <v>359</v>
      </c>
      <c r="H197" s="131">
        <v>4.872</v>
      </c>
      <c r="L197" s="128"/>
      <c r="M197" s="132"/>
      <c r="T197" s="133"/>
      <c r="AT197" s="134" t="s">
        <v>150</v>
      </c>
      <c r="AU197" s="134" t="s">
        <v>79</v>
      </c>
      <c r="AV197" s="134" t="s">
        <v>79</v>
      </c>
      <c r="AW197" s="134" t="s">
        <v>91</v>
      </c>
      <c r="AX197" s="134" t="s">
        <v>21</v>
      </c>
      <c r="AY197" s="134" t="s">
        <v>133</v>
      </c>
    </row>
    <row r="198" spans="2:65" s="6" customFormat="1" ht="15.75" customHeight="1">
      <c r="B198" s="22"/>
      <c r="C198" s="116" t="s">
        <v>360</v>
      </c>
      <c r="D198" s="116" t="s">
        <v>135</v>
      </c>
      <c r="E198" s="117" t="s">
        <v>361</v>
      </c>
      <c r="F198" s="118" t="s">
        <v>362</v>
      </c>
      <c r="G198" s="119" t="s">
        <v>148</v>
      </c>
      <c r="H198" s="120">
        <v>1022.41</v>
      </c>
      <c r="I198" s="121"/>
      <c r="J198" s="122">
        <f>ROUND($I$198*$H$198,2)</f>
        <v>0</v>
      </c>
      <c r="K198" s="118" t="s">
        <v>139</v>
      </c>
      <c r="L198" s="22"/>
      <c r="M198" s="123"/>
      <c r="N198" s="124" t="s">
        <v>43</v>
      </c>
      <c r="P198" s="125">
        <f>$O$198*$H$198</f>
        <v>0</v>
      </c>
      <c r="Q198" s="125">
        <v>0</v>
      </c>
      <c r="R198" s="125">
        <f>$Q$198*$H$198</f>
        <v>0</v>
      </c>
      <c r="S198" s="125">
        <v>0</v>
      </c>
      <c r="T198" s="126">
        <f>$S$198*$H$198</f>
        <v>0</v>
      </c>
      <c r="AR198" s="75" t="s">
        <v>140</v>
      </c>
      <c r="AT198" s="75" t="s">
        <v>135</v>
      </c>
      <c r="AU198" s="75" t="s">
        <v>79</v>
      </c>
      <c r="AY198" s="6" t="s">
        <v>133</v>
      </c>
      <c r="BE198" s="127">
        <f>IF($N$198="základní",$J$198,0)</f>
        <v>0</v>
      </c>
      <c r="BF198" s="127">
        <f>IF($N$198="snížená",$J$198,0)</f>
        <v>0</v>
      </c>
      <c r="BG198" s="127">
        <f>IF($N$198="zákl. přenesená",$J$198,0)</f>
        <v>0</v>
      </c>
      <c r="BH198" s="127">
        <f>IF($N$198="sníž. přenesená",$J$198,0)</f>
        <v>0</v>
      </c>
      <c r="BI198" s="127">
        <f>IF($N$198="nulová",$J$198,0)</f>
        <v>0</v>
      </c>
      <c r="BJ198" s="75" t="s">
        <v>21</v>
      </c>
      <c r="BK198" s="127">
        <f>ROUND($I$198*$H$198,2)</f>
        <v>0</v>
      </c>
      <c r="BL198" s="75" t="s">
        <v>140</v>
      </c>
      <c r="BM198" s="75" t="s">
        <v>363</v>
      </c>
    </row>
    <row r="199" spans="2:51" s="6" customFormat="1" ht="15.75" customHeight="1">
      <c r="B199" s="128"/>
      <c r="D199" s="129" t="s">
        <v>150</v>
      </c>
      <c r="E199" s="130"/>
      <c r="F199" s="130" t="s">
        <v>364</v>
      </c>
      <c r="H199" s="131">
        <v>1022.41</v>
      </c>
      <c r="L199" s="128"/>
      <c r="M199" s="132"/>
      <c r="T199" s="133"/>
      <c r="AT199" s="134" t="s">
        <v>150</v>
      </c>
      <c r="AU199" s="134" t="s">
        <v>79</v>
      </c>
      <c r="AV199" s="134" t="s">
        <v>79</v>
      </c>
      <c r="AW199" s="134" t="s">
        <v>91</v>
      </c>
      <c r="AX199" s="134" t="s">
        <v>21</v>
      </c>
      <c r="AY199" s="134" t="s">
        <v>133</v>
      </c>
    </row>
    <row r="200" spans="2:65" s="6" customFormat="1" ht="15.75" customHeight="1">
      <c r="B200" s="22"/>
      <c r="C200" s="116" t="s">
        <v>365</v>
      </c>
      <c r="D200" s="116" t="s">
        <v>135</v>
      </c>
      <c r="E200" s="117" t="s">
        <v>361</v>
      </c>
      <c r="F200" s="118" t="s">
        <v>362</v>
      </c>
      <c r="G200" s="119" t="s">
        <v>148</v>
      </c>
      <c r="H200" s="120">
        <v>9.744</v>
      </c>
      <c r="I200" s="121"/>
      <c r="J200" s="122">
        <f>ROUND($I$200*$H$200,2)</f>
        <v>0</v>
      </c>
      <c r="K200" s="118" t="s">
        <v>139</v>
      </c>
      <c r="L200" s="22"/>
      <c r="M200" s="123"/>
      <c r="N200" s="124" t="s">
        <v>43</v>
      </c>
      <c r="P200" s="125">
        <f>$O$200*$H$200</f>
        <v>0</v>
      </c>
      <c r="Q200" s="125">
        <v>0</v>
      </c>
      <c r="R200" s="125">
        <f>$Q$200*$H$200</f>
        <v>0</v>
      </c>
      <c r="S200" s="125">
        <v>0</v>
      </c>
      <c r="T200" s="126">
        <f>$S$200*$H$200</f>
        <v>0</v>
      </c>
      <c r="AR200" s="75" t="s">
        <v>140</v>
      </c>
      <c r="AT200" s="75" t="s">
        <v>135</v>
      </c>
      <c r="AU200" s="75" t="s">
        <v>79</v>
      </c>
      <c r="AY200" s="6" t="s">
        <v>133</v>
      </c>
      <c r="BE200" s="127">
        <f>IF($N$200="základní",$J$200,0)</f>
        <v>0</v>
      </c>
      <c r="BF200" s="127">
        <f>IF($N$200="snížená",$J$200,0)</f>
        <v>0</v>
      </c>
      <c r="BG200" s="127">
        <f>IF($N$200="zákl. přenesená",$J$200,0)</f>
        <v>0</v>
      </c>
      <c r="BH200" s="127">
        <f>IF($N$200="sníž. přenesená",$J$200,0)</f>
        <v>0</v>
      </c>
      <c r="BI200" s="127">
        <f>IF($N$200="nulová",$J$200,0)</f>
        <v>0</v>
      </c>
      <c r="BJ200" s="75" t="s">
        <v>21</v>
      </c>
      <c r="BK200" s="127">
        <f>ROUND($I$200*$H$200,2)</f>
        <v>0</v>
      </c>
      <c r="BL200" s="75" t="s">
        <v>140</v>
      </c>
      <c r="BM200" s="75" t="s">
        <v>366</v>
      </c>
    </row>
    <row r="201" spans="2:51" s="6" customFormat="1" ht="15.75" customHeight="1">
      <c r="B201" s="128"/>
      <c r="D201" s="129" t="s">
        <v>150</v>
      </c>
      <c r="E201" s="130"/>
      <c r="F201" s="130" t="s">
        <v>367</v>
      </c>
      <c r="H201" s="131">
        <v>4.872</v>
      </c>
      <c r="L201" s="128"/>
      <c r="M201" s="132"/>
      <c r="T201" s="133"/>
      <c r="AT201" s="134" t="s">
        <v>150</v>
      </c>
      <c r="AU201" s="134" t="s">
        <v>79</v>
      </c>
      <c r="AV201" s="134" t="s">
        <v>79</v>
      </c>
      <c r="AW201" s="134" t="s">
        <v>91</v>
      </c>
      <c r="AX201" s="134" t="s">
        <v>72</v>
      </c>
      <c r="AY201" s="134" t="s">
        <v>133</v>
      </c>
    </row>
    <row r="202" spans="2:51" s="6" customFormat="1" ht="15.75" customHeight="1">
      <c r="B202" s="128"/>
      <c r="D202" s="135" t="s">
        <v>150</v>
      </c>
      <c r="E202" s="134"/>
      <c r="F202" s="130" t="s">
        <v>368</v>
      </c>
      <c r="H202" s="131">
        <v>4.872</v>
      </c>
      <c r="L202" s="128"/>
      <c r="M202" s="132"/>
      <c r="T202" s="133"/>
      <c r="AT202" s="134" t="s">
        <v>150</v>
      </c>
      <c r="AU202" s="134" t="s">
        <v>79</v>
      </c>
      <c r="AV202" s="134" t="s">
        <v>79</v>
      </c>
      <c r="AW202" s="134" t="s">
        <v>91</v>
      </c>
      <c r="AX202" s="134" t="s">
        <v>72</v>
      </c>
      <c r="AY202" s="134" t="s">
        <v>133</v>
      </c>
    </row>
    <row r="203" spans="2:65" s="6" customFormat="1" ht="15.75" customHeight="1">
      <c r="B203" s="22"/>
      <c r="C203" s="116" t="s">
        <v>369</v>
      </c>
      <c r="D203" s="116" t="s">
        <v>135</v>
      </c>
      <c r="E203" s="117" t="s">
        <v>370</v>
      </c>
      <c r="F203" s="118" t="s">
        <v>371</v>
      </c>
      <c r="G203" s="119" t="s">
        <v>148</v>
      </c>
      <c r="H203" s="120">
        <v>1022.41</v>
      </c>
      <c r="I203" s="121"/>
      <c r="J203" s="122">
        <f>ROUND($I$203*$H$203,2)</f>
        <v>0</v>
      </c>
      <c r="K203" s="118" t="s">
        <v>139</v>
      </c>
      <c r="L203" s="22"/>
      <c r="M203" s="123"/>
      <c r="N203" s="124" t="s">
        <v>43</v>
      </c>
      <c r="P203" s="125">
        <f>$O$203*$H$203</f>
        <v>0</v>
      </c>
      <c r="Q203" s="125">
        <v>0</v>
      </c>
      <c r="R203" s="125">
        <f>$Q$203*$H$203</f>
        <v>0</v>
      </c>
      <c r="S203" s="125">
        <v>0</v>
      </c>
      <c r="T203" s="126">
        <f>$S$203*$H$203</f>
        <v>0</v>
      </c>
      <c r="AR203" s="75" t="s">
        <v>140</v>
      </c>
      <c r="AT203" s="75" t="s">
        <v>135</v>
      </c>
      <c r="AU203" s="75" t="s">
        <v>79</v>
      </c>
      <c r="AY203" s="6" t="s">
        <v>133</v>
      </c>
      <c r="BE203" s="127">
        <f>IF($N$203="základní",$J$203,0)</f>
        <v>0</v>
      </c>
      <c r="BF203" s="127">
        <f>IF($N$203="snížená",$J$203,0)</f>
        <v>0</v>
      </c>
      <c r="BG203" s="127">
        <f>IF($N$203="zákl. přenesená",$J$203,0)</f>
        <v>0</v>
      </c>
      <c r="BH203" s="127">
        <f>IF($N$203="sníž. přenesená",$J$203,0)</f>
        <v>0</v>
      </c>
      <c r="BI203" s="127">
        <f>IF($N$203="nulová",$J$203,0)</f>
        <v>0</v>
      </c>
      <c r="BJ203" s="75" t="s">
        <v>21</v>
      </c>
      <c r="BK203" s="127">
        <f>ROUND($I$203*$H$203,2)</f>
        <v>0</v>
      </c>
      <c r="BL203" s="75" t="s">
        <v>140</v>
      </c>
      <c r="BM203" s="75" t="s">
        <v>372</v>
      </c>
    </row>
    <row r="204" spans="2:51" s="6" customFormat="1" ht="15.75" customHeight="1">
      <c r="B204" s="128"/>
      <c r="D204" s="129" t="s">
        <v>150</v>
      </c>
      <c r="E204" s="130"/>
      <c r="F204" s="130" t="s">
        <v>243</v>
      </c>
      <c r="H204" s="131">
        <v>1020.1</v>
      </c>
      <c r="L204" s="128"/>
      <c r="M204" s="132"/>
      <c r="T204" s="133"/>
      <c r="AT204" s="134" t="s">
        <v>150</v>
      </c>
      <c r="AU204" s="134" t="s">
        <v>79</v>
      </c>
      <c r="AV204" s="134" t="s">
        <v>79</v>
      </c>
      <c r="AW204" s="134" t="s">
        <v>91</v>
      </c>
      <c r="AX204" s="134" t="s">
        <v>72</v>
      </c>
      <c r="AY204" s="134" t="s">
        <v>133</v>
      </c>
    </row>
    <row r="205" spans="2:51" s="6" customFormat="1" ht="15.75" customHeight="1">
      <c r="B205" s="128"/>
      <c r="D205" s="135" t="s">
        <v>150</v>
      </c>
      <c r="E205" s="134"/>
      <c r="F205" s="130" t="s">
        <v>244</v>
      </c>
      <c r="H205" s="131">
        <v>2.31</v>
      </c>
      <c r="L205" s="128"/>
      <c r="M205" s="132"/>
      <c r="T205" s="133"/>
      <c r="AT205" s="134" t="s">
        <v>150</v>
      </c>
      <c r="AU205" s="134" t="s">
        <v>79</v>
      </c>
      <c r="AV205" s="134" t="s">
        <v>79</v>
      </c>
      <c r="AW205" s="134" t="s">
        <v>91</v>
      </c>
      <c r="AX205" s="134" t="s">
        <v>72</v>
      </c>
      <c r="AY205" s="134" t="s">
        <v>133</v>
      </c>
    </row>
    <row r="206" spans="2:65" s="6" customFormat="1" ht="15.75" customHeight="1">
      <c r="B206" s="22"/>
      <c r="C206" s="116" t="s">
        <v>373</v>
      </c>
      <c r="D206" s="116" t="s">
        <v>135</v>
      </c>
      <c r="E206" s="117" t="s">
        <v>374</v>
      </c>
      <c r="F206" s="118" t="s">
        <v>375</v>
      </c>
      <c r="G206" s="119" t="s">
        <v>148</v>
      </c>
      <c r="H206" s="120">
        <v>1022.41</v>
      </c>
      <c r="I206" s="121"/>
      <c r="J206" s="122">
        <f>ROUND($I$206*$H$206,2)</f>
        <v>0</v>
      </c>
      <c r="K206" s="118" t="s">
        <v>139</v>
      </c>
      <c r="L206" s="22"/>
      <c r="M206" s="123"/>
      <c r="N206" s="124" t="s">
        <v>43</v>
      </c>
      <c r="P206" s="125">
        <f>$O$206*$H$206</f>
        <v>0</v>
      </c>
      <c r="Q206" s="125">
        <v>0.10362</v>
      </c>
      <c r="R206" s="125">
        <f>$Q$206*$H$206</f>
        <v>105.9421242</v>
      </c>
      <c r="S206" s="125">
        <v>0</v>
      </c>
      <c r="T206" s="126">
        <f>$S$206*$H$206</f>
        <v>0</v>
      </c>
      <c r="AR206" s="75" t="s">
        <v>140</v>
      </c>
      <c r="AT206" s="75" t="s">
        <v>135</v>
      </c>
      <c r="AU206" s="75" t="s">
        <v>79</v>
      </c>
      <c r="AY206" s="6" t="s">
        <v>133</v>
      </c>
      <c r="BE206" s="127">
        <f>IF($N$206="základní",$J$206,0)</f>
        <v>0</v>
      </c>
      <c r="BF206" s="127">
        <f>IF($N$206="snížená",$J$206,0)</f>
        <v>0</v>
      </c>
      <c r="BG206" s="127">
        <f>IF($N$206="zákl. přenesená",$J$206,0)</f>
        <v>0</v>
      </c>
      <c r="BH206" s="127">
        <f>IF($N$206="sníž. přenesená",$J$206,0)</f>
        <v>0</v>
      </c>
      <c r="BI206" s="127">
        <f>IF($N$206="nulová",$J$206,0)</f>
        <v>0</v>
      </c>
      <c r="BJ206" s="75" t="s">
        <v>21</v>
      </c>
      <c r="BK206" s="127">
        <f>ROUND($I$206*$H$206,2)</f>
        <v>0</v>
      </c>
      <c r="BL206" s="75" t="s">
        <v>140</v>
      </c>
      <c r="BM206" s="75" t="s">
        <v>376</v>
      </c>
    </row>
    <row r="207" spans="2:51" s="6" customFormat="1" ht="15.75" customHeight="1">
      <c r="B207" s="128"/>
      <c r="D207" s="129" t="s">
        <v>150</v>
      </c>
      <c r="E207" s="130"/>
      <c r="F207" s="130" t="s">
        <v>243</v>
      </c>
      <c r="H207" s="131">
        <v>1020.1</v>
      </c>
      <c r="L207" s="128"/>
      <c r="M207" s="132"/>
      <c r="T207" s="133"/>
      <c r="AT207" s="134" t="s">
        <v>150</v>
      </c>
      <c r="AU207" s="134" t="s">
        <v>79</v>
      </c>
      <c r="AV207" s="134" t="s">
        <v>79</v>
      </c>
      <c r="AW207" s="134" t="s">
        <v>91</v>
      </c>
      <c r="AX207" s="134" t="s">
        <v>72</v>
      </c>
      <c r="AY207" s="134" t="s">
        <v>133</v>
      </c>
    </row>
    <row r="208" spans="2:51" s="6" customFormat="1" ht="15.75" customHeight="1">
      <c r="B208" s="128"/>
      <c r="D208" s="135" t="s">
        <v>150</v>
      </c>
      <c r="E208" s="134"/>
      <c r="F208" s="130" t="s">
        <v>244</v>
      </c>
      <c r="H208" s="131">
        <v>2.31</v>
      </c>
      <c r="L208" s="128"/>
      <c r="M208" s="132"/>
      <c r="T208" s="133"/>
      <c r="AT208" s="134" t="s">
        <v>150</v>
      </c>
      <c r="AU208" s="134" t="s">
        <v>79</v>
      </c>
      <c r="AV208" s="134" t="s">
        <v>79</v>
      </c>
      <c r="AW208" s="134" t="s">
        <v>91</v>
      </c>
      <c r="AX208" s="134" t="s">
        <v>72</v>
      </c>
      <c r="AY208" s="134" t="s">
        <v>133</v>
      </c>
    </row>
    <row r="209" spans="2:65" s="6" customFormat="1" ht="15.75" customHeight="1">
      <c r="B209" s="22"/>
      <c r="C209" s="145" t="s">
        <v>377</v>
      </c>
      <c r="D209" s="145" t="s">
        <v>206</v>
      </c>
      <c r="E209" s="137" t="s">
        <v>378</v>
      </c>
      <c r="F209" s="138" t="s">
        <v>379</v>
      </c>
      <c r="G209" s="136" t="s">
        <v>148</v>
      </c>
      <c r="H209" s="139">
        <v>862.646</v>
      </c>
      <c r="I209" s="140"/>
      <c r="J209" s="141">
        <f>ROUND($I$209*$H$209,2)</f>
        <v>0</v>
      </c>
      <c r="K209" s="138" t="s">
        <v>139</v>
      </c>
      <c r="L209" s="142"/>
      <c r="M209" s="143"/>
      <c r="N209" s="144" t="s">
        <v>43</v>
      </c>
      <c r="P209" s="125">
        <f>$O$209*$H$209</f>
        <v>0</v>
      </c>
      <c r="Q209" s="125">
        <v>0.176</v>
      </c>
      <c r="R209" s="125">
        <f>$Q$209*$H$209</f>
        <v>151.825696</v>
      </c>
      <c r="S209" s="125">
        <v>0</v>
      </c>
      <c r="T209" s="126">
        <f>$S$209*$H$209</f>
        <v>0</v>
      </c>
      <c r="AR209" s="75" t="s">
        <v>171</v>
      </c>
      <c r="AT209" s="75" t="s">
        <v>206</v>
      </c>
      <c r="AU209" s="75" t="s">
        <v>79</v>
      </c>
      <c r="AY209" s="6" t="s">
        <v>133</v>
      </c>
      <c r="BE209" s="127">
        <f>IF($N$209="základní",$J$209,0)</f>
        <v>0</v>
      </c>
      <c r="BF209" s="127">
        <f>IF($N$209="snížená",$J$209,0)</f>
        <v>0</v>
      </c>
      <c r="BG209" s="127">
        <f>IF($N$209="zákl. přenesená",$J$209,0)</f>
        <v>0</v>
      </c>
      <c r="BH209" s="127">
        <f>IF($N$209="sníž. přenesená",$J$209,0)</f>
        <v>0</v>
      </c>
      <c r="BI209" s="127">
        <f>IF($N$209="nulová",$J$209,0)</f>
        <v>0</v>
      </c>
      <c r="BJ209" s="75" t="s">
        <v>21</v>
      </c>
      <c r="BK209" s="127">
        <f>ROUND($I$209*$H$209,2)</f>
        <v>0</v>
      </c>
      <c r="BL209" s="75" t="s">
        <v>140</v>
      </c>
      <c r="BM209" s="75" t="s">
        <v>380</v>
      </c>
    </row>
    <row r="210" spans="2:51" s="6" customFormat="1" ht="15.75" customHeight="1">
      <c r="B210" s="128"/>
      <c r="D210" s="129" t="s">
        <v>150</v>
      </c>
      <c r="E210" s="130"/>
      <c r="F210" s="130" t="s">
        <v>381</v>
      </c>
      <c r="H210" s="131">
        <v>794.128</v>
      </c>
      <c r="L210" s="128"/>
      <c r="M210" s="132"/>
      <c r="T210" s="133"/>
      <c r="AT210" s="134" t="s">
        <v>150</v>
      </c>
      <c r="AU210" s="134" t="s">
        <v>79</v>
      </c>
      <c r="AV210" s="134" t="s">
        <v>79</v>
      </c>
      <c r="AW210" s="134" t="s">
        <v>91</v>
      </c>
      <c r="AX210" s="134" t="s">
        <v>72</v>
      </c>
      <c r="AY210" s="134" t="s">
        <v>133</v>
      </c>
    </row>
    <row r="211" spans="2:51" s="6" customFormat="1" ht="15.75" customHeight="1">
      <c r="B211" s="128"/>
      <c r="D211" s="135" t="s">
        <v>150</v>
      </c>
      <c r="E211" s="134"/>
      <c r="F211" s="130" t="s">
        <v>382</v>
      </c>
      <c r="H211" s="131">
        <v>27.44</v>
      </c>
      <c r="L211" s="128"/>
      <c r="M211" s="132"/>
      <c r="T211" s="133"/>
      <c r="AT211" s="134" t="s">
        <v>150</v>
      </c>
      <c r="AU211" s="134" t="s">
        <v>79</v>
      </c>
      <c r="AV211" s="134" t="s">
        <v>79</v>
      </c>
      <c r="AW211" s="134" t="s">
        <v>91</v>
      </c>
      <c r="AX211" s="134" t="s">
        <v>72</v>
      </c>
      <c r="AY211" s="134" t="s">
        <v>133</v>
      </c>
    </row>
    <row r="212" spans="2:51" s="6" customFormat="1" ht="15.75" customHeight="1">
      <c r="B212" s="128"/>
      <c r="D212" s="135" t="s">
        <v>150</v>
      </c>
      <c r="F212" s="130" t="s">
        <v>383</v>
      </c>
      <c r="H212" s="131">
        <v>862.646</v>
      </c>
      <c r="L212" s="128"/>
      <c r="M212" s="132"/>
      <c r="T212" s="133"/>
      <c r="AT212" s="134" t="s">
        <v>150</v>
      </c>
      <c r="AU212" s="134" t="s">
        <v>79</v>
      </c>
      <c r="AV212" s="134" t="s">
        <v>79</v>
      </c>
      <c r="AW212" s="134" t="s">
        <v>72</v>
      </c>
      <c r="AX212" s="134" t="s">
        <v>21</v>
      </c>
      <c r="AY212" s="134" t="s">
        <v>133</v>
      </c>
    </row>
    <row r="213" spans="2:65" s="6" customFormat="1" ht="15.75" customHeight="1">
      <c r="B213" s="22"/>
      <c r="C213" s="145" t="s">
        <v>384</v>
      </c>
      <c r="D213" s="145" t="s">
        <v>206</v>
      </c>
      <c r="E213" s="137" t="s">
        <v>385</v>
      </c>
      <c r="F213" s="138" t="s">
        <v>386</v>
      </c>
      <c r="G213" s="136" t="s">
        <v>148</v>
      </c>
      <c r="H213" s="139">
        <v>2.426</v>
      </c>
      <c r="I213" s="140"/>
      <c r="J213" s="141">
        <f>ROUND($I$213*$H$213,2)</f>
        <v>0</v>
      </c>
      <c r="K213" s="138" t="s">
        <v>139</v>
      </c>
      <c r="L213" s="142"/>
      <c r="M213" s="143"/>
      <c r="N213" s="144" t="s">
        <v>43</v>
      </c>
      <c r="P213" s="125">
        <f>$O$213*$H$213</f>
        <v>0</v>
      </c>
      <c r="Q213" s="125">
        <v>0.131</v>
      </c>
      <c r="R213" s="125">
        <f>$Q$213*$H$213</f>
        <v>0.31780600000000003</v>
      </c>
      <c r="S213" s="125">
        <v>0</v>
      </c>
      <c r="T213" s="126">
        <f>$S$213*$H$213</f>
        <v>0</v>
      </c>
      <c r="AR213" s="75" t="s">
        <v>171</v>
      </c>
      <c r="AT213" s="75" t="s">
        <v>206</v>
      </c>
      <c r="AU213" s="75" t="s">
        <v>79</v>
      </c>
      <c r="AY213" s="6" t="s">
        <v>133</v>
      </c>
      <c r="BE213" s="127">
        <f>IF($N$213="základní",$J$213,0)</f>
        <v>0</v>
      </c>
      <c r="BF213" s="127">
        <f>IF($N$213="snížená",$J$213,0)</f>
        <v>0</v>
      </c>
      <c r="BG213" s="127">
        <f>IF($N$213="zákl. přenesená",$J$213,0)</f>
        <v>0</v>
      </c>
      <c r="BH213" s="127">
        <f>IF($N$213="sníž. přenesená",$J$213,0)</f>
        <v>0</v>
      </c>
      <c r="BI213" s="127">
        <f>IF($N$213="nulová",$J$213,0)</f>
        <v>0</v>
      </c>
      <c r="BJ213" s="75" t="s">
        <v>21</v>
      </c>
      <c r="BK213" s="127">
        <f>ROUND($I$213*$H$213,2)</f>
        <v>0</v>
      </c>
      <c r="BL213" s="75" t="s">
        <v>140</v>
      </c>
      <c r="BM213" s="75" t="s">
        <v>387</v>
      </c>
    </row>
    <row r="214" spans="2:51" s="6" customFormat="1" ht="15.75" customHeight="1">
      <c r="B214" s="128"/>
      <c r="D214" s="129" t="s">
        <v>150</v>
      </c>
      <c r="E214" s="130"/>
      <c r="F214" s="130" t="s">
        <v>388</v>
      </c>
      <c r="H214" s="131">
        <v>2.31</v>
      </c>
      <c r="L214" s="128"/>
      <c r="M214" s="132"/>
      <c r="T214" s="133"/>
      <c r="AT214" s="134" t="s">
        <v>150</v>
      </c>
      <c r="AU214" s="134" t="s">
        <v>79</v>
      </c>
      <c r="AV214" s="134" t="s">
        <v>79</v>
      </c>
      <c r="AW214" s="134" t="s">
        <v>91</v>
      </c>
      <c r="AX214" s="134" t="s">
        <v>21</v>
      </c>
      <c r="AY214" s="134" t="s">
        <v>133</v>
      </c>
    </row>
    <row r="215" spans="2:51" s="6" customFormat="1" ht="15.75" customHeight="1">
      <c r="B215" s="128"/>
      <c r="D215" s="135" t="s">
        <v>150</v>
      </c>
      <c r="F215" s="130" t="s">
        <v>389</v>
      </c>
      <c r="H215" s="131">
        <v>2.426</v>
      </c>
      <c r="L215" s="128"/>
      <c r="M215" s="132"/>
      <c r="T215" s="133"/>
      <c r="AT215" s="134" t="s">
        <v>150</v>
      </c>
      <c r="AU215" s="134" t="s">
        <v>79</v>
      </c>
      <c r="AV215" s="134" t="s">
        <v>79</v>
      </c>
      <c r="AW215" s="134" t="s">
        <v>72</v>
      </c>
      <c r="AX215" s="134" t="s">
        <v>21</v>
      </c>
      <c r="AY215" s="134" t="s">
        <v>133</v>
      </c>
    </row>
    <row r="216" spans="2:65" s="6" customFormat="1" ht="15.75" customHeight="1">
      <c r="B216" s="22"/>
      <c r="C216" s="145" t="s">
        <v>390</v>
      </c>
      <c r="D216" s="145" t="s">
        <v>206</v>
      </c>
      <c r="E216" s="137" t="s">
        <v>391</v>
      </c>
      <c r="F216" s="138" t="s">
        <v>392</v>
      </c>
      <c r="G216" s="136" t="s">
        <v>148</v>
      </c>
      <c r="H216" s="139">
        <v>208.459</v>
      </c>
      <c r="I216" s="140"/>
      <c r="J216" s="141">
        <f>ROUND($I$216*$H$216,2)</f>
        <v>0</v>
      </c>
      <c r="K216" s="138" t="s">
        <v>139</v>
      </c>
      <c r="L216" s="142"/>
      <c r="M216" s="143"/>
      <c r="N216" s="144" t="s">
        <v>43</v>
      </c>
      <c r="P216" s="125">
        <f>$O$216*$H$216</f>
        <v>0</v>
      </c>
      <c r="Q216" s="125">
        <v>0.161</v>
      </c>
      <c r="R216" s="125">
        <f>$Q$216*$H$216</f>
        <v>33.561899000000004</v>
      </c>
      <c r="S216" s="125">
        <v>0</v>
      </c>
      <c r="T216" s="126">
        <f>$S$216*$H$216</f>
        <v>0</v>
      </c>
      <c r="AR216" s="75" t="s">
        <v>171</v>
      </c>
      <c r="AT216" s="75" t="s">
        <v>206</v>
      </c>
      <c r="AU216" s="75" t="s">
        <v>79</v>
      </c>
      <c r="AY216" s="6" t="s">
        <v>133</v>
      </c>
      <c r="BE216" s="127">
        <f>IF($N$216="základní",$J$216,0)</f>
        <v>0</v>
      </c>
      <c r="BF216" s="127">
        <f>IF($N$216="snížená",$J$216,0)</f>
        <v>0</v>
      </c>
      <c r="BG216" s="127">
        <f>IF($N$216="zákl. přenesená",$J$216,0)</f>
        <v>0</v>
      </c>
      <c r="BH216" s="127">
        <f>IF($N$216="sníž. přenesená",$J$216,0)</f>
        <v>0</v>
      </c>
      <c r="BI216" s="127">
        <f>IF($N$216="nulová",$J$216,0)</f>
        <v>0</v>
      </c>
      <c r="BJ216" s="75" t="s">
        <v>21</v>
      </c>
      <c r="BK216" s="127">
        <f>ROUND($I$216*$H$216,2)</f>
        <v>0</v>
      </c>
      <c r="BL216" s="75" t="s">
        <v>140</v>
      </c>
      <c r="BM216" s="75" t="s">
        <v>393</v>
      </c>
    </row>
    <row r="217" spans="2:51" s="6" customFormat="1" ht="15.75" customHeight="1">
      <c r="B217" s="128"/>
      <c r="D217" s="129" t="s">
        <v>150</v>
      </c>
      <c r="E217" s="130"/>
      <c r="F217" s="130" t="s">
        <v>394</v>
      </c>
      <c r="H217" s="131">
        <v>198.532</v>
      </c>
      <c r="L217" s="128"/>
      <c r="M217" s="132"/>
      <c r="T217" s="133"/>
      <c r="AT217" s="134" t="s">
        <v>150</v>
      </c>
      <c r="AU217" s="134" t="s">
        <v>79</v>
      </c>
      <c r="AV217" s="134" t="s">
        <v>79</v>
      </c>
      <c r="AW217" s="134" t="s">
        <v>91</v>
      </c>
      <c r="AX217" s="134" t="s">
        <v>21</v>
      </c>
      <c r="AY217" s="134" t="s">
        <v>133</v>
      </c>
    </row>
    <row r="218" spans="2:51" s="6" customFormat="1" ht="15.75" customHeight="1">
      <c r="B218" s="128"/>
      <c r="D218" s="135" t="s">
        <v>150</v>
      </c>
      <c r="F218" s="130" t="s">
        <v>395</v>
      </c>
      <c r="H218" s="131">
        <v>208.459</v>
      </c>
      <c r="L218" s="128"/>
      <c r="M218" s="132"/>
      <c r="T218" s="133"/>
      <c r="AT218" s="134" t="s">
        <v>150</v>
      </c>
      <c r="AU218" s="134" t="s">
        <v>79</v>
      </c>
      <c r="AV218" s="134" t="s">
        <v>79</v>
      </c>
      <c r="AW218" s="134" t="s">
        <v>72</v>
      </c>
      <c r="AX218" s="134" t="s">
        <v>21</v>
      </c>
      <c r="AY218" s="134" t="s">
        <v>133</v>
      </c>
    </row>
    <row r="219" spans="2:65" s="6" customFormat="1" ht="15.75" customHeight="1">
      <c r="B219" s="22"/>
      <c r="C219" s="116" t="s">
        <v>396</v>
      </c>
      <c r="D219" s="116" t="s">
        <v>135</v>
      </c>
      <c r="E219" s="117" t="s">
        <v>397</v>
      </c>
      <c r="F219" s="118" t="s">
        <v>398</v>
      </c>
      <c r="G219" s="119" t="s">
        <v>148</v>
      </c>
      <c r="H219" s="120">
        <v>24.986</v>
      </c>
      <c r="I219" s="121"/>
      <c r="J219" s="122">
        <f>ROUND($I$219*$H$219,2)</f>
        <v>0</v>
      </c>
      <c r="K219" s="118" t="s">
        <v>318</v>
      </c>
      <c r="L219" s="22"/>
      <c r="M219" s="123"/>
      <c r="N219" s="124" t="s">
        <v>43</v>
      </c>
      <c r="P219" s="125">
        <f>$O$219*$H$219</f>
        <v>0</v>
      </c>
      <c r="Q219" s="125">
        <v>0.1461</v>
      </c>
      <c r="R219" s="125">
        <f>$Q$219*$H$219</f>
        <v>3.6504546</v>
      </c>
      <c r="S219" s="125">
        <v>0</v>
      </c>
      <c r="T219" s="126">
        <f>$S$219*$H$219</f>
        <v>0</v>
      </c>
      <c r="AR219" s="75" t="s">
        <v>140</v>
      </c>
      <c r="AT219" s="75" t="s">
        <v>135</v>
      </c>
      <c r="AU219" s="75" t="s">
        <v>79</v>
      </c>
      <c r="AY219" s="6" t="s">
        <v>133</v>
      </c>
      <c r="BE219" s="127">
        <f>IF($N$219="základní",$J$219,0)</f>
        <v>0</v>
      </c>
      <c r="BF219" s="127">
        <f>IF($N$219="snížená",$J$219,0)</f>
        <v>0</v>
      </c>
      <c r="BG219" s="127">
        <f>IF($N$219="zákl. přenesená",$J$219,0)</f>
        <v>0</v>
      </c>
      <c r="BH219" s="127">
        <f>IF($N$219="sníž. přenesená",$J$219,0)</f>
        <v>0</v>
      </c>
      <c r="BI219" s="127">
        <f>IF($N$219="nulová",$J$219,0)</f>
        <v>0</v>
      </c>
      <c r="BJ219" s="75" t="s">
        <v>21</v>
      </c>
      <c r="BK219" s="127">
        <f>ROUND($I$219*$H$219,2)</f>
        <v>0</v>
      </c>
      <c r="BL219" s="75" t="s">
        <v>140</v>
      </c>
      <c r="BM219" s="75" t="s">
        <v>399</v>
      </c>
    </row>
    <row r="220" spans="2:51" s="6" customFormat="1" ht="15.75" customHeight="1">
      <c r="B220" s="128"/>
      <c r="D220" s="129" t="s">
        <v>150</v>
      </c>
      <c r="E220" s="130"/>
      <c r="F220" s="130" t="s">
        <v>400</v>
      </c>
      <c r="H220" s="131">
        <v>24.986</v>
      </c>
      <c r="L220" s="128"/>
      <c r="M220" s="132"/>
      <c r="T220" s="133"/>
      <c r="AT220" s="134" t="s">
        <v>150</v>
      </c>
      <c r="AU220" s="134" t="s">
        <v>79</v>
      </c>
      <c r="AV220" s="134" t="s">
        <v>79</v>
      </c>
      <c r="AW220" s="134" t="s">
        <v>91</v>
      </c>
      <c r="AX220" s="134" t="s">
        <v>21</v>
      </c>
      <c r="AY220" s="134" t="s">
        <v>133</v>
      </c>
    </row>
    <row r="221" spans="2:65" s="6" customFormat="1" ht="15.75" customHeight="1">
      <c r="B221" s="22"/>
      <c r="C221" s="145" t="s">
        <v>401</v>
      </c>
      <c r="D221" s="145" t="s">
        <v>206</v>
      </c>
      <c r="E221" s="137" t="s">
        <v>402</v>
      </c>
      <c r="F221" s="138" t="s">
        <v>403</v>
      </c>
      <c r="G221" s="136" t="s">
        <v>148</v>
      </c>
      <c r="H221" s="139">
        <v>27.485</v>
      </c>
      <c r="I221" s="140"/>
      <c r="J221" s="141">
        <f>ROUND($I$221*$H$221,2)</f>
        <v>0</v>
      </c>
      <c r="K221" s="138" t="s">
        <v>318</v>
      </c>
      <c r="L221" s="142"/>
      <c r="M221" s="143"/>
      <c r="N221" s="144" t="s">
        <v>43</v>
      </c>
      <c r="P221" s="125">
        <f>$O$221*$H$221</f>
        <v>0</v>
      </c>
      <c r="Q221" s="125">
        <v>0.108</v>
      </c>
      <c r="R221" s="125">
        <f>$Q$221*$H$221</f>
        <v>2.96838</v>
      </c>
      <c r="S221" s="125">
        <v>0</v>
      </c>
      <c r="T221" s="126">
        <f>$S$221*$H$221</f>
        <v>0</v>
      </c>
      <c r="AR221" s="75" t="s">
        <v>171</v>
      </c>
      <c r="AT221" s="75" t="s">
        <v>206</v>
      </c>
      <c r="AU221" s="75" t="s">
        <v>79</v>
      </c>
      <c r="AY221" s="6" t="s">
        <v>133</v>
      </c>
      <c r="BE221" s="127">
        <f>IF($N$221="základní",$J$221,0)</f>
        <v>0</v>
      </c>
      <c r="BF221" s="127">
        <f>IF($N$221="snížená",$J$221,0)</f>
        <v>0</v>
      </c>
      <c r="BG221" s="127">
        <f>IF($N$221="zákl. přenesená",$J$221,0)</f>
        <v>0</v>
      </c>
      <c r="BH221" s="127">
        <f>IF($N$221="sníž. přenesená",$J$221,0)</f>
        <v>0</v>
      </c>
      <c r="BI221" s="127">
        <f>IF($N$221="nulová",$J$221,0)</f>
        <v>0</v>
      </c>
      <c r="BJ221" s="75" t="s">
        <v>21</v>
      </c>
      <c r="BK221" s="127">
        <f>ROUND($I$221*$H$221,2)</f>
        <v>0</v>
      </c>
      <c r="BL221" s="75" t="s">
        <v>140</v>
      </c>
      <c r="BM221" s="75" t="s">
        <v>404</v>
      </c>
    </row>
    <row r="222" spans="2:51" s="6" customFormat="1" ht="15.75" customHeight="1">
      <c r="B222" s="128"/>
      <c r="D222" s="135" t="s">
        <v>150</v>
      </c>
      <c r="F222" s="130" t="s">
        <v>405</v>
      </c>
      <c r="H222" s="131">
        <v>27.485</v>
      </c>
      <c r="L222" s="128"/>
      <c r="M222" s="132"/>
      <c r="T222" s="133"/>
      <c r="AT222" s="134" t="s">
        <v>150</v>
      </c>
      <c r="AU222" s="134" t="s">
        <v>79</v>
      </c>
      <c r="AV222" s="134" t="s">
        <v>79</v>
      </c>
      <c r="AW222" s="134" t="s">
        <v>72</v>
      </c>
      <c r="AX222" s="134" t="s">
        <v>21</v>
      </c>
      <c r="AY222" s="134" t="s">
        <v>133</v>
      </c>
    </row>
    <row r="223" spans="2:63" s="105" customFormat="1" ht="30.75" customHeight="1">
      <c r="B223" s="106"/>
      <c r="D223" s="107" t="s">
        <v>71</v>
      </c>
      <c r="E223" s="114" t="s">
        <v>160</v>
      </c>
      <c r="F223" s="114" t="s">
        <v>406</v>
      </c>
      <c r="J223" s="115">
        <f>$BK$223</f>
        <v>0</v>
      </c>
      <c r="L223" s="106"/>
      <c r="M223" s="110"/>
      <c r="P223" s="111">
        <f>SUM($P$224:$P$232)</f>
        <v>0</v>
      </c>
      <c r="R223" s="111">
        <f>SUM($R$224:$R$232)</f>
        <v>44.565023540000006</v>
      </c>
      <c r="T223" s="112">
        <f>SUM($T$224:$T$232)</f>
        <v>0</v>
      </c>
      <c r="AR223" s="107" t="s">
        <v>21</v>
      </c>
      <c r="AT223" s="107" t="s">
        <v>71</v>
      </c>
      <c r="AU223" s="107" t="s">
        <v>21</v>
      </c>
      <c r="AY223" s="107" t="s">
        <v>133</v>
      </c>
      <c r="BK223" s="113">
        <f>SUM($BK$224:$BK$232)</f>
        <v>0</v>
      </c>
    </row>
    <row r="224" spans="2:65" s="6" customFormat="1" ht="15.75" customHeight="1">
      <c r="B224" s="22"/>
      <c r="C224" s="116" t="s">
        <v>407</v>
      </c>
      <c r="D224" s="116" t="s">
        <v>135</v>
      </c>
      <c r="E224" s="117" t="s">
        <v>408</v>
      </c>
      <c r="F224" s="118" t="s">
        <v>409</v>
      </c>
      <c r="G224" s="119" t="s">
        <v>148</v>
      </c>
      <c r="H224" s="120">
        <v>118.5</v>
      </c>
      <c r="I224" s="121"/>
      <c r="J224" s="122">
        <f>ROUND($I$224*$H$224,2)</f>
        <v>0</v>
      </c>
      <c r="K224" s="118" t="s">
        <v>139</v>
      </c>
      <c r="L224" s="22"/>
      <c r="M224" s="123"/>
      <c r="N224" s="124" t="s">
        <v>43</v>
      </c>
      <c r="P224" s="125">
        <f>$O$224*$H$224</f>
        <v>0</v>
      </c>
      <c r="Q224" s="125">
        <v>0.038</v>
      </c>
      <c r="R224" s="125">
        <f>$Q$224*$H$224</f>
        <v>4.503</v>
      </c>
      <c r="S224" s="125">
        <v>0</v>
      </c>
      <c r="T224" s="126">
        <f>$S$224*$H$224</f>
        <v>0</v>
      </c>
      <c r="AR224" s="75" t="s">
        <v>140</v>
      </c>
      <c r="AT224" s="75" t="s">
        <v>135</v>
      </c>
      <c r="AU224" s="75" t="s">
        <v>79</v>
      </c>
      <c r="AY224" s="6" t="s">
        <v>133</v>
      </c>
      <c r="BE224" s="127">
        <f>IF($N$224="základní",$J$224,0)</f>
        <v>0</v>
      </c>
      <c r="BF224" s="127">
        <f>IF($N$224="snížená",$J$224,0)</f>
        <v>0</v>
      </c>
      <c r="BG224" s="127">
        <f>IF($N$224="zákl. přenesená",$J$224,0)</f>
        <v>0</v>
      </c>
      <c r="BH224" s="127">
        <f>IF($N$224="sníž. přenesená",$J$224,0)</f>
        <v>0</v>
      </c>
      <c r="BI224" s="127">
        <f>IF($N$224="nulová",$J$224,0)</f>
        <v>0</v>
      </c>
      <c r="BJ224" s="75" t="s">
        <v>21</v>
      </c>
      <c r="BK224" s="127">
        <f>ROUND($I$224*$H$224,2)</f>
        <v>0</v>
      </c>
      <c r="BL224" s="75" t="s">
        <v>140</v>
      </c>
      <c r="BM224" s="75" t="s">
        <v>410</v>
      </c>
    </row>
    <row r="225" spans="2:51" s="6" customFormat="1" ht="15.75" customHeight="1">
      <c r="B225" s="128"/>
      <c r="D225" s="129" t="s">
        <v>150</v>
      </c>
      <c r="E225" s="130"/>
      <c r="F225" s="130" t="s">
        <v>411</v>
      </c>
      <c r="H225" s="131">
        <v>79</v>
      </c>
      <c r="L225" s="128"/>
      <c r="M225" s="132"/>
      <c r="T225" s="133"/>
      <c r="AT225" s="134" t="s">
        <v>150</v>
      </c>
      <c r="AU225" s="134" t="s">
        <v>79</v>
      </c>
      <c r="AV225" s="134" t="s">
        <v>79</v>
      </c>
      <c r="AW225" s="134" t="s">
        <v>91</v>
      </c>
      <c r="AX225" s="134" t="s">
        <v>72</v>
      </c>
      <c r="AY225" s="134" t="s">
        <v>133</v>
      </c>
    </row>
    <row r="226" spans="2:51" s="6" customFormat="1" ht="15.75" customHeight="1">
      <c r="B226" s="128"/>
      <c r="D226" s="135" t="s">
        <v>150</v>
      </c>
      <c r="E226" s="134"/>
      <c r="F226" s="130" t="s">
        <v>412</v>
      </c>
      <c r="H226" s="131">
        <v>39.5</v>
      </c>
      <c r="L226" s="128"/>
      <c r="M226" s="132"/>
      <c r="T226" s="133"/>
      <c r="AT226" s="134" t="s">
        <v>150</v>
      </c>
      <c r="AU226" s="134" t="s">
        <v>79</v>
      </c>
      <c r="AV226" s="134" t="s">
        <v>79</v>
      </c>
      <c r="AW226" s="134" t="s">
        <v>91</v>
      </c>
      <c r="AX226" s="134" t="s">
        <v>72</v>
      </c>
      <c r="AY226" s="134" t="s">
        <v>133</v>
      </c>
    </row>
    <row r="227" spans="2:65" s="6" customFormat="1" ht="15.75" customHeight="1">
      <c r="B227" s="22"/>
      <c r="C227" s="116" t="s">
        <v>413</v>
      </c>
      <c r="D227" s="116" t="s">
        <v>135</v>
      </c>
      <c r="E227" s="117" t="s">
        <v>414</v>
      </c>
      <c r="F227" s="118" t="s">
        <v>415</v>
      </c>
      <c r="G227" s="119" t="s">
        <v>148</v>
      </c>
      <c r="H227" s="120">
        <v>79</v>
      </c>
      <c r="I227" s="121"/>
      <c r="J227" s="122">
        <f>ROUND($I$227*$H$227,2)</f>
        <v>0</v>
      </c>
      <c r="K227" s="118" t="s">
        <v>139</v>
      </c>
      <c r="L227" s="22"/>
      <c r="M227" s="123"/>
      <c r="N227" s="124" t="s">
        <v>43</v>
      </c>
      <c r="P227" s="125">
        <f>$O$227*$H$227</f>
        <v>0</v>
      </c>
      <c r="Q227" s="125">
        <v>0</v>
      </c>
      <c r="R227" s="125">
        <f>$Q$227*$H$227</f>
        <v>0</v>
      </c>
      <c r="S227" s="125">
        <v>0</v>
      </c>
      <c r="T227" s="126">
        <f>$S$227*$H$227</f>
        <v>0</v>
      </c>
      <c r="AR227" s="75" t="s">
        <v>140</v>
      </c>
      <c r="AT227" s="75" t="s">
        <v>135</v>
      </c>
      <c r="AU227" s="75" t="s">
        <v>79</v>
      </c>
      <c r="AY227" s="6" t="s">
        <v>133</v>
      </c>
      <c r="BE227" s="127">
        <f>IF($N$227="základní",$J$227,0)</f>
        <v>0</v>
      </c>
      <c r="BF227" s="127">
        <f>IF($N$227="snížená",$J$227,0)</f>
        <v>0</v>
      </c>
      <c r="BG227" s="127">
        <f>IF($N$227="zákl. přenesená",$J$227,0)</f>
        <v>0</v>
      </c>
      <c r="BH227" s="127">
        <f>IF($N$227="sníž. přenesená",$J$227,0)</f>
        <v>0</v>
      </c>
      <c r="BI227" s="127">
        <f>IF($N$227="nulová",$J$227,0)</f>
        <v>0</v>
      </c>
      <c r="BJ227" s="75" t="s">
        <v>21</v>
      </c>
      <c r="BK227" s="127">
        <f>ROUND($I$227*$H$227,2)</f>
        <v>0</v>
      </c>
      <c r="BL227" s="75" t="s">
        <v>140</v>
      </c>
      <c r="BM227" s="75" t="s">
        <v>416</v>
      </c>
    </row>
    <row r="228" spans="2:65" s="6" customFormat="1" ht="15.75" customHeight="1">
      <c r="B228" s="22"/>
      <c r="C228" s="119" t="s">
        <v>417</v>
      </c>
      <c r="D228" s="119" t="s">
        <v>135</v>
      </c>
      <c r="E228" s="117" t="s">
        <v>418</v>
      </c>
      <c r="F228" s="118" t="s">
        <v>419</v>
      </c>
      <c r="G228" s="119" t="s">
        <v>163</v>
      </c>
      <c r="H228" s="120">
        <v>16.306</v>
      </c>
      <c r="I228" s="121"/>
      <c r="J228" s="122">
        <f>ROUND($I$228*$H$228,2)</f>
        <v>0</v>
      </c>
      <c r="K228" s="118" t="s">
        <v>139</v>
      </c>
      <c r="L228" s="22"/>
      <c r="M228" s="123"/>
      <c r="N228" s="124" t="s">
        <v>43</v>
      </c>
      <c r="P228" s="125">
        <f>$O$228*$H$228</f>
        <v>0</v>
      </c>
      <c r="Q228" s="125">
        <v>2.45329</v>
      </c>
      <c r="R228" s="125">
        <f>$Q$228*$H$228</f>
        <v>40.003346740000005</v>
      </c>
      <c r="S228" s="125">
        <v>0</v>
      </c>
      <c r="T228" s="126">
        <f>$S$228*$H$228</f>
        <v>0</v>
      </c>
      <c r="AR228" s="75" t="s">
        <v>140</v>
      </c>
      <c r="AT228" s="75" t="s">
        <v>135</v>
      </c>
      <c r="AU228" s="75" t="s">
        <v>79</v>
      </c>
      <c r="AY228" s="75" t="s">
        <v>133</v>
      </c>
      <c r="BE228" s="127">
        <f>IF($N$228="základní",$J$228,0)</f>
        <v>0</v>
      </c>
      <c r="BF228" s="127">
        <f>IF($N$228="snížená",$J$228,0)</f>
        <v>0</v>
      </c>
      <c r="BG228" s="127">
        <f>IF($N$228="zákl. přenesená",$J$228,0)</f>
        <v>0</v>
      </c>
      <c r="BH228" s="127">
        <f>IF($N$228="sníž. přenesená",$J$228,0)</f>
        <v>0</v>
      </c>
      <c r="BI228" s="127">
        <f>IF($N$228="nulová",$J$228,0)</f>
        <v>0</v>
      </c>
      <c r="BJ228" s="75" t="s">
        <v>21</v>
      </c>
      <c r="BK228" s="127">
        <f>ROUND($I$228*$H$228,2)</f>
        <v>0</v>
      </c>
      <c r="BL228" s="75" t="s">
        <v>140</v>
      </c>
      <c r="BM228" s="75" t="s">
        <v>420</v>
      </c>
    </row>
    <row r="229" spans="2:51" s="6" customFormat="1" ht="15.75" customHeight="1">
      <c r="B229" s="128"/>
      <c r="D229" s="129" t="s">
        <v>150</v>
      </c>
      <c r="E229" s="130"/>
      <c r="F229" s="130" t="s">
        <v>421</v>
      </c>
      <c r="H229" s="131">
        <v>16.306</v>
      </c>
      <c r="L229" s="128"/>
      <c r="M229" s="132"/>
      <c r="T229" s="133"/>
      <c r="AT229" s="134" t="s">
        <v>150</v>
      </c>
      <c r="AU229" s="134" t="s">
        <v>79</v>
      </c>
      <c r="AV229" s="134" t="s">
        <v>79</v>
      </c>
      <c r="AW229" s="134" t="s">
        <v>91</v>
      </c>
      <c r="AX229" s="134" t="s">
        <v>21</v>
      </c>
      <c r="AY229" s="134" t="s">
        <v>133</v>
      </c>
    </row>
    <row r="230" spans="2:65" s="6" customFormat="1" ht="15.75" customHeight="1">
      <c r="B230" s="22"/>
      <c r="C230" s="116" t="s">
        <v>422</v>
      </c>
      <c r="D230" s="116" t="s">
        <v>135</v>
      </c>
      <c r="E230" s="117" t="s">
        <v>423</v>
      </c>
      <c r="F230" s="118" t="s">
        <v>424</v>
      </c>
      <c r="G230" s="119" t="s">
        <v>148</v>
      </c>
      <c r="H230" s="120">
        <v>4.34</v>
      </c>
      <c r="I230" s="121"/>
      <c r="J230" s="122">
        <f>ROUND($I$230*$H$230,2)</f>
        <v>0</v>
      </c>
      <c r="K230" s="118" t="s">
        <v>139</v>
      </c>
      <c r="L230" s="22"/>
      <c r="M230" s="123"/>
      <c r="N230" s="124" t="s">
        <v>43</v>
      </c>
      <c r="P230" s="125">
        <f>$O$230*$H$230</f>
        <v>0</v>
      </c>
      <c r="Q230" s="125">
        <v>0.01352</v>
      </c>
      <c r="R230" s="125">
        <f>$Q$230*$H$230</f>
        <v>0.0586768</v>
      </c>
      <c r="S230" s="125">
        <v>0</v>
      </c>
      <c r="T230" s="126">
        <f>$S$230*$H$230</f>
        <v>0</v>
      </c>
      <c r="AR230" s="75" t="s">
        <v>140</v>
      </c>
      <c r="AT230" s="75" t="s">
        <v>135</v>
      </c>
      <c r="AU230" s="75" t="s">
        <v>79</v>
      </c>
      <c r="AY230" s="6" t="s">
        <v>133</v>
      </c>
      <c r="BE230" s="127">
        <f>IF($N$230="základní",$J$230,0)</f>
        <v>0</v>
      </c>
      <c r="BF230" s="127">
        <f>IF($N$230="snížená",$J$230,0)</f>
        <v>0</v>
      </c>
      <c r="BG230" s="127">
        <f>IF($N$230="zákl. přenesená",$J$230,0)</f>
        <v>0</v>
      </c>
      <c r="BH230" s="127">
        <f>IF($N$230="sníž. přenesená",$J$230,0)</f>
        <v>0</v>
      </c>
      <c r="BI230" s="127">
        <f>IF($N$230="nulová",$J$230,0)</f>
        <v>0</v>
      </c>
      <c r="BJ230" s="75" t="s">
        <v>21</v>
      </c>
      <c r="BK230" s="127">
        <f>ROUND($I$230*$H$230,2)</f>
        <v>0</v>
      </c>
      <c r="BL230" s="75" t="s">
        <v>140</v>
      </c>
      <c r="BM230" s="75" t="s">
        <v>425</v>
      </c>
    </row>
    <row r="231" spans="2:51" s="6" customFormat="1" ht="15.75" customHeight="1">
      <c r="B231" s="128"/>
      <c r="D231" s="129" t="s">
        <v>150</v>
      </c>
      <c r="E231" s="130"/>
      <c r="F231" s="130" t="s">
        <v>426</v>
      </c>
      <c r="H231" s="131">
        <v>4.34</v>
      </c>
      <c r="L231" s="128"/>
      <c r="M231" s="132"/>
      <c r="T231" s="133"/>
      <c r="AT231" s="134" t="s">
        <v>150</v>
      </c>
      <c r="AU231" s="134" t="s">
        <v>79</v>
      </c>
      <c r="AV231" s="134" t="s">
        <v>79</v>
      </c>
      <c r="AW231" s="134" t="s">
        <v>91</v>
      </c>
      <c r="AX231" s="134" t="s">
        <v>21</v>
      </c>
      <c r="AY231" s="134" t="s">
        <v>133</v>
      </c>
    </row>
    <row r="232" spans="2:65" s="6" customFormat="1" ht="15.75" customHeight="1">
      <c r="B232" s="22"/>
      <c r="C232" s="116" t="s">
        <v>427</v>
      </c>
      <c r="D232" s="116" t="s">
        <v>135</v>
      </c>
      <c r="E232" s="117" t="s">
        <v>428</v>
      </c>
      <c r="F232" s="118" t="s">
        <v>429</v>
      </c>
      <c r="G232" s="119" t="s">
        <v>148</v>
      </c>
      <c r="H232" s="120">
        <v>4.34</v>
      </c>
      <c r="I232" s="121"/>
      <c r="J232" s="122">
        <f>ROUND($I$232*$H$232,2)</f>
        <v>0</v>
      </c>
      <c r="K232" s="118" t="s">
        <v>139</v>
      </c>
      <c r="L232" s="22"/>
      <c r="M232" s="123"/>
      <c r="N232" s="124" t="s">
        <v>43</v>
      </c>
      <c r="P232" s="125">
        <f>$O$232*$H$232</f>
        <v>0</v>
      </c>
      <c r="Q232" s="125">
        <v>0</v>
      </c>
      <c r="R232" s="125">
        <f>$Q$232*$H$232</f>
        <v>0</v>
      </c>
      <c r="S232" s="125">
        <v>0</v>
      </c>
      <c r="T232" s="126">
        <f>$S$232*$H$232</f>
        <v>0</v>
      </c>
      <c r="AR232" s="75" t="s">
        <v>140</v>
      </c>
      <c r="AT232" s="75" t="s">
        <v>135</v>
      </c>
      <c r="AU232" s="75" t="s">
        <v>79</v>
      </c>
      <c r="AY232" s="6" t="s">
        <v>133</v>
      </c>
      <c r="BE232" s="127">
        <f>IF($N$232="základní",$J$232,0)</f>
        <v>0</v>
      </c>
      <c r="BF232" s="127">
        <f>IF($N$232="snížená",$J$232,0)</f>
        <v>0</v>
      </c>
      <c r="BG232" s="127">
        <f>IF($N$232="zákl. přenesená",$J$232,0)</f>
        <v>0</v>
      </c>
      <c r="BH232" s="127">
        <f>IF($N$232="sníž. přenesená",$J$232,0)</f>
        <v>0</v>
      </c>
      <c r="BI232" s="127">
        <f>IF($N$232="nulová",$J$232,0)</f>
        <v>0</v>
      </c>
      <c r="BJ232" s="75" t="s">
        <v>21</v>
      </c>
      <c r="BK232" s="127">
        <f>ROUND($I$232*$H$232,2)</f>
        <v>0</v>
      </c>
      <c r="BL232" s="75" t="s">
        <v>140</v>
      </c>
      <c r="BM232" s="75" t="s">
        <v>430</v>
      </c>
    </row>
    <row r="233" spans="2:63" s="105" customFormat="1" ht="30.75" customHeight="1">
      <c r="B233" s="106"/>
      <c r="D233" s="107" t="s">
        <v>71</v>
      </c>
      <c r="E233" s="114" t="s">
        <v>171</v>
      </c>
      <c r="F233" s="114" t="s">
        <v>431</v>
      </c>
      <c r="J233" s="115">
        <f>$BK$233</f>
        <v>0</v>
      </c>
      <c r="L233" s="106"/>
      <c r="M233" s="110"/>
      <c r="P233" s="111">
        <f>SUM($P$234:$P$244)</f>
        <v>0</v>
      </c>
      <c r="R233" s="111">
        <f>SUM($R$234:$R$244)</f>
        <v>1.1293700000000002</v>
      </c>
      <c r="T233" s="112">
        <f>SUM($T$234:$T$244)</f>
        <v>0</v>
      </c>
      <c r="AR233" s="107" t="s">
        <v>21</v>
      </c>
      <c r="AT233" s="107" t="s">
        <v>71</v>
      </c>
      <c r="AU233" s="107" t="s">
        <v>21</v>
      </c>
      <c r="AY233" s="107" t="s">
        <v>133</v>
      </c>
      <c r="BK233" s="113">
        <f>SUM($BK$234:$BK$244)</f>
        <v>0</v>
      </c>
    </row>
    <row r="234" spans="2:65" s="6" customFormat="1" ht="15.75" customHeight="1">
      <c r="B234" s="22"/>
      <c r="C234" s="119" t="s">
        <v>432</v>
      </c>
      <c r="D234" s="119" t="s">
        <v>135</v>
      </c>
      <c r="E234" s="117" t="s">
        <v>433</v>
      </c>
      <c r="F234" s="118" t="s">
        <v>434</v>
      </c>
      <c r="G234" s="119" t="s">
        <v>138</v>
      </c>
      <c r="H234" s="120">
        <v>2</v>
      </c>
      <c r="I234" s="121"/>
      <c r="J234" s="122">
        <f>ROUND($I$234*$H$234,2)</f>
        <v>0</v>
      </c>
      <c r="K234" s="118" t="s">
        <v>318</v>
      </c>
      <c r="L234" s="22"/>
      <c r="M234" s="123"/>
      <c r="N234" s="124" t="s">
        <v>43</v>
      </c>
      <c r="P234" s="125">
        <f>$O$234*$H$234</f>
        <v>0</v>
      </c>
      <c r="Q234" s="125">
        <v>0</v>
      </c>
      <c r="R234" s="125">
        <f>$Q$234*$H$234</f>
        <v>0</v>
      </c>
      <c r="S234" s="125">
        <v>0</v>
      </c>
      <c r="T234" s="126">
        <f>$S$234*$H$234</f>
        <v>0</v>
      </c>
      <c r="AR234" s="75" t="s">
        <v>140</v>
      </c>
      <c r="AT234" s="75" t="s">
        <v>135</v>
      </c>
      <c r="AU234" s="75" t="s">
        <v>79</v>
      </c>
      <c r="AY234" s="75" t="s">
        <v>133</v>
      </c>
      <c r="BE234" s="127">
        <f>IF($N$234="základní",$J$234,0)</f>
        <v>0</v>
      </c>
      <c r="BF234" s="127">
        <f>IF($N$234="snížená",$J$234,0)</f>
        <v>0</v>
      </c>
      <c r="BG234" s="127">
        <f>IF($N$234="zákl. přenesená",$J$234,0)</f>
        <v>0</v>
      </c>
      <c r="BH234" s="127">
        <f>IF($N$234="sníž. přenesená",$J$234,0)</f>
        <v>0</v>
      </c>
      <c r="BI234" s="127">
        <f>IF($N$234="nulová",$J$234,0)</f>
        <v>0</v>
      </c>
      <c r="BJ234" s="75" t="s">
        <v>21</v>
      </c>
      <c r="BK234" s="127">
        <f>ROUND($I$234*$H$234,2)</f>
        <v>0</v>
      </c>
      <c r="BL234" s="75" t="s">
        <v>140</v>
      </c>
      <c r="BM234" s="75" t="s">
        <v>435</v>
      </c>
    </row>
    <row r="235" spans="2:65" s="6" customFormat="1" ht="15.75" customHeight="1">
      <c r="B235" s="22"/>
      <c r="C235" s="119" t="s">
        <v>436</v>
      </c>
      <c r="D235" s="119" t="s">
        <v>135</v>
      </c>
      <c r="E235" s="117" t="s">
        <v>437</v>
      </c>
      <c r="F235" s="118" t="s">
        <v>438</v>
      </c>
      <c r="G235" s="119" t="s">
        <v>154</v>
      </c>
      <c r="H235" s="120">
        <v>23</v>
      </c>
      <c r="I235" s="121"/>
      <c r="J235" s="122">
        <f>ROUND($I$235*$H$235,2)</f>
        <v>0</v>
      </c>
      <c r="K235" s="118" t="s">
        <v>139</v>
      </c>
      <c r="L235" s="22"/>
      <c r="M235" s="123"/>
      <c r="N235" s="124" t="s">
        <v>43</v>
      </c>
      <c r="P235" s="125">
        <f>$O$235*$H$235</f>
        <v>0</v>
      </c>
      <c r="Q235" s="125">
        <v>0.00159</v>
      </c>
      <c r="R235" s="125">
        <f>$Q$235*$H$235</f>
        <v>0.03657</v>
      </c>
      <c r="S235" s="125">
        <v>0</v>
      </c>
      <c r="T235" s="126">
        <f>$S$235*$H$235</f>
        <v>0</v>
      </c>
      <c r="AR235" s="75" t="s">
        <v>140</v>
      </c>
      <c r="AT235" s="75" t="s">
        <v>135</v>
      </c>
      <c r="AU235" s="75" t="s">
        <v>79</v>
      </c>
      <c r="AY235" s="75" t="s">
        <v>133</v>
      </c>
      <c r="BE235" s="127">
        <f>IF($N$235="základní",$J$235,0)</f>
        <v>0</v>
      </c>
      <c r="BF235" s="127">
        <f>IF($N$235="snížená",$J$235,0)</f>
        <v>0</v>
      </c>
      <c r="BG235" s="127">
        <f>IF($N$235="zákl. přenesená",$J$235,0)</f>
        <v>0</v>
      </c>
      <c r="BH235" s="127">
        <f>IF($N$235="sníž. přenesená",$J$235,0)</f>
        <v>0</v>
      </c>
      <c r="BI235" s="127">
        <f>IF($N$235="nulová",$J$235,0)</f>
        <v>0</v>
      </c>
      <c r="BJ235" s="75" t="s">
        <v>21</v>
      </c>
      <c r="BK235" s="127">
        <f>ROUND($I$235*$H$235,2)</f>
        <v>0</v>
      </c>
      <c r="BL235" s="75" t="s">
        <v>140</v>
      </c>
      <c r="BM235" s="75" t="s">
        <v>439</v>
      </c>
    </row>
    <row r="236" spans="2:65" s="6" customFormat="1" ht="15.75" customHeight="1">
      <c r="B236" s="22"/>
      <c r="C236" s="119" t="s">
        <v>440</v>
      </c>
      <c r="D236" s="119" t="s">
        <v>135</v>
      </c>
      <c r="E236" s="117" t="s">
        <v>441</v>
      </c>
      <c r="F236" s="118" t="s">
        <v>442</v>
      </c>
      <c r="G236" s="119" t="s">
        <v>154</v>
      </c>
      <c r="H236" s="120">
        <v>14</v>
      </c>
      <c r="I236" s="121"/>
      <c r="J236" s="122">
        <f>ROUND($I$236*$H$236,2)</f>
        <v>0</v>
      </c>
      <c r="K236" s="118" t="s">
        <v>139</v>
      </c>
      <c r="L236" s="22"/>
      <c r="M236" s="123"/>
      <c r="N236" s="124" t="s">
        <v>43</v>
      </c>
      <c r="P236" s="125">
        <f>$O$236*$H$236</f>
        <v>0</v>
      </c>
      <c r="Q236" s="125">
        <v>0.0033</v>
      </c>
      <c r="R236" s="125">
        <f>$Q$236*$H$236</f>
        <v>0.0462</v>
      </c>
      <c r="S236" s="125">
        <v>0</v>
      </c>
      <c r="T236" s="126">
        <f>$S$236*$H$236</f>
        <v>0</v>
      </c>
      <c r="AR236" s="75" t="s">
        <v>140</v>
      </c>
      <c r="AT236" s="75" t="s">
        <v>135</v>
      </c>
      <c r="AU236" s="75" t="s">
        <v>79</v>
      </c>
      <c r="AY236" s="75" t="s">
        <v>133</v>
      </c>
      <c r="BE236" s="127">
        <f>IF($N$236="základní",$J$236,0)</f>
        <v>0</v>
      </c>
      <c r="BF236" s="127">
        <f>IF($N$236="snížená",$J$236,0)</f>
        <v>0</v>
      </c>
      <c r="BG236" s="127">
        <f>IF($N$236="zákl. přenesená",$J$236,0)</f>
        <v>0</v>
      </c>
      <c r="BH236" s="127">
        <f>IF($N$236="sníž. přenesená",$J$236,0)</f>
        <v>0</v>
      </c>
      <c r="BI236" s="127">
        <f>IF($N$236="nulová",$J$236,0)</f>
        <v>0</v>
      </c>
      <c r="BJ236" s="75" t="s">
        <v>21</v>
      </c>
      <c r="BK236" s="127">
        <f>ROUND($I$236*$H$236,2)</f>
        <v>0</v>
      </c>
      <c r="BL236" s="75" t="s">
        <v>140</v>
      </c>
      <c r="BM236" s="75" t="s">
        <v>443</v>
      </c>
    </row>
    <row r="237" spans="2:65" s="6" customFormat="1" ht="15.75" customHeight="1">
      <c r="B237" s="22"/>
      <c r="C237" s="119" t="s">
        <v>444</v>
      </c>
      <c r="D237" s="119" t="s">
        <v>135</v>
      </c>
      <c r="E237" s="117" t="s">
        <v>445</v>
      </c>
      <c r="F237" s="118" t="s">
        <v>446</v>
      </c>
      <c r="G237" s="119" t="s">
        <v>138</v>
      </c>
      <c r="H237" s="120">
        <v>2</v>
      </c>
      <c r="I237" s="121"/>
      <c r="J237" s="122">
        <f>ROUND($I$237*$H$237,2)</f>
        <v>0</v>
      </c>
      <c r="K237" s="118" t="s">
        <v>139</v>
      </c>
      <c r="L237" s="22"/>
      <c r="M237" s="123"/>
      <c r="N237" s="124" t="s">
        <v>43</v>
      </c>
      <c r="P237" s="125">
        <f>$O$237*$H$237</f>
        <v>0</v>
      </c>
      <c r="Q237" s="125">
        <v>0.14494</v>
      </c>
      <c r="R237" s="125">
        <f>$Q$237*$H$237</f>
        <v>0.28988</v>
      </c>
      <c r="S237" s="125">
        <v>0</v>
      </c>
      <c r="T237" s="126">
        <f>$S$237*$H$237</f>
        <v>0</v>
      </c>
      <c r="AR237" s="75" t="s">
        <v>140</v>
      </c>
      <c r="AT237" s="75" t="s">
        <v>135</v>
      </c>
      <c r="AU237" s="75" t="s">
        <v>79</v>
      </c>
      <c r="AY237" s="75" t="s">
        <v>133</v>
      </c>
      <c r="BE237" s="127">
        <f>IF($N$237="základní",$J$237,0)</f>
        <v>0</v>
      </c>
      <c r="BF237" s="127">
        <f>IF($N$237="snížená",$J$237,0)</f>
        <v>0</v>
      </c>
      <c r="BG237" s="127">
        <f>IF($N$237="zákl. přenesená",$J$237,0)</f>
        <v>0</v>
      </c>
      <c r="BH237" s="127">
        <f>IF($N$237="sníž. přenesená",$J$237,0)</f>
        <v>0</v>
      </c>
      <c r="BI237" s="127">
        <f>IF($N$237="nulová",$J$237,0)</f>
        <v>0</v>
      </c>
      <c r="BJ237" s="75" t="s">
        <v>21</v>
      </c>
      <c r="BK237" s="127">
        <f>ROUND($I$237*$H$237,2)</f>
        <v>0</v>
      </c>
      <c r="BL237" s="75" t="s">
        <v>140</v>
      </c>
      <c r="BM237" s="75" t="s">
        <v>447</v>
      </c>
    </row>
    <row r="238" spans="2:65" s="6" customFormat="1" ht="15.75" customHeight="1">
      <c r="B238" s="22"/>
      <c r="C238" s="136" t="s">
        <v>448</v>
      </c>
      <c r="D238" s="136" t="s">
        <v>206</v>
      </c>
      <c r="E238" s="137" t="s">
        <v>449</v>
      </c>
      <c r="F238" s="138" t="s">
        <v>450</v>
      </c>
      <c r="G238" s="136" t="s">
        <v>138</v>
      </c>
      <c r="H238" s="139">
        <v>2</v>
      </c>
      <c r="I238" s="140"/>
      <c r="J238" s="141">
        <f>ROUND($I$238*$H$238,2)</f>
        <v>0</v>
      </c>
      <c r="K238" s="138" t="s">
        <v>139</v>
      </c>
      <c r="L238" s="142"/>
      <c r="M238" s="143"/>
      <c r="N238" s="144" t="s">
        <v>43</v>
      </c>
      <c r="P238" s="125">
        <f>$O$238*$H$238</f>
        <v>0</v>
      </c>
      <c r="Q238" s="125">
        <v>0.072</v>
      </c>
      <c r="R238" s="125">
        <f>$Q$238*$H$238</f>
        <v>0.144</v>
      </c>
      <c r="S238" s="125">
        <v>0</v>
      </c>
      <c r="T238" s="126">
        <f>$S$238*$H$238</f>
        <v>0</v>
      </c>
      <c r="AR238" s="75" t="s">
        <v>171</v>
      </c>
      <c r="AT238" s="75" t="s">
        <v>206</v>
      </c>
      <c r="AU238" s="75" t="s">
        <v>79</v>
      </c>
      <c r="AY238" s="75" t="s">
        <v>133</v>
      </c>
      <c r="BE238" s="127">
        <f>IF($N$238="základní",$J$238,0)</f>
        <v>0</v>
      </c>
      <c r="BF238" s="127">
        <f>IF($N$238="snížená",$J$238,0)</f>
        <v>0</v>
      </c>
      <c r="BG238" s="127">
        <f>IF($N$238="zákl. přenesená",$J$238,0)</f>
        <v>0</v>
      </c>
      <c r="BH238" s="127">
        <f>IF($N$238="sníž. přenesená",$J$238,0)</f>
        <v>0</v>
      </c>
      <c r="BI238" s="127">
        <f>IF($N$238="nulová",$J$238,0)</f>
        <v>0</v>
      </c>
      <c r="BJ238" s="75" t="s">
        <v>21</v>
      </c>
      <c r="BK238" s="127">
        <f>ROUND($I$238*$H$238,2)</f>
        <v>0</v>
      </c>
      <c r="BL238" s="75" t="s">
        <v>140</v>
      </c>
      <c r="BM238" s="75" t="s">
        <v>451</v>
      </c>
    </row>
    <row r="239" spans="2:65" s="6" customFormat="1" ht="15.75" customHeight="1">
      <c r="B239" s="22"/>
      <c r="C239" s="136" t="s">
        <v>452</v>
      </c>
      <c r="D239" s="136" t="s">
        <v>206</v>
      </c>
      <c r="E239" s="137" t="s">
        <v>453</v>
      </c>
      <c r="F239" s="138" t="s">
        <v>454</v>
      </c>
      <c r="G239" s="136" t="s">
        <v>138</v>
      </c>
      <c r="H239" s="139">
        <v>2</v>
      </c>
      <c r="I239" s="140"/>
      <c r="J239" s="141">
        <f>ROUND($I$239*$H$239,2)</f>
        <v>0</v>
      </c>
      <c r="K239" s="138" t="s">
        <v>139</v>
      </c>
      <c r="L239" s="142"/>
      <c r="M239" s="143"/>
      <c r="N239" s="144" t="s">
        <v>43</v>
      </c>
      <c r="P239" s="125">
        <f>$O$239*$H$239</f>
        <v>0</v>
      </c>
      <c r="Q239" s="125">
        <v>0.08</v>
      </c>
      <c r="R239" s="125">
        <f>$Q$239*$H$239</f>
        <v>0.16</v>
      </c>
      <c r="S239" s="125">
        <v>0</v>
      </c>
      <c r="T239" s="126">
        <f>$S$239*$H$239</f>
        <v>0</v>
      </c>
      <c r="AR239" s="75" t="s">
        <v>171</v>
      </c>
      <c r="AT239" s="75" t="s">
        <v>206</v>
      </c>
      <c r="AU239" s="75" t="s">
        <v>79</v>
      </c>
      <c r="AY239" s="75" t="s">
        <v>133</v>
      </c>
      <c r="BE239" s="127">
        <f>IF($N$239="základní",$J$239,0)</f>
        <v>0</v>
      </c>
      <c r="BF239" s="127">
        <f>IF($N$239="snížená",$J$239,0)</f>
        <v>0</v>
      </c>
      <c r="BG239" s="127">
        <f>IF($N$239="zákl. přenesená",$J$239,0)</f>
        <v>0</v>
      </c>
      <c r="BH239" s="127">
        <f>IF($N$239="sníž. přenesená",$J$239,0)</f>
        <v>0</v>
      </c>
      <c r="BI239" s="127">
        <f>IF($N$239="nulová",$J$239,0)</f>
        <v>0</v>
      </c>
      <c r="BJ239" s="75" t="s">
        <v>21</v>
      </c>
      <c r="BK239" s="127">
        <f>ROUND($I$239*$H$239,2)</f>
        <v>0</v>
      </c>
      <c r="BL239" s="75" t="s">
        <v>140</v>
      </c>
      <c r="BM239" s="75" t="s">
        <v>455</v>
      </c>
    </row>
    <row r="240" spans="2:65" s="6" customFormat="1" ht="15.75" customHeight="1">
      <c r="B240" s="22"/>
      <c r="C240" s="136" t="s">
        <v>456</v>
      </c>
      <c r="D240" s="136" t="s">
        <v>206</v>
      </c>
      <c r="E240" s="137" t="s">
        <v>457</v>
      </c>
      <c r="F240" s="138" t="s">
        <v>458</v>
      </c>
      <c r="G240" s="136" t="s">
        <v>138</v>
      </c>
      <c r="H240" s="139">
        <v>2</v>
      </c>
      <c r="I240" s="140"/>
      <c r="J240" s="141">
        <f>ROUND($I$240*$H$240,2)</f>
        <v>0</v>
      </c>
      <c r="K240" s="138" t="s">
        <v>139</v>
      </c>
      <c r="L240" s="142"/>
      <c r="M240" s="143"/>
      <c r="N240" s="144" t="s">
        <v>43</v>
      </c>
      <c r="P240" s="125">
        <f>$O$240*$H$240</f>
        <v>0</v>
      </c>
      <c r="Q240" s="125">
        <v>0.057</v>
      </c>
      <c r="R240" s="125">
        <f>$Q$240*$H$240</f>
        <v>0.114</v>
      </c>
      <c r="S240" s="125">
        <v>0</v>
      </c>
      <c r="T240" s="126">
        <f>$S$240*$H$240</f>
        <v>0</v>
      </c>
      <c r="AR240" s="75" t="s">
        <v>171</v>
      </c>
      <c r="AT240" s="75" t="s">
        <v>206</v>
      </c>
      <c r="AU240" s="75" t="s">
        <v>79</v>
      </c>
      <c r="AY240" s="75" t="s">
        <v>133</v>
      </c>
      <c r="BE240" s="127">
        <f>IF($N$240="základní",$J$240,0)</f>
        <v>0</v>
      </c>
      <c r="BF240" s="127">
        <f>IF($N$240="snížená",$J$240,0)</f>
        <v>0</v>
      </c>
      <c r="BG240" s="127">
        <f>IF($N$240="zákl. přenesená",$J$240,0)</f>
        <v>0</v>
      </c>
      <c r="BH240" s="127">
        <f>IF($N$240="sníž. přenesená",$J$240,0)</f>
        <v>0</v>
      </c>
      <c r="BI240" s="127">
        <f>IF($N$240="nulová",$J$240,0)</f>
        <v>0</v>
      </c>
      <c r="BJ240" s="75" t="s">
        <v>21</v>
      </c>
      <c r="BK240" s="127">
        <f>ROUND($I$240*$H$240,2)</f>
        <v>0</v>
      </c>
      <c r="BL240" s="75" t="s">
        <v>140</v>
      </c>
      <c r="BM240" s="75" t="s">
        <v>459</v>
      </c>
    </row>
    <row r="241" spans="2:65" s="6" customFormat="1" ht="15.75" customHeight="1">
      <c r="B241" s="22"/>
      <c r="C241" s="136" t="s">
        <v>460</v>
      </c>
      <c r="D241" s="136" t="s">
        <v>206</v>
      </c>
      <c r="E241" s="137" t="s">
        <v>461</v>
      </c>
      <c r="F241" s="138" t="s">
        <v>462</v>
      </c>
      <c r="G241" s="136" t="s">
        <v>138</v>
      </c>
      <c r="H241" s="139">
        <v>2</v>
      </c>
      <c r="I241" s="140"/>
      <c r="J241" s="141">
        <f>ROUND($I$241*$H$241,2)</f>
        <v>0</v>
      </c>
      <c r="K241" s="138" t="s">
        <v>139</v>
      </c>
      <c r="L241" s="142"/>
      <c r="M241" s="143"/>
      <c r="N241" s="144" t="s">
        <v>43</v>
      </c>
      <c r="P241" s="125">
        <f>$O$241*$H$241</f>
        <v>0</v>
      </c>
      <c r="Q241" s="125">
        <v>0.111</v>
      </c>
      <c r="R241" s="125">
        <f>$Q$241*$H$241</f>
        <v>0.222</v>
      </c>
      <c r="S241" s="125">
        <v>0</v>
      </c>
      <c r="T241" s="126">
        <f>$S$241*$H$241</f>
        <v>0</v>
      </c>
      <c r="AR241" s="75" t="s">
        <v>171</v>
      </c>
      <c r="AT241" s="75" t="s">
        <v>206</v>
      </c>
      <c r="AU241" s="75" t="s">
        <v>79</v>
      </c>
      <c r="AY241" s="75" t="s">
        <v>133</v>
      </c>
      <c r="BE241" s="127">
        <f>IF($N$241="základní",$J$241,0)</f>
        <v>0</v>
      </c>
      <c r="BF241" s="127">
        <f>IF($N$241="snížená",$J$241,0)</f>
        <v>0</v>
      </c>
      <c r="BG241" s="127">
        <f>IF($N$241="zákl. přenesená",$J$241,0)</f>
        <v>0</v>
      </c>
      <c r="BH241" s="127">
        <f>IF($N$241="sníž. přenesená",$J$241,0)</f>
        <v>0</v>
      </c>
      <c r="BI241" s="127">
        <f>IF($N$241="nulová",$J$241,0)</f>
        <v>0</v>
      </c>
      <c r="BJ241" s="75" t="s">
        <v>21</v>
      </c>
      <c r="BK241" s="127">
        <f>ROUND($I$241*$H$241,2)</f>
        <v>0</v>
      </c>
      <c r="BL241" s="75" t="s">
        <v>140</v>
      </c>
      <c r="BM241" s="75" t="s">
        <v>463</v>
      </c>
    </row>
    <row r="242" spans="2:65" s="6" customFormat="1" ht="15.75" customHeight="1">
      <c r="B242" s="22"/>
      <c r="C242" s="119" t="s">
        <v>464</v>
      </c>
      <c r="D242" s="119" t="s">
        <v>135</v>
      </c>
      <c r="E242" s="117" t="s">
        <v>465</v>
      </c>
      <c r="F242" s="118" t="s">
        <v>466</v>
      </c>
      <c r="G242" s="119" t="s">
        <v>138</v>
      </c>
      <c r="H242" s="120">
        <v>2</v>
      </c>
      <c r="I242" s="121"/>
      <c r="J242" s="122">
        <f>ROUND($I$242*$H$242,2)</f>
        <v>0</v>
      </c>
      <c r="K242" s="118" t="s">
        <v>139</v>
      </c>
      <c r="L242" s="22"/>
      <c r="M242" s="123"/>
      <c r="N242" s="124" t="s">
        <v>43</v>
      </c>
      <c r="P242" s="125">
        <f>$O$242*$H$242</f>
        <v>0</v>
      </c>
      <c r="Q242" s="125">
        <v>0.00936</v>
      </c>
      <c r="R242" s="125">
        <f>$Q$242*$H$242</f>
        <v>0.01872</v>
      </c>
      <c r="S242" s="125">
        <v>0</v>
      </c>
      <c r="T242" s="126">
        <f>$S$242*$H$242</f>
        <v>0</v>
      </c>
      <c r="AR242" s="75" t="s">
        <v>140</v>
      </c>
      <c r="AT242" s="75" t="s">
        <v>135</v>
      </c>
      <c r="AU242" s="75" t="s">
        <v>79</v>
      </c>
      <c r="AY242" s="75" t="s">
        <v>133</v>
      </c>
      <c r="BE242" s="127">
        <f>IF($N$242="základní",$J$242,0)</f>
        <v>0</v>
      </c>
      <c r="BF242" s="127">
        <f>IF($N$242="snížená",$J$242,0)</f>
        <v>0</v>
      </c>
      <c r="BG242" s="127">
        <f>IF($N$242="zákl. přenesená",$J$242,0)</f>
        <v>0</v>
      </c>
      <c r="BH242" s="127">
        <f>IF($N$242="sníž. přenesená",$J$242,0)</f>
        <v>0</v>
      </c>
      <c r="BI242" s="127">
        <f>IF($N$242="nulová",$J$242,0)</f>
        <v>0</v>
      </c>
      <c r="BJ242" s="75" t="s">
        <v>21</v>
      </c>
      <c r="BK242" s="127">
        <f>ROUND($I$242*$H$242,2)</f>
        <v>0</v>
      </c>
      <c r="BL242" s="75" t="s">
        <v>140</v>
      </c>
      <c r="BM242" s="75" t="s">
        <v>467</v>
      </c>
    </row>
    <row r="243" spans="2:65" s="6" customFormat="1" ht="15.75" customHeight="1">
      <c r="B243" s="22"/>
      <c r="C243" s="136" t="s">
        <v>468</v>
      </c>
      <c r="D243" s="136" t="s">
        <v>206</v>
      </c>
      <c r="E243" s="137" t="s">
        <v>469</v>
      </c>
      <c r="F243" s="138" t="s">
        <v>470</v>
      </c>
      <c r="G243" s="136" t="s">
        <v>138</v>
      </c>
      <c r="H243" s="139">
        <v>2</v>
      </c>
      <c r="I243" s="140"/>
      <c r="J243" s="141">
        <f>ROUND($I$243*$H$243,2)</f>
        <v>0</v>
      </c>
      <c r="K243" s="138" t="s">
        <v>139</v>
      </c>
      <c r="L243" s="142"/>
      <c r="M243" s="143"/>
      <c r="N243" s="144" t="s">
        <v>43</v>
      </c>
      <c r="P243" s="125">
        <f>$O$243*$H$243</f>
        <v>0</v>
      </c>
      <c r="Q243" s="125">
        <v>0.043</v>
      </c>
      <c r="R243" s="125">
        <f>$Q$243*$H$243</f>
        <v>0.086</v>
      </c>
      <c r="S243" s="125">
        <v>0</v>
      </c>
      <c r="T243" s="126">
        <f>$S$243*$H$243</f>
        <v>0</v>
      </c>
      <c r="AR243" s="75" t="s">
        <v>171</v>
      </c>
      <c r="AT243" s="75" t="s">
        <v>206</v>
      </c>
      <c r="AU243" s="75" t="s">
        <v>79</v>
      </c>
      <c r="AY243" s="75" t="s">
        <v>133</v>
      </c>
      <c r="BE243" s="127">
        <f>IF($N$243="základní",$J$243,0)</f>
        <v>0</v>
      </c>
      <c r="BF243" s="127">
        <f>IF($N$243="snížená",$J$243,0)</f>
        <v>0</v>
      </c>
      <c r="BG243" s="127">
        <f>IF($N$243="zákl. přenesená",$J$243,0)</f>
        <v>0</v>
      </c>
      <c r="BH243" s="127">
        <f>IF($N$243="sníž. přenesená",$J$243,0)</f>
        <v>0</v>
      </c>
      <c r="BI243" s="127">
        <f>IF($N$243="nulová",$J$243,0)</f>
        <v>0</v>
      </c>
      <c r="BJ243" s="75" t="s">
        <v>21</v>
      </c>
      <c r="BK243" s="127">
        <f>ROUND($I$243*$H$243,2)</f>
        <v>0</v>
      </c>
      <c r="BL243" s="75" t="s">
        <v>140</v>
      </c>
      <c r="BM243" s="75" t="s">
        <v>471</v>
      </c>
    </row>
    <row r="244" spans="2:65" s="6" customFormat="1" ht="15.75" customHeight="1">
      <c r="B244" s="22"/>
      <c r="C244" s="136" t="s">
        <v>472</v>
      </c>
      <c r="D244" s="136" t="s">
        <v>206</v>
      </c>
      <c r="E244" s="137" t="s">
        <v>473</v>
      </c>
      <c r="F244" s="138" t="s">
        <v>474</v>
      </c>
      <c r="G244" s="136" t="s">
        <v>138</v>
      </c>
      <c r="H244" s="139">
        <v>2</v>
      </c>
      <c r="I244" s="140"/>
      <c r="J244" s="141">
        <f>ROUND($I$244*$H$244,2)</f>
        <v>0</v>
      </c>
      <c r="K244" s="138" t="s">
        <v>139</v>
      </c>
      <c r="L244" s="142"/>
      <c r="M244" s="143"/>
      <c r="N244" s="144" t="s">
        <v>43</v>
      </c>
      <c r="P244" s="125">
        <f>$O$244*$H$244</f>
        <v>0</v>
      </c>
      <c r="Q244" s="125">
        <v>0.006</v>
      </c>
      <c r="R244" s="125">
        <f>$Q$244*$H$244</f>
        <v>0.012</v>
      </c>
      <c r="S244" s="125">
        <v>0</v>
      </c>
      <c r="T244" s="126">
        <f>$S$244*$H$244</f>
        <v>0</v>
      </c>
      <c r="AR244" s="75" t="s">
        <v>171</v>
      </c>
      <c r="AT244" s="75" t="s">
        <v>206</v>
      </c>
      <c r="AU244" s="75" t="s">
        <v>79</v>
      </c>
      <c r="AY244" s="75" t="s">
        <v>133</v>
      </c>
      <c r="BE244" s="127">
        <f>IF($N$244="základní",$J$244,0)</f>
        <v>0</v>
      </c>
      <c r="BF244" s="127">
        <f>IF($N$244="snížená",$J$244,0)</f>
        <v>0</v>
      </c>
      <c r="BG244" s="127">
        <f>IF($N$244="zákl. přenesená",$J$244,0)</f>
        <v>0</v>
      </c>
      <c r="BH244" s="127">
        <f>IF($N$244="sníž. přenesená",$J$244,0)</f>
        <v>0</v>
      </c>
      <c r="BI244" s="127">
        <f>IF($N$244="nulová",$J$244,0)</f>
        <v>0</v>
      </c>
      <c r="BJ244" s="75" t="s">
        <v>21</v>
      </c>
      <c r="BK244" s="127">
        <f>ROUND($I$244*$H$244,2)</f>
        <v>0</v>
      </c>
      <c r="BL244" s="75" t="s">
        <v>140</v>
      </c>
      <c r="BM244" s="75" t="s">
        <v>475</v>
      </c>
    </row>
    <row r="245" spans="2:63" s="105" customFormat="1" ht="30.75" customHeight="1">
      <c r="B245" s="106"/>
      <c r="D245" s="107" t="s">
        <v>71</v>
      </c>
      <c r="E245" s="114" t="s">
        <v>175</v>
      </c>
      <c r="F245" s="114" t="s">
        <v>476</v>
      </c>
      <c r="J245" s="115">
        <f>$BK$245</f>
        <v>0</v>
      </c>
      <c r="L245" s="106"/>
      <c r="M245" s="110"/>
      <c r="P245" s="111">
        <f>SUM($P$246:$P$291)</f>
        <v>0</v>
      </c>
      <c r="R245" s="111">
        <f>SUM($R$246:$R$291)</f>
        <v>80.12957600000001</v>
      </c>
      <c r="T245" s="112">
        <f>SUM($T$246:$T$291)</f>
        <v>582.9563999999999</v>
      </c>
      <c r="AR245" s="107" t="s">
        <v>21</v>
      </c>
      <c r="AT245" s="107" t="s">
        <v>71</v>
      </c>
      <c r="AU245" s="107" t="s">
        <v>21</v>
      </c>
      <c r="AY245" s="107" t="s">
        <v>133</v>
      </c>
      <c r="BK245" s="113">
        <f>SUM($BK$246:$BK$291)</f>
        <v>0</v>
      </c>
    </row>
    <row r="246" spans="2:65" s="6" customFormat="1" ht="15.75" customHeight="1">
      <c r="B246" s="22"/>
      <c r="C246" s="119" t="s">
        <v>477</v>
      </c>
      <c r="D246" s="119" t="s">
        <v>135</v>
      </c>
      <c r="E246" s="117" t="s">
        <v>478</v>
      </c>
      <c r="F246" s="118" t="s">
        <v>479</v>
      </c>
      <c r="G246" s="119" t="s">
        <v>154</v>
      </c>
      <c r="H246" s="120">
        <v>14</v>
      </c>
      <c r="I246" s="121"/>
      <c r="J246" s="122">
        <f>ROUND($I$246*$H$246,2)</f>
        <v>0</v>
      </c>
      <c r="K246" s="118" t="s">
        <v>139</v>
      </c>
      <c r="L246" s="22"/>
      <c r="M246" s="123"/>
      <c r="N246" s="124" t="s">
        <v>43</v>
      </c>
      <c r="P246" s="125">
        <f>$O$246*$H$246</f>
        <v>0</v>
      </c>
      <c r="Q246" s="125">
        <v>0.1554</v>
      </c>
      <c r="R246" s="125">
        <f>$Q$246*$H$246</f>
        <v>2.1756</v>
      </c>
      <c r="S246" s="125">
        <v>0</v>
      </c>
      <c r="T246" s="126">
        <f>$S$246*$H$246</f>
        <v>0</v>
      </c>
      <c r="AR246" s="75" t="s">
        <v>140</v>
      </c>
      <c r="AT246" s="75" t="s">
        <v>135</v>
      </c>
      <c r="AU246" s="75" t="s">
        <v>79</v>
      </c>
      <c r="AY246" s="75" t="s">
        <v>133</v>
      </c>
      <c r="BE246" s="127">
        <f>IF($N$246="základní",$J$246,0)</f>
        <v>0</v>
      </c>
      <c r="BF246" s="127">
        <f>IF($N$246="snížená",$J$246,0)</f>
        <v>0</v>
      </c>
      <c r="BG246" s="127">
        <f>IF($N$246="zákl. přenesená",$J$246,0)</f>
        <v>0</v>
      </c>
      <c r="BH246" s="127">
        <f>IF($N$246="sníž. přenesená",$J$246,0)</f>
        <v>0</v>
      </c>
      <c r="BI246" s="127">
        <f>IF($N$246="nulová",$J$246,0)</f>
        <v>0</v>
      </c>
      <c r="BJ246" s="75" t="s">
        <v>21</v>
      </c>
      <c r="BK246" s="127">
        <f>ROUND($I$246*$H$246,2)</f>
        <v>0</v>
      </c>
      <c r="BL246" s="75" t="s">
        <v>140</v>
      </c>
      <c r="BM246" s="75" t="s">
        <v>480</v>
      </c>
    </row>
    <row r="247" spans="2:51" s="6" customFormat="1" ht="15.75" customHeight="1">
      <c r="B247" s="128"/>
      <c r="D247" s="129" t="s">
        <v>150</v>
      </c>
      <c r="E247" s="130"/>
      <c r="F247" s="130" t="s">
        <v>481</v>
      </c>
      <c r="H247" s="131">
        <v>14</v>
      </c>
      <c r="L247" s="128"/>
      <c r="M247" s="132"/>
      <c r="T247" s="133"/>
      <c r="AT247" s="134" t="s">
        <v>150</v>
      </c>
      <c r="AU247" s="134" t="s">
        <v>79</v>
      </c>
      <c r="AV247" s="134" t="s">
        <v>79</v>
      </c>
      <c r="AW247" s="134" t="s">
        <v>91</v>
      </c>
      <c r="AX247" s="134" t="s">
        <v>21</v>
      </c>
      <c r="AY247" s="134" t="s">
        <v>133</v>
      </c>
    </row>
    <row r="248" spans="2:65" s="6" customFormat="1" ht="15.75" customHeight="1">
      <c r="B248" s="22"/>
      <c r="C248" s="145" t="s">
        <v>482</v>
      </c>
      <c r="D248" s="145" t="s">
        <v>206</v>
      </c>
      <c r="E248" s="137" t="s">
        <v>483</v>
      </c>
      <c r="F248" s="138" t="s">
        <v>484</v>
      </c>
      <c r="G248" s="136" t="s">
        <v>138</v>
      </c>
      <c r="H248" s="139">
        <v>12.6</v>
      </c>
      <c r="I248" s="140"/>
      <c r="J248" s="141">
        <f>ROUND($I$248*$H$248,2)</f>
        <v>0</v>
      </c>
      <c r="K248" s="138" t="s">
        <v>139</v>
      </c>
      <c r="L248" s="142"/>
      <c r="M248" s="143"/>
      <c r="N248" s="144" t="s">
        <v>43</v>
      </c>
      <c r="P248" s="125">
        <f>$O$248*$H$248</f>
        <v>0</v>
      </c>
      <c r="Q248" s="125">
        <v>0.108</v>
      </c>
      <c r="R248" s="125">
        <f>$Q$248*$H$248</f>
        <v>1.3608</v>
      </c>
      <c r="S248" s="125">
        <v>0</v>
      </c>
      <c r="T248" s="126">
        <f>$S$248*$H$248</f>
        <v>0</v>
      </c>
      <c r="AR248" s="75" t="s">
        <v>171</v>
      </c>
      <c r="AT248" s="75" t="s">
        <v>206</v>
      </c>
      <c r="AU248" s="75" t="s">
        <v>79</v>
      </c>
      <c r="AY248" s="6" t="s">
        <v>133</v>
      </c>
      <c r="BE248" s="127">
        <f>IF($N$248="základní",$J$248,0)</f>
        <v>0</v>
      </c>
      <c r="BF248" s="127">
        <f>IF($N$248="snížená",$J$248,0)</f>
        <v>0</v>
      </c>
      <c r="BG248" s="127">
        <f>IF($N$248="zákl. přenesená",$J$248,0)</f>
        <v>0</v>
      </c>
      <c r="BH248" s="127">
        <f>IF($N$248="sníž. přenesená",$J$248,0)</f>
        <v>0</v>
      </c>
      <c r="BI248" s="127">
        <f>IF($N$248="nulová",$J$248,0)</f>
        <v>0</v>
      </c>
      <c r="BJ248" s="75" t="s">
        <v>21</v>
      </c>
      <c r="BK248" s="127">
        <f>ROUND($I$248*$H$248,2)</f>
        <v>0</v>
      </c>
      <c r="BL248" s="75" t="s">
        <v>140</v>
      </c>
      <c r="BM248" s="75" t="s">
        <v>485</v>
      </c>
    </row>
    <row r="249" spans="2:51" s="6" customFormat="1" ht="15.75" customHeight="1">
      <c r="B249" s="128"/>
      <c r="D249" s="135" t="s">
        <v>150</v>
      </c>
      <c r="F249" s="130" t="s">
        <v>486</v>
      </c>
      <c r="H249" s="131">
        <v>12.6</v>
      </c>
      <c r="L249" s="128"/>
      <c r="M249" s="132"/>
      <c r="T249" s="133"/>
      <c r="AT249" s="134" t="s">
        <v>150</v>
      </c>
      <c r="AU249" s="134" t="s">
        <v>79</v>
      </c>
      <c r="AV249" s="134" t="s">
        <v>79</v>
      </c>
      <c r="AW249" s="134" t="s">
        <v>72</v>
      </c>
      <c r="AX249" s="134" t="s">
        <v>21</v>
      </c>
      <c r="AY249" s="134" t="s">
        <v>133</v>
      </c>
    </row>
    <row r="250" spans="2:65" s="6" customFormat="1" ht="15.75" customHeight="1">
      <c r="B250" s="22"/>
      <c r="C250" s="145" t="s">
        <v>487</v>
      </c>
      <c r="D250" s="145" t="s">
        <v>206</v>
      </c>
      <c r="E250" s="137" t="s">
        <v>488</v>
      </c>
      <c r="F250" s="138" t="s">
        <v>489</v>
      </c>
      <c r="G250" s="136" t="s">
        <v>138</v>
      </c>
      <c r="H250" s="139">
        <v>2.1</v>
      </c>
      <c r="I250" s="140"/>
      <c r="J250" s="141">
        <f>ROUND($I$250*$H$250,2)</f>
        <v>0</v>
      </c>
      <c r="K250" s="138" t="s">
        <v>139</v>
      </c>
      <c r="L250" s="142"/>
      <c r="M250" s="143"/>
      <c r="N250" s="144" t="s">
        <v>43</v>
      </c>
      <c r="P250" s="125">
        <f>$O$250*$H$250</f>
        <v>0</v>
      </c>
      <c r="Q250" s="125">
        <v>0.085</v>
      </c>
      <c r="R250" s="125">
        <f>$Q$250*$H$250</f>
        <v>0.17850000000000002</v>
      </c>
      <c r="S250" s="125">
        <v>0</v>
      </c>
      <c r="T250" s="126">
        <f>$S$250*$H$250</f>
        <v>0</v>
      </c>
      <c r="AR250" s="75" t="s">
        <v>171</v>
      </c>
      <c r="AT250" s="75" t="s">
        <v>206</v>
      </c>
      <c r="AU250" s="75" t="s">
        <v>79</v>
      </c>
      <c r="AY250" s="6" t="s">
        <v>133</v>
      </c>
      <c r="BE250" s="127">
        <f>IF($N$250="základní",$J$250,0)</f>
        <v>0</v>
      </c>
      <c r="BF250" s="127">
        <f>IF($N$250="snížená",$J$250,0)</f>
        <v>0</v>
      </c>
      <c r="BG250" s="127">
        <f>IF($N$250="zákl. přenesená",$J$250,0)</f>
        <v>0</v>
      </c>
      <c r="BH250" s="127">
        <f>IF($N$250="sníž. přenesená",$J$250,0)</f>
        <v>0</v>
      </c>
      <c r="BI250" s="127">
        <f>IF($N$250="nulová",$J$250,0)</f>
        <v>0</v>
      </c>
      <c r="BJ250" s="75" t="s">
        <v>21</v>
      </c>
      <c r="BK250" s="127">
        <f>ROUND($I$250*$H$250,2)</f>
        <v>0</v>
      </c>
      <c r="BL250" s="75" t="s">
        <v>140</v>
      </c>
      <c r="BM250" s="75" t="s">
        <v>490</v>
      </c>
    </row>
    <row r="251" spans="2:51" s="6" customFormat="1" ht="15.75" customHeight="1">
      <c r="B251" s="128"/>
      <c r="D251" s="135" t="s">
        <v>150</v>
      </c>
      <c r="F251" s="130" t="s">
        <v>491</v>
      </c>
      <c r="H251" s="131">
        <v>2.1</v>
      </c>
      <c r="L251" s="128"/>
      <c r="M251" s="132"/>
      <c r="T251" s="133"/>
      <c r="AT251" s="134" t="s">
        <v>150</v>
      </c>
      <c r="AU251" s="134" t="s">
        <v>79</v>
      </c>
      <c r="AV251" s="134" t="s">
        <v>79</v>
      </c>
      <c r="AW251" s="134" t="s">
        <v>72</v>
      </c>
      <c r="AX251" s="134" t="s">
        <v>21</v>
      </c>
      <c r="AY251" s="134" t="s">
        <v>133</v>
      </c>
    </row>
    <row r="252" spans="2:65" s="6" customFormat="1" ht="15.75" customHeight="1">
      <c r="B252" s="22"/>
      <c r="C252" s="116" t="s">
        <v>492</v>
      </c>
      <c r="D252" s="116" t="s">
        <v>135</v>
      </c>
      <c r="E252" s="117" t="s">
        <v>493</v>
      </c>
      <c r="F252" s="118" t="s">
        <v>494</v>
      </c>
      <c r="G252" s="119" t="s">
        <v>154</v>
      </c>
      <c r="H252" s="120">
        <v>508</v>
      </c>
      <c r="I252" s="121"/>
      <c r="J252" s="122">
        <f>ROUND($I$252*$H$252,2)</f>
        <v>0</v>
      </c>
      <c r="K252" s="118" t="s">
        <v>139</v>
      </c>
      <c r="L252" s="22"/>
      <c r="M252" s="123"/>
      <c r="N252" s="124" t="s">
        <v>43</v>
      </c>
      <c r="P252" s="125">
        <f>$O$252*$H$252</f>
        <v>0</v>
      </c>
      <c r="Q252" s="125">
        <v>0.10095</v>
      </c>
      <c r="R252" s="125">
        <f>$Q$252*$H$252</f>
        <v>51.2826</v>
      </c>
      <c r="S252" s="125">
        <v>0</v>
      </c>
      <c r="T252" s="126">
        <f>$S$252*$H$252</f>
        <v>0</v>
      </c>
      <c r="AR252" s="75" t="s">
        <v>140</v>
      </c>
      <c r="AT252" s="75" t="s">
        <v>135</v>
      </c>
      <c r="AU252" s="75" t="s">
        <v>79</v>
      </c>
      <c r="AY252" s="6" t="s">
        <v>133</v>
      </c>
      <c r="BE252" s="127">
        <f>IF($N$252="základní",$J$252,0)</f>
        <v>0</v>
      </c>
      <c r="BF252" s="127">
        <f>IF($N$252="snížená",$J$252,0)</f>
        <v>0</v>
      </c>
      <c r="BG252" s="127">
        <f>IF($N$252="zákl. přenesená",$J$252,0)</f>
        <v>0</v>
      </c>
      <c r="BH252" s="127">
        <f>IF($N$252="sníž. přenesená",$J$252,0)</f>
        <v>0</v>
      </c>
      <c r="BI252" s="127">
        <f>IF($N$252="nulová",$J$252,0)</f>
        <v>0</v>
      </c>
      <c r="BJ252" s="75" t="s">
        <v>21</v>
      </c>
      <c r="BK252" s="127">
        <f>ROUND($I$252*$H$252,2)</f>
        <v>0</v>
      </c>
      <c r="BL252" s="75" t="s">
        <v>140</v>
      </c>
      <c r="BM252" s="75" t="s">
        <v>495</v>
      </c>
    </row>
    <row r="253" spans="2:51" s="6" customFormat="1" ht="15.75" customHeight="1">
      <c r="B253" s="128"/>
      <c r="D253" s="129" t="s">
        <v>150</v>
      </c>
      <c r="E253" s="130"/>
      <c r="F253" s="130" t="s">
        <v>496</v>
      </c>
      <c r="H253" s="131">
        <v>508</v>
      </c>
      <c r="L253" s="128"/>
      <c r="M253" s="132"/>
      <c r="T253" s="133"/>
      <c r="AT253" s="134" t="s">
        <v>150</v>
      </c>
      <c r="AU253" s="134" t="s">
        <v>79</v>
      </c>
      <c r="AV253" s="134" t="s">
        <v>79</v>
      </c>
      <c r="AW253" s="134" t="s">
        <v>91</v>
      </c>
      <c r="AX253" s="134" t="s">
        <v>21</v>
      </c>
      <c r="AY253" s="134" t="s">
        <v>133</v>
      </c>
    </row>
    <row r="254" spans="2:65" s="6" customFormat="1" ht="15.75" customHeight="1">
      <c r="B254" s="22"/>
      <c r="C254" s="145" t="s">
        <v>497</v>
      </c>
      <c r="D254" s="145" t="s">
        <v>206</v>
      </c>
      <c r="E254" s="137" t="s">
        <v>498</v>
      </c>
      <c r="F254" s="138" t="s">
        <v>499</v>
      </c>
      <c r="G254" s="136" t="s">
        <v>138</v>
      </c>
      <c r="H254" s="139">
        <v>77.7</v>
      </c>
      <c r="I254" s="140"/>
      <c r="J254" s="141">
        <f>ROUND($I$254*$H$254,2)</f>
        <v>0</v>
      </c>
      <c r="K254" s="138" t="s">
        <v>139</v>
      </c>
      <c r="L254" s="142"/>
      <c r="M254" s="143"/>
      <c r="N254" s="144" t="s">
        <v>43</v>
      </c>
      <c r="P254" s="125">
        <f>$O$254*$H$254</f>
        <v>0</v>
      </c>
      <c r="Q254" s="125">
        <v>0.024</v>
      </c>
      <c r="R254" s="125">
        <f>$Q$254*$H$254</f>
        <v>1.8648</v>
      </c>
      <c r="S254" s="125">
        <v>0</v>
      </c>
      <c r="T254" s="126">
        <f>$S$254*$H$254</f>
        <v>0</v>
      </c>
      <c r="AR254" s="75" t="s">
        <v>171</v>
      </c>
      <c r="AT254" s="75" t="s">
        <v>206</v>
      </c>
      <c r="AU254" s="75" t="s">
        <v>79</v>
      </c>
      <c r="AY254" s="6" t="s">
        <v>133</v>
      </c>
      <c r="BE254" s="127">
        <f>IF($N$254="základní",$J$254,0)</f>
        <v>0</v>
      </c>
      <c r="BF254" s="127">
        <f>IF($N$254="snížená",$J$254,0)</f>
        <v>0</v>
      </c>
      <c r="BG254" s="127">
        <f>IF($N$254="zákl. přenesená",$J$254,0)</f>
        <v>0</v>
      </c>
      <c r="BH254" s="127">
        <f>IF($N$254="sníž. přenesená",$J$254,0)</f>
        <v>0</v>
      </c>
      <c r="BI254" s="127">
        <f>IF($N$254="nulová",$J$254,0)</f>
        <v>0</v>
      </c>
      <c r="BJ254" s="75" t="s">
        <v>21</v>
      </c>
      <c r="BK254" s="127">
        <f>ROUND($I$254*$H$254,2)</f>
        <v>0</v>
      </c>
      <c r="BL254" s="75" t="s">
        <v>140</v>
      </c>
      <c r="BM254" s="75" t="s">
        <v>500</v>
      </c>
    </row>
    <row r="255" spans="2:51" s="6" customFormat="1" ht="15.75" customHeight="1">
      <c r="B255" s="128"/>
      <c r="D255" s="129" t="s">
        <v>150</v>
      </c>
      <c r="E255" s="130"/>
      <c r="F255" s="130" t="s">
        <v>501</v>
      </c>
      <c r="H255" s="131">
        <v>74</v>
      </c>
      <c r="L255" s="128"/>
      <c r="M255" s="132"/>
      <c r="T255" s="133"/>
      <c r="AT255" s="134" t="s">
        <v>150</v>
      </c>
      <c r="AU255" s="134" t="s">
        <v>79</v>
      </c>
      <c r="AV255" s="134" t="s">
        <v>79</v>
      </c>
      <c r="AW255" s="134" t="s">
        <v>91</v>
      </c>
      <c r="AX255" s="134" t="s">
        <v>21</v>
      </c>
      <c r="AY255" s="134" t="s">
        <v>133</v>
      </c>
    </row>
    <row r="256" spans="2:51" s="6" customFormat="1" ht="15.75" customHeight="1">
      <c r="B256" s="128"/>
      <c r="D256" s="135" t="s">
        <v>150</v>
      </c>
      <c r="F256" s="130" t="s">
        <v>502</v>
      </c>
      <c r="H256" s="131">
        <v>77.7</v>
      </c>
      <c r="L256" s="128"/>
      <c r="M256" s="132"/>
      <c r="T256" s="133"/>
      <c r="AT256" s="134" t="s">
        <v>150</v>
      </c>
      <c r="AU256" s="134" t="s">
        <v>79</v>
      </c>
      <c r="AV256" s="134" t="s">
        <v>79</v>
      </c>
      <c r="AW256" s="134" t="s">
        <v>72</v>
      </c>
      <c r="AX256" s="134" t="s">
        <v>21</v>
      </c>
      <c r="AY256" s="134" t="s">
        <v>133</v>
      </c>
    </row>
    <row r="257" spans="2:65" s="6" customFormat="1" ht="15.75" customHeight="1">
      <c r="B257" s="22"/>
      <c r="C257" s="145" t="s">
        <v>503</v>
      </c>
      <c r="D257" s="145" t="s">
        <v>206</v>
      </c>
      <c r="E257" s="137" t="s">
        <v>504</v>
      </c>
      <c r="F257" s="138" t="s">
        <v>505</v>
      </c>
      <c r="G257" s="136" t="s">
        <v>138</v>
      </c>
      <c r="H257" s="139">
        <v>978.6</v>
      </c>
      <c r="I257" s="140"/>
      <c r="J257" s="141">
        <f>ROUND($I$257*$H$257,2)</f>
        <v>0</v>
      </c>
      <c r="K257" s="138" t="s">
        <v>139</v>
      </c>
      <c r="L257" s="142"/>
      <c r="M257" s="143"/>
      <c r="N257" s="144" t="s">
        <v>43</v>
      </c>
      <c r="P257" s="125">
        <f>$O$257*$H$257</f>
        <v>0</v>
      </c>
      <c r="Q257" s="125">
        <v>0.011</v>
      </c>
      <c r="R257" s="125">
        <f>$Q$257*$H$257</f>
        <v>10.7646</v>
      </c>
      <c r="S257" s="125">
        <v>0</v>
      </c>
      <c r="T257" s="126">
        <f>$S$257*$H$257</f>
        <v>0</v>
      </c>
      <c r="AR257" s="75" t="s">
        <v>171</v>
      </c>
      <c r="AT257" s="75" t="s">
        <v>206</v>
      </c>
      <c r="AU257" s="75" t="s">
        <v>79</v>
      </c>
      <c r="AY257" s="6" t="s">
        <v>133</v>
      </c>
      <c r="BE257" s="127">
        <f>IF($N$257="základní",$J$257,0)</f>
        <v>0</v>
      </c>
      <c r="BF257" s="127">
        <f>IF($N$257="snížená",$J$257,0)</f>
        <v>0</v>
      </c>
      <c r="BG257" s="127">
        <f>IF($N$257="zákl. přenesená",$J$257,0)</f>
        <v>0</v>
      </c>
      <c r="BH257" s="127">
        <f>IF($N$257="sníž. přenesená",$J$257,0)</f>
        <v>0</v>
      </c>
      <c r="BI257" s="127">
        <f>IF($N$257="nulová",$J$257,0)</f>
        <v>0</v>
      </c>
      <c r="BJ257" s="75" t="s">
        <v>21</v>
      </c>
      <c r="BK257" s="127">
        <f>ROUND($I$257*$H$257,2)</f>
        <v>0</v>
      </c>
      <c r="BL257" s="75" t="s">
        <v>140</v>
      </c>
      <c r="BM257" s="75" t="s">
        <v>506</v>
      </c>
    </row>
    <row r="258" spans="2:51" s="6" customFormat="1" ht="15.75" customHeight="1">
      <c r="B258" s="128"/>
      <c r="D258" s="129" t="s">
        <v>150</v>
      </c>
      <c r="E258" s="130"/>
      <c r="F258" s="130" t="s">
        <v>507</v>
      </c>
      <c r="H258" s="131">
        <v>932</v>
      </c>
      <c r="L258" s="128"/>
      <c r="M258" s="132"/>
      <c r="T258" s="133"/>
      <c r="AT258" s="134" t="s">
        <v>150</v>
      </c>
      <c r="AU258" s="134" t="s">
        <v>79</v>
      </c>
      <c r="AV258" s="134" t="s">
        <v>79</v>
      </c>
      <c r="AW258" s="134" t="s">
        <v>91</v>
      </c>
      <c r="AX258" s="134" t="s">
        <v>21</v>
      </c>
      <c r="AY258" s="134" t="s">
        <v>133</v>
      </c>
    </row>
    <row r="259" spans="2:51" s="6" customFormat="1" ht="15.75" customHeight="1">
      <c r="B259" s="128"/>
      <c r="D259" s="135" t="s">
        <v>150</v>
      </c>
      <c r="F259" s="130" t="s">
        <v>508</v>
      </c>
      <c r="H259" s="131">
        <v>978.6</v>
      </c>
      <c r="L259" s="128"/>
      <c r="M259" s="132"/>
      <c r="T259" s="133"/>
      <c r="AT259" s="134" t="s">
        <v>150</v>
      </c>
      <c r="AU259" s="134" t="s">
        <v>79</v>
      </c>
      <c r="AV259" s="134" t="s">
        <v>79</v>
      </c>
      <c r="AW259" s="134" t="s">
        <v>72</v>
      </c>
      <c r="AX259" s="134" t="s">
        <v>21</v>
      </c>
      <c r="AY259" s="134" t="s">
        <v>133</v>
      </c>
    </row>
    <row r="260" spans="2:65" s="6" customFormat="1" ht="15.75" customHeight="1">
      <c r="B260" s="22"/>
      <c r="C260" s="145" t="s">
        <v>509</v>
      </c>
      <c r="D260" s="145" t="s">
        <v>206</v>
      </c>
      <c r="E260" s="137" t="s">
        <v>510</v>
      </c>
      <c r="F260" s="138" t="s">
        <v>511</v>
      </c>
      <c r="G260" s="136" t="s">
        <v>138</v>
      </c>
      <c r="H260" s="139">
        <v>4.2</v>
      </c>
      <c r="I260" s="140"/>
      <c r="J260" s="141">
        <f>ROUND($I$260*$H$260,2)</f>
        <v>0</v>
      </c>
      <c r="K260" s="138" t="s">
        <v>318</v>
      </c>
      <c r="L260" s="142"/>
      <c r="M260" s="143"/>
      <c r="N260" s="144" t="s">
        <v>43</v>
      </c>
      <c r="P260" s="125">
        <f>$O$260*$H$260</f>
        <v>0</v>
      </c>
      <c r="Q260" s="125">
        <v>0.024</v>
      </c>
      <c r="R260" s="125">
        <f>$Q$260*$H$260</f>
        <v>0.1008</v>
      </c>
      <c r="S260" s="125">
        <v>0</v>
      </c>
      <c r="T260" s="126">
        <f>$S$260*$H$260</f>
        <v>0</v>
      </c>
      <c r="AR260" s="75" t="s">
        <v>171</v>
      </c>
      <c r="AT260" s="75" t="s">
        <v>206</v>
      </c>
      <c r="AU260" s="75" t="s">
        <v>79</v>
      </c>
      <c r="AY260" s="6" t="s">
        <v>133</v>
      </c>
      <c r="BE260" s="127">
        <f>IF($N$260="základní",$J$260,0)</f>
        <v>0</v>
      </c>
      <c r="BF260" s="127">
        <f>IF($N$260="snížená",$J$260,0)</f>
        <v>0</v>
      </c>
      <c r="BG260" s="127">
        <f>IF($N$260="zákl. přenesená",$J$260,0)</f>
        <v>0</v>
      </c>
      <c r="BH260" s="127">
        <f>IF($N$260="sníž. přenesená",$J$260,0)</f>
        <v>0</v>
      </c>
      <c r="BI260" s="127">
        <f>IF($N$260="nulová",$J$260,0)</f>
        <v>0</v>
      </c>
      <c r="BJ260" s="75" t="s">
        <v>21</v>
      </c>
      <c r="BK260" s="127">
        <f>ROUND($I$260*$H$260,2)</f>
        <v>0</v>
      </c>
      <c r="BL260" s="75" t="s">
        <v>140</v>
      </c>
      <c r="BM260" s="75" t="s">
        <v>512</v>
      </c>
    </row>
    <row r="261" spans="2:51" s="6" customFormat="1" ht="15.75" customHeight="1">
      <c r="B261" s="128"/>
      <c r="D261" s="135" t="s">
        <v>150</v>
      </c>
      <c r="F261" s="130" t="s">
        <v>513</v>
      </c>
      <c r="H261" s="131">
        <v>4.2</v>
      </c>
      <c r="L261" s="128"/>
      <c r="M261" s="132"/>
      <c r="T261" s="133"/>
      <c r="AT261" s="134" t="s">
        <v>150</v>
      </c>
      <c r="AU261" s="134" t="s">
        <v>79</v>
      </c>
      <c r="AV261" s="134" t="s">
        <v>79</v>
      </c>
      <c r="AW261" s="134" t="s">
        <v>72</v>
      </c>
      <c r="AX261" s="134" t="s">
        <v>21</v>
      </c>
      <c r="AY261" s="134" t="s">
        <v>133</v>
      </c>
    </row>
    <row r="262" spans="2:65" s="6" customFormat="1" ht="15.75" customHeight="1">
      <c r="B262" s="22"/>
      <c r="C262" s="145" t="s">
        <v>514</v>
      </c>
      <c r="D262" s="145" t="s">
        <v>206</v>
      </c>
      <c r="E262" s="137" t="s">
        <v>515</v>
      </c>
      <c r="F262" s="138" t="s">
        <v>516</v>
      </c>
      <c r="G262" s="136" t="s">
        <v>138</v>
      </c>
      <c r="H262" s="139">
        <v>3.15</v>
      </c>
      <c r="I262" s="140"/>
      <c r="J262" s="141">
        <f>ROUND($I$262*$H$262,2)</f>
        <v>0</v>
      </c>
      <c r="K262" s="138" t="s">
        <v>318</v>
      </c>
      <c r="L262" s="142"/>
      <c r="M262" s="143"/>
      <c r="N262" s="144" t="s">
        <v>43</v>
      </c>
      <c r="P262" s="125">
        <f>$O$262*$H$262</f>
        <v>0</v>
      </c>
      <c r="Q262" s="125">
        <v>0.024</v>
      </c>
      <c r="R262" s="125">
        <f>$Q$262*$H$262</f>
        <v>0.0756</v>
      </c>
      <c r="S262" s="125">
        <v>0</v>
      </c>
      <c r="T262" s="126">
        <f>$S$262*$H$262</f>
        <v>0</v>
      </c>
      <c r="AR262" s="75" t="s">
        <v>171</v>
      </c>
      <c r="AT262" s="75" t="s">
        <v>206</v>
      </c>
      <c r="AU262" s="75" t="s">
        <v>79</v>
      </c>
      <c r="AY262" s="6" t="s">
        <v>133</v>
      </c>
      <c r="BE262" s="127">
        <f>IF($N$262="základní",$J$262,0)</f>
        <v>0</v>
      </c>
      <c r="BF262" s="127">
        <f>IF($N$262="snížená",$J$262,0)</f>
        <v>0</v>
      </c>
      <c r="BG262" s="127">
        <f>IF($N$262="zákl. přenesená",$J$262,0)</f>
        <v>0</v>
      </c>
      <c r="BH262" s="127">
        <f>IF($N$262="sníž. přenesená",$J$262,0)</f>
        <v>0</v>
      </c>
      <c r="BI262" s="127">
        <f>IF($N$262="nulová",$J$262,0)</f>
        <v>0</v>
      </c>
      <c r="BJ262" s="75" t="s">
        <v>21</v>
      </c>
      <c r="BK262" s="127">
        <f>ROUND($I$262*$H$262,2)</f>
        <v>0</v>
      </c>
      <c r="BL262" s="75" t="s">
        <v>140</v>
      </c>
      <c r="BM262" s="75" t="s">
        <v>517</v>
      </c>
    </row>
    <row r="263" spans="2:51" s="6" customFormat="1" ht="15.75" customHeight="1">
      <c r="B263" s="128"/>
      <c r="D263" s="135" t="s">
        <v>150</v>
      </c>
      <c r="F263" s="130" t="s">
        <v>518</v>
      </c>
      <c r="H263" s="131">
        <v>3.15</v>
      </c>
      <c r="L263" s="128"/>
      <c r="M263" s="132"/>
      <c r="T263" s="133"/>
      <c r="AT263" s="134" t="s">
        <v>150</v>
      </c>
      <c r="AU263" s="134" t="s">
        <v>79</v>
      </c>
      <c r="AV263" s="134" t="s">
        <v>79</v>
      </c>
      <c r="AW263" s="134" t="s">
        <v>72</v>
      </c>
      <c r="AX263" s="134" t="s">
        <v>21</v>
      </c>
      <c r="AY263" s="134" t="s">
        <v>133</v>
      </c>
    </row>
    <row r="264" spans="2:65" s="6" customFormat="1" ht="15.75" customHeight="1">
      <c r="B264" s="22"/>
      <c r="C264" s="116" t="s">
        <v>519</v>
      </c>
      <c r="D264" s="116" t="s">
        <v>135</v>
      </c>
      <c r="E264" s="117" t="s">
        <v>520</v>
      </c>
      <c r="F264" s="118" t="s">
        <v>521</v>
      </c>
      <c r="G264" s="119" t="s">
        <v>154</v>
      </c>
      <c r="H264" s="120">
        <v>28</v>
      </c>
      <c r="I264" s="121"/>
      <c r="J264" s="122">
        <f>ROUND($I$264*$H$264,2)</f>
        <v>0</v>
      </c>
      <c r="K264" s="118" t="s">
        <v>139</v>
      </c>
      <c r="L264" s="22"/>
      <c r="M264" s="123"/>
      <c r="N264" s="124" t="s">
        <v>43</v>
      </c>
      <c r="P264" s="125">
        <f>$O$264*$H$264</f>
        <v>0</v>
      </c>
      <c r="Q264" s="125">
        <v>0.13096</v>
      </c>
      <c r="R264" s="125">
        <f>$Q$264*$H$264</f>
        <v>3.66688</v>
      </c>
      <c r="S264" s="125">
        <v>0</v>
      </c>
      <c r="T264" s="126">
        <f>$S$264*$H$264</f>
        <v>0</v>
      </c>
      <c r="AR264" s="75" t="s">
        <v>140</v>
      </c>
      <c r="AT264" s="75" t="s">
        <v>135</v>
      </c>
      <c r="AU264" s="75" t="s">
        <v>79</v>
      </c>
      <c r="AY264" s="6" t="s">
        <v>133</v>
      </c>
      <c r="BE264" s="127">
        <f>IF($N$264="základní",$J$264,0)</f>
        <v>0</v>
      </c>
      <c r="BF264" s="127">
        <f>IF($N$264="snížená",$J$264,0)</f>
        <v>0</v>
      </c>
      <c r="BG264" s="127">
        <f>IF($N$264="zákl. přenesená",$J$264,0)</f>
        <v>0</v>
      </c>
      <c r="BH264" s="127">
        <f>IF($N$264="sníž. přenesená",$J$264,0)</f>
        <v>0</v>
      </c>
      <c r="BI264" s="127">
        <f>IF($N$264="nulová",$J$264,0)</f>
        <v>0</v>
      </c>
      <c r="BJ264" s="75" t="s">
        <v>21</v>
      </c>
      <c r="BK264" s="127">
        <f>ROUND($I$264*$H$264,2)</f>
        <v>0</v>
      </c>
      <c r="BL264" s="75" t="s">
        <v>140</v>
      </c>
      <c r="BM264" s="75" t="s">
        <v>522</v>
      </c>
    </row>
    <row r="265" spans="2:65" s="6" customFormat="1" ht="15.75" customHeight="1">
      <c r="B265" s="22"/>
      <c r="C265" s="136" t="s">
        <v>411</v>
      </c>
      <c r="D265" s="136" t="s">
        <v>206</v>
      </c>
      <c r="E265" s="137" t="s">
        <v>523</v>
      </c>
      <c r="F265" s="138" t="s">
        <v>524</v>
      </c>
      <c r="G265" s="136" t="s">
        <v>138</v>
      </c>
      <c r="H265" s="139">
        <v>57.12</v>
      </c>
      <c r="I265" s="140"/>
      <c r="J265" s="141">
        <f>ROUND($I$265*$H$265,2)</f>
        <v>0</v>
      </c>
      <c r="K265" s="138" t="s">
        <v>139</v>
      </c>
      <c r="L265" s="142"/>
      <c r="M265" s="143"/>
      <c r="N265" s="144" t="s">
        <v>43</v>
      </c>
      <c r="P265" s="125">
        <f>$O$265*$H$265</f>
        <v>0</v>
      </c>
      <c r="Q265" s="125">
        <v>0.058</v>
      </c>
      <c r="R265" s="125">
        <f>$Q$265*$H$265</f>
        <v>3.31296</v>
      </c>
      <c r="S265" s="125">
        <v>0</v>
      </c>
      <c r="T265" s="126">
        <f>$S$265*$H$265</f>
        <v>0</v>
      </c>
      <c r="AR265" s="75" t="s">
        <v>171</v>
      </c>
      <c r="AT265" s="75" t="s">
        <v>206</v>
      </c>
      <c r="AU265" s="75" t="s">
        <v>79</v>
      </c>
      <c r="AY265" s="75" t="s">
        <v>133</v>
      </c>
      <c r="BE265" s="127">
        <f>IF($N$265="základní",$J$265,0)</f>
        <v>0</v>
      </c>
      <c r="BF265" s="127">
        <f>IF($N$265="snížená",$J$265,0)</f>
        <v>0</v>
      </c>
      <c r="BG265" s="127">
        <f>IF($N$265="zákl. přenesená",$J$265,0)</f>
        <v>0</v>
      </c>
      <c r="BH265" s="127">
        <f>IF($N$265="sníž. přenesená",$J$265,0)</f>
        <v>0</v>
      </c>
      <c r="BI265" s="127">
        <f>IF($N$265="nulová",$J$265,0)</f>
        <v>0</v>
      </c>
      <c r="BJ265" s="75" t="s">
        <v>21</v>
      </c>
      <c r="BK265" s="127">
        <f>ROUND($I$265*$H$265,2)</f>
        <v>0</v>
      </c>
      <c r="BL265" s="75" t="s">
        <v>140</v>
      </c>
      <c r="BM265" s="75" t="s">
        <v>525</v>
      </c>
    </row>
    <row r="266" spans="2:51" s="6" customFormat="1" ht="15.75" customHeight="1">
      <c r="B266" s="128"/>
      <c r="D266" s="129" t="s">
        <v>150</v>
      </c>
      <c r="E266" s="130"/>
      <c r="F266" s="130" t="s">
        <v>526</v>
      </c>
      <c r="H266" s="131">
        <v>56</v>
      </c>
      <c r="L266" s="128"/>
      <c r="M266" s="132"/>
      <c r="T266" s="133"/>
      <c r="AT266" s="134" t="s">
        <v>150</v>
      </c>
      <c r="AU266" s="134" t="s">
        <v>79</v>
      </c>
      <c r="AV266" s="134" t="s">
        <v>79</v>
      </c>
      <c r="AW266" s="134" t="s">
        <v>91</v>
      </c>
      <c r="AX266" s="134" t="s">
        <v>21</v>
      </c>
      <c r="AY266" s="134" t="s">
        <v>133</v>
      </c>
    </row>
    <row r="267" spans="2:51" s="6" customFormat="1" ht="15.75" customHeight="1">
      <c r="B267" s="128"/>
      <c r="D267" s="135" t="s">
        <v>150</v>
      </c>
      <c r="F267" s="130" t="s">
        <v>527</v>
      </c>
      <c r="H267" s="131">
        <v>57.12</v>
      </c>
      <c r="L267" s="128"/>
      <c r="M267" s="132"/>
      <c r="T267" s="133"/>
      <c r="AT267" s="134" t="s">
        <v>150</v>
      </c>
      <c r="AU267" s="134" t="s">
        <v>79</v>
      </c>
      <c r="AV267" s="134" t="s">
        <v>79</v>
      </c>
      <c r="AW267" s="134" t="s">
        <v>72</v>
      </c>
      <c r="AX267" s="134" t="s">
        <v>21</v>
      </c>
      <c r="AY267" s="134" t="s">
        <v>133</v>
      </c>
    </row>
    <row r="268" spans="2:65" s="6" customFormat="1" ht="15.75" customHeight="1">
      <c r="B268" s="22"/>
      <c r="C268" s="116" t="s">
        <v>528</v>
      </c>
      <c r="D268" s="116" t="s">
        <v>135</v>
      </c>
      <c r="E268" s="117" t="s">
        <v>529</v>
      </c>
      <c r="F268" s="118" t="s">
        <v>530</v>
      </c>
      <c r="G268" s="119" t="s">
        <v>154</v>
      </c>
      <c r="H268" s="120">
        <v>17</v>
      </c>
      <c r="I268" s="121"/>
      <c r="J268" s="122">
        <f>ROUND($I$268*$H$268,2)</f>
        <v>0</v>
      </c>
      <c r="K268" s="118" t="s">
        <v>139</v>
      </c>
      <c r="L268" s="22"/>
      <c r="M268" s="123"/>
      <c r="N268" s="124" t="s">
        <v>43</v>
      </c>
      <c r="P268" s="125">
        <f>$O$268*$H$268</f>
        <v>0</v>
      </c>
      <c r="Q268" s="125">
        <v>0.29221</v>
      </c>
      <c r="R268" s="125">
        <f>$Q$268*$H$268</f>
        <v>4.96757</v>
      </c>
      <c r="S268" s="125">
        <v>0</v>
      </c>
      <c r="T268" s="126">
        <f>$S$268*$H$268</f>
        <v>0</v>
      </c>
      <c r="AR268" s="75" t="s">
        <v>140</v>
      </c>
      <c r="AT268" s="75" t="s">
        <v>135</v>
      </c>
      <c r="AU268" s="75" t="s">
        <v>79</v>
      </c>
      <c r="AY268" s="6" t="s">
        <v>133</v>
      </c>
      <c r="BE268" s="127">
        <f>IF($N$268="základní",$J$268,0)</f>
        <v>0</v>
      </c>
      <c r="BF268" s="127">
        <f>IF($N$268="snížená",$J$268,0)</f>
        <v>0</v>
      </c>
      <c r="BG268" s="127">
        <f>IF($N$268="zákl. přenesená",$J$268,0)</f>
        <v>0</v>
      </c>
      <c r="BH268" s="127">
        <f>IF($N$268="sníž. přenesená",$J$268,0)</f>
        <v>0</v>
      </c>
      <c r="BI268" s="127">
        <f>IF($N$268="nulová",$J$268,0)</f>
        <v>0</v>
      </c>
      <c r="BJ268" s="75" t="s">
        <v>21</v>
      </c>
      <c r="BK268" s="127">
        <f>ROUND($I$268*$H$268,2)</f>
        <v>0</v>
      </c>
      <c r="BL268" s="75" t="s">
        <v>140</v>
      </c>
      <c r="BM268" s="75" t="s">
        <v>531</v>
      </c>
    </row>
    <row r="269" spans="2:65" s="6" customFormat="1" ht="15.75" customHeight="1">
      <c r="B269" s="22"/>
      <c r="C269" s="136" t="s">
        <v>532</v>
      </c>
      <c r="D269" s="136" t="s">
        <v>206</v>
      </c>
      <c r="E269" s="137" t="s">
        <v>533</v>
      </c>
      <c r="F269" s="138" t="s">
        <v>534</v>
      </c>
      <c r="G269" s="136" t="s">
        <v>138</v>
      </c>
      <c r="H269" s="139">
        <v>16</v>
      </c>
      <c r="I269" s="140"/>
      <c r="J269" s="141">
        <f>ROUND($I$269*$H$269,2)</f>
        <v>0</v>
      </c>
      <c r="K269" s="138" t="s">
        <v>139</v>
      </c>
      <c r="L269" s="142"/>
      <c r="M269" s="143"/>
      <c r="N269" s="144" t="s">
        <v>43</v>
      </c>
      <c r="P269" s="125">
        <f>$O$269*$H$269</f>
        <v>0</v>
      </c>
      <c r="Q269" s="125">
        <v>0.0146</v>
      </c>
      <c r="R269" s="125">
        <f>$Q$269*$H$269</f>
        <v>0.2336</v>
      </c>
      <c r="S269" s="125">
        <v>0</v>
      </c>
      <c r="T269" s="126">
        <f>$S$269*$H$269</f>
        <v>0</v>
      </c>
      <c r="AR269" s="75" t="s">
        <v>171</v>
      </c>
      <c r="AT269" s="75" t="s">
        <v>206</v>
      </c>
      <c r="AU269" s="75" t="s">
        <v>79</v>
      </c>
      <c r="AY269" s="75" t="s">
        <v>133</v>
      </c>
      <c r="BE269" s="127">
        <f>IF($N$269="základní",$J$269,0)</f>
        <v>0</v>
      </c>
      <c r="BF269" s="127">
        <f>IF($N$269="snížená",$J$269,0)</f>
        <v>0</v>
      </c>
      <c r="BG269" s="127">
        <f>IF($N$269="zákl. přenesená",$J$269,0)</f>
        <v>0</v>
      </c>
      <c r="BH269" s="127">
        <f>IF($N$269="sníž. přenesená",$J$269,0)</f>
        <v>0</v>
      </c>
      <c r="BI269" s="127">
        <f>IF($N$269="nulová",$J$269,0)</f>
        <v>0</v>
      </c>
      <c r="BJ269" s="75" t="s">
        <v>21</v>
      </c>
      <c r="BK269" s="127">
        <f>ROUND($I$269*$H$269,2)</f>
        <v>0</v>
      </c>
      <c r="BL269" s="75" t="s">
        <v>140</v>
      </c>
      <c r="BM269" s="75" t="s">
        <v>535</v>
      </c>
    </row>
    <row r="270" spans="2:65" s="6" customFormat="1" ht="15.75" customHeight="1">
      <c r="B270" s="22"/>
      <c r="C270" s="136" t="s">
        <v>536</v>
      </c>
      <c r="D270" s="136" t="s">
        <v>206</v>
      </c>
      <c r="E270" s="137" t="s">
        <v>537</v>
      </c>
      <c r="F270" s="138" t="s">
        <v>538</v>
      </c>
      <c r="G270" s="136" t="s">
        <v>138</v>
      </c>
      <c r="H270" s="139">
        <v>1</v>
      </c>
      <c r="I270" s="140"/>
      <c r="J270" s="141">
        <f>ROUND($I$270*$H$270,2)</f>
        <v>0</v>
      </c>
      <c r="K270" s="138" t="s">
        <v>139</v>
      </c>
      <c r="L270" s="142"/>
      <c r="M270" s="143"/>
      <c r="N270" s="144" t="s">
        <v>43</v>
      </c>
      <c r="P270" s="125">
        <f>$O$270*$H$270</f>
        <v>0</v>
      </c>
      <c r="Q270" s="125">
        <v>0.0219</v>
      </c>
      <c r="R270" s="125">
        <f>$Q$270*$H$270</f>
        <v>0.0219</v>
      </c>
      <c r="S270" s="125">
        <v>0</v>
      </c>
      <c r="T270" s="126">
        <f>$S$270*$H$270</f>
        <v>0</v>
      </c>
      <c r="AR270" s="75" t="s">
        <v>171</v>
      </c>
      <c r="AT270" s="75" t="s">
        <v>206</v>
      </c>
      <c r="AU270" s="75" t="s">
        <v>79</v>
      </c>
      <c r="AY270" s="75" t="s">
        <v>133</v>
      </c>
      <c r="BE270" s="127">
        <f>IF($N$270="základní",$J$270,0)</f>
        <v>0</v>
      </c>
      <c r="BF270" s="127">
        <f>IF($N$270="snížená",$J$270,0)</f>
        <v>0</v>
      </c>
      <c r="BG270" s="127">
        <f>IF($N$270="zákl. přenesená",$J$270,0)</f>
        <v>0</v>
      </c>
      <c r="BH270" s="127">
        <f>IF($N$270="sníž. přenesená",$J$270,0)</f>
        <v>0</v>
      </c>
      <c r="BI270" s="127">
        <f>IF($N$270="nulová",$J$270,0)</f>
        <v>0</v>
      </c>
      <c r="BJ270" s="75" t="s">
        <v>21</v>
      </c>
      <c r="BK270" s="127">
        <f>ROUND($I$270*$H$270,2)</f>
        <v>0</v>
      </c>
      <c r="BL270" s="75" t="s">
        <v>140</v>
      </c>
      <c r="BM270" s="75" t="s">
        <v>539</v>
      </c>
    </row>
    <row r="271" spans="2:65" s="6" customFormat="1" ht="15.75" customHeight="1">
      <c r="B271" s="22"/>
      <c r="C271" s="136" t="s">
        <v>540</v>
      </c>
      <c r="D271" s="136" t="s">
        <v>206</v>
      </c>
      <c r="E271" s="137" t="s">
        <v>541</v>
      </c>
      <c r="F271" s="138" t="s">
        <v>542</v>
      </c>
      <c r="G271" s="136" t="s">
        <v>138</v>
      </c>
      <c r="H271" s="139">
        <v>1</v>
      </c>
      <c r="I271" s="140"/>
      <c r="J271" s="141">
        <f>ROUND($I$271*$H$271,2)</f>
        <v>0</v>
      </c>
      <c r="K271" s="138" t="s">
        <v>318</v>
      </c>
      <c r="L271" s="142"/>
      <c r="M271" s="143"/>
      <c r="N271" s="144" t="s">
        <v>43</v>
      </c>
      <c r="P271" s="125">
        <f>$O$271*$H$271</f>
        <v>0</v>
      </c>
      <c r="Q271" s="125">
        <v>0.0219</v>
      </c>
      <c r="R271" s="125">
        <f>$Q$271*$H$271</f>
        <v>0.0219</v>
      </c>
      <c r="S271" s="125">
        <v>0</v>
      </c>
      <c r="T271" s="126">
        <f>$S$271*$H$271</f>
        <v>0</v>
      </c>
      <c r="AR271" s="75" t="s">
        <v>171</v>
      </c>
      <c r="AT271" s="75" t="s">
        <v>206</v>
      </c>
      <c r="AU271" s="75" t="s">
        <v>79</v>
      </c>
      <c r="AY271" s="75" t="s">
        <v>133</v>
      </c>
      <c r="BE271" s="127">
        <f>IF($N$271="základní",$J$271,0)</f>
        <v>0</v>
      </c>
      <c r="BF271" s="127">
        <f>IF($N$271="snížená",$J$271,0)</f>
        <v>0</v>
      </c>
      <c r="BG271" s="127">
        <f>IF($N$271="zákl. přenesená",$J$271,0)</f>
        <v>0</v>
      </c>
      <c r="BH271" s="127">
        <f>IF($N$271="sníž. přenesená",$J$271,0)</f>
        <v>0</v>
      </c>
      <c r="BI271" s="127">
        <f>IF($N$271="nulová",$J$271,0)</f>
        <v>0</v>
      </c>
      <c r="BJ271" s="75" t="s">
        <v>21</v>
      </c>
      <c r="BK271" s="127">
        <f>ROUND($I$271*$H$271,2)</f>
        <v>0</v>
      </c>
      <c r="BL271" s="75" t="s">
        <v>140</v>
      </c>
      <c r="BM271" s="75" t="s">
        <v>543</v>
      </c>
    </row>
    <row r="272" spans="2:65" s="6" customFormat="1" ht="15.75" customHeight="1">
      <c r="B272" s="22"/>
      <c r="C272" s="136" t="s">
        <v>544</v>
      </c>
      <c r="D272" s="136" t="s">
        <v>206</v>
      </c>
      <c r="E272" s="137" t="s">
        <v>545</v>
      </c>
      <c r="F272" s="138" t="s">
        <v>546</v>
      </c>
      <c r="G272" s="136" t="s">
        <v>138</v>
      </c>
      <c r="H272" s="139">
        <v>34</v>
      </c>
      <c r="I272" s="140"/>
      <c r="J272" s="141">
        <f>ROUND($I$272*$H$272,2)</f>
        <v>0</v>
      </c>
      <c r="K272" s="138" t="s">
        <v>139</v>
      </c>
      <c r="L272" s="142"/>
      <c r="M272" s="143"/>
      <c r="N272" s="144" t="s">
        <v>43</v>
      </c>
      <c r="P272" s="125">
        <f>$O$272*$H$272</f>
        <v>0</v>
      </c>
      <c r="Q272" s="125">
        <v>0.0029</v>
      </c>
      <c r="R272" s="125">
        <f>$Q$272*$H$272</f>
        <v>0.0986</v>
      </c>
      <c r="S272" s="125">
        <v>0</v>
      </c>
      <c r="T272" s="126">
        <f>$S$272*$H$272</f>
        <v>0</v>
      </c>
      <c r="AR272" s="75" t="s">
        <v>171</v>
      </c>
      <c r="AT272" s="75" t="s">
        <v>206</v>
      </c>
      <c r="AU272" s="75" t="s">
        <v>79</v>
      </c>
      <c r="AY272" s="75" t="s">
        <v>133</v>
      </c>
      <c r="BE272" s="127">
        <f>IF($N$272="základní",$J$272,0)</f>
        <v>0</v>
      </c>
      <c r="BF272" s="127">
        <f>IF($N$272="snížená",$J$272,0)</f>
        <v>0</v>
      </c>
      <c r="BG272" s="127">
        <f>IF($N$272="zákl. přenesená",$J$272,0)</f>
        <v>0</v>
      </c>
      <c r="BH272" s="127">
        <f>IF($N$272="sníž. přenesená",$J$272,0)</f>
        <v>0</v>
      </c>
      <c r="BI272" s="127">
        <f>IF($N$272="nulová",$J$272,0)</f>
        <v>0</v>
      </c>
      <c r="BJ272" s="75" t="s">
        <v>21</v>
      </c>
      <c r="BK272" s="127">
        <f>ROUND($I$272*$H$272,2)</f>
        <v>0</v>
      </c>
      <c r="BL272" s="75" t="s">
        <v>140</v>
      </c>
      <c r="BM272" s="75" t="s">
        <v>547</v>
      </c>
    </row>
    <row r="273" spans="2:51" s="6" customFormat="1" ht="15.75" customHeight="1">
      <c r="B273" s="128"/>
      <c r="D273" s="129" t="s">
        <v>150</v>
      </c>
      <c r="E273" s="130"/>
      <c r="F273" s="130" t="s">
        <v>548</v>
      </c>
      <c r="H273" s="131">
        <v>34</v>
      </c>
      <c r="L273" s="128"/>
      <c r="M273" s="132"/>
      <c r="T273" s="133"/>
      <c r="AT273" s="134" t="s">
        <v>150</v>
      </c>
      <c r="AU273" s="134" t="s">
        <v>79</v>
      </c>
      <c r="AV273" s="134" t="s">
        <v>79</v>
      </c>
      <c r="AW273" s="134" t="s">
        <v>91</v>
      </c>
      <c r="AX273" s="134" t="s">
        <v>21</v>
      </c>
      <c r="AY273" s="134" t="s">
        <v>133</v>
      </c>
    </row>
    <row r="274" spans="2:65" s="6" customFormat="1" ht="15.75" customHeight="1">
      <c r="B274" s="22"/>
      <c r="C274" s="145" t="s">
        <v>549</v>
      </c>
      <c r="D274" s="145" t="s">
        <v>206</v>
      </c>
      <c r="E274" s="137" t="s">
        <v>550</v>
      </c>
      <c r="F274" s="138" t="s">
        <v>551</v>
      </c>
      <c r="G274" s="136" t="s">
        <v>138</v>
      </c>
      <c r="H274" s="139">
        <v>2</v>
      </c>
      <c r="I274" s="140"/>
      <c r="J274" s="141">
        <f>ROUND($I$274*$H$274,2)</f>
        <v>0</v>
      </c>
      <c r="K274" s="138" t="s">
        <v>139</v>
      </c>
      <c r="L274" s="142"/>
      <c r="M274" s="143"/>
      <c r="N274" s="144" t="s">
        <v>43</v>
      </c>
      <c r="P274" s="125">
        <f>$O$274*$H$274</f>
        <v>0</v>
      </c>
      <c r="Q274" s="125">
        <v>0.00135</v>
      </c>
      <c r="R274" s="125">
        <f>$Q$274*$H$274</f>
        <v>0.0027</v>
      </c>
      <c r="S274" s="125">
        <v>0</v>
      </c>
      <c r="T274" s="126">
        <f>$S$274*$H$274</f>
        <v>0</v>
      </c>
      <c r="AR274" s="75" t="s">
        <v>171</v>
      </c>
      <c r="AT274" s="75" t="s">
        <v>206</v>
      </c>
      <c r="AU274" s="75" t="s">
        <v>79</v>
      </c>
      <c r="AY274" s="6" t="s">
        <v>133</v>
      </c>
      <c r="BE274" s="127">
        <f>IF($N$274="základní",$J$274,0)</f>
        <v>0</v>
      </c>
      <c r="BF274" s="127">
        <f>IF($N$274="snížená",$J$274,0)</f>
        <v>0</v>
      </c>
      <c r="BG274" s="127">
        <f>IF($N$274="zákl. přenesená",$J$274,0)</f>
        <v>0</v>
      </c>
      <c r="BH274" s="127">
        <f>IF($N$274="sníž. přenesená",$J$274,0)</f>
        <v>0</v>
      </c>
      <c r="BI274" s="127">
        <f>IF($N$274="nulová",$J$274,0)</f>
        <v>0</v>
      </c>
      <c r="BJ274" s="75" t="s">
        <v>21</v>
      </c>
      <c r="BK274" s="127">
        <f>ROUND($I$274*$H$274,2)</f>
        <v>0</v>
      </c>
      <c r="BL274" s="75" t="s">
        <v>140</v>
      </c>
      <c r="BM274" s="75" t="s">
        <v>552</v>
      </c>
    </row>
    <row r="275" spans="2:65" s="6" customFormat="1" ht="15.75" customHeight="1">
      <c r="B275" s="22"/>
      <c r="C275" s="119" t="s">
        <v>553</v>
      </c>
      <c r="D275" s="119" t="s">
        <v>135</v>
      </c>
      <c r="E275" s="117" t="s">
        <v>554</v>
      </c>
      <c r="F275" s="118" t="s">
        <v>555</v>
      </c>
      <c r="G275" s="119" t="s">
        <v>163</v>
      </c>
      <c r="H275" s="120">
        <v>4.9</v>
      </c>
      <c r="I275" s="121"/>
      <c r="J275" s="122">
        <f>ROUND($I$275*$H$275,2)</f>
        <v>0</v>
      </c>
      <c r="K275" s="118" t="s">
        <v>139</v>
      </c>
      <c r="L275" s="22"/>
      <c r="M275" s="123"/>
      <c r="N275" s="124" t="s">
        <v>43</v>
      </c>
      <c r="P275" s="125">
        <f>$O$275*$H$275</f>
        <v>0</v>
      </c>
      <c r="Q275" s="125">
        <v>0</v>
      </c>
      <c r="R275" s="125">
        <f>$Q$275*$H$275</f>
        <v>0</v>
      </c>
      <c r="S275" s="125">
        <v>2</v>
      </c>
      <c r="T275" s="126">
        <f>$S$275*$H$275</f>
        <v>9.8</v>
      </c>
      <c r="AR275" s="75" t="s">
        <v>140</v>
      </c>
      <c r="AT275" s="75" t="s">
        <v>135</v>
      </c>
      <c r="AU275" s="75" t="s">
        <v>79</v>
      </c>
      <c r="AY275" s="75" t="s">
        <v>133</v>
      </c>
      <c r="BE275" s="127">
        <f>IF($N$275="základní",$J$275,0)</f>
        <v>0</v>
      </c>
      <c r="BF275" s="127">
        <f>IF($N$275="snížená",$J$275,0)</f>
        <v>0</v>
      </c>
      <c r="BG275" s="127">
        <f>IF($N$275="zákl. přenesená",$J$275,0)</f>
        <v>0</v>
      </c>
      <c r="BH275" s="127">
        <f>IF($N$275="sníž. přenesená",$J$275,0)</f>
        <v>0</v>
      </c>
      <c r="BI275" s="127">
        <f>IF($N$275="nulová",$J$275,0)</f>
        <v>0</v>
      </c>
      <c r="BJ275" s="75" t="s">
        <v>21</v>
      </c>
      <c r="BK275" s="127">
        <f>ROUND($I$275*$H$275,2)</f>
        <v>0</v>
      </c>
      <c r="BL275" s="75" t="s">
        <v>140</v>
      </c>
      <c r="BM275" s="75" t="s">
        <v>556</v>
      </c>
    </row>
    <row r="276" spans="2:51" s="6" customFormat="1" ht="15.75" customHeight="1">
      <c r="B276" s="128"/>
      <c r="D276" s="129" t="s">
        <v>150</v>
      </c>
      <c r="E276" s="130"/>
      <c r="F276" s="130" t="s">
        <v>557</v>
      </c>
      <c r="H276" s="131">
        <v>0.9</v>
      </c>
      <c r="L276" s="128"/>
      <c r="M276" s="132"/>
      <c r="T276" s="133"/>
      <c r="AT276" s="134" t="s">
        <v>150</v>
      </c>
      <c r="AU276" s="134" t="s">
        <v>79</v>
      </c>
      <c r="AV276" s="134" t="s">
        <v>79</v>
      </c>
      <c r="AW276" s="134" t="s">
        <v>91</v>
      </c>
      <c r="AX276" s="134" t="s">
        <v>72</v>
      </c>
      <c r="AY276" s="134" t="s">
        <v>133</v>
      </c>
    </row>
    <row r="277" spans="2:51" s="6" customFormat="1" ht="15.75" customHeight="1">
      <c r="B277" s="128"/>
      <c r="D277" s="135" t="s">
        <v>150</v>
      </c>
      <c r="E277" s="134"/>
      <c r="F277" s="130" t="s">
        <v>558</v>
      </c>
      <c r="H277" s="131">
        <v>4</v>
      </c>
      <c r="L277" s="128"/>
      <c r="M277" s="132"/>
      <c r="T277" s="133"/>
      <c r="AT277" s="134" t="s">
        <v>150</v>
      </c>
      <c r="AU277" s="134" t="s">
        <v>79</v>
      </c>
      <c r="AV277" s="134" t="s">
        <v>79</v>
      </c>
      <c r="AW277" s="134" t="s">
        <v>91</v>
      </c>
      <c r="AX277" s="134" t="s">
        <v>72</v>
      </c>
      <c r="AY277" s="134" t="s">
        <v>133</v>
      </c>
    </row>
    <row r="278" spans="2:65" s="6" customFormat="1" ht="15.75" customHeight="1">
      <c r="B278" s="22"/>
      <c r="C278" s="116" t="s">
        <v>559</v>
      </c>
      <c r="D278" s="116" t="s">
        <v>135</v>
      </c>
      <c r="E278" s="117" t="s">
        <v>560</v>
      </c>
      <c r="F278" s="118" t="s">
        <v>561</v>
      </c>
      <c r="G278" s="119" t="s">
        <v>154</v>
      </c>
      <c r="H278" s="120">
        <v>2.4</v>
      </c>
      <c r="I278" s="121"/>
      <c r="J278" s="122">
        <f>ROUND($I$278*$H$278,2)</f>
        <v>0</v>
      </c>
      <c r="K278" s="118" t="s">
        <v>318</v>
      </c>
      <c r="L278" s="22"/>
      <c r="M278" s="123"/>
      <c r="N278" s="124" t="s">
        <v>43</v>
      </c>
      <c r="P278" s="125">
        <f>$O$278*$H$278</f>
        <v>0</v>
      </c>
      <c r="Q278" s="125">
        <v>0</v>
      </c>
      <c r="R278" s="125">
        <f>$Q$278*$H$278</f>
        <v>0</v>
      </c>
      <c r="S278" s="125">
        <v>0</v>
      </c>
      <c r="T278" s="126">
        <f>$S$278*$H$278</f>
        <v>0</v>
      </c>
      <c r="AR278" s="75" t="s">
        <v>140</v>
      </c>
      <c r="AT278" s="75" t="s">
        <v>135</v>
      </c>
      <c r="AU278" s="75" t="s">
        <v>79</v>
      </c>
      <c r="AY278" s="6" t="s">
        <v>133</v>
      </c>
      <c r="BE278" s="127">
        <f>IF($N$278="základní",$J$278,0)</f>
        <v>0</v>
      </c>
      <c r="BF278" s="127">
        <f>IF($N$278="snížená",$J$278,0)</f>
        <v>0</v>
      </c>
      <c r="BG278" s="127">
        <f>IF($N$278="zákl. přenesená",$J$278,0)</f>
        <v>0</v>
      </c>
      <c r="BH278" s="127">
        <f>IF($N$278="sníž. přenesená",$J$278,0)</f>
        <v>0</v>
      </c>
      <c r="BI278" s="127">
        <f>IF($N$278="nulová",$J$278,0)</f>
        <v>0</v>
      </c>
      <c r="BJ278" s="75" t="s">
        <v>21</v>
      </c>
      <c r="BK278" s="127">
        <f>ROUND($I$278*$H$278,2)</f>
        <v>0</v>
      </c>
      <c r="BL278" s="75" t="s">
        <v>140</v>
      </c>
      <c r="BM278" s="75" t="s">
        <v>562</v>
      </c>
    </row>
    <row r="279" spans="2:65" s="6" customFormat="1" ht="15.75" customHeight="1">
      <c r="B279" s="22"/>
      <c r="C279" s="119" t="s">
        <v>563</v>
      </c>
      <c r="D279" s="119" t="s">
        <v>135</v>
      </c>
      <c r="E279" s="117" t="s">
        <v>564</v>
      </c>
      <c r="F279" s="118" t="s">
        <v>565</v>
      </c>
      <c r="G279" s="119" t="s">
        <v>163</v>
      </c>
      <c r="H279" s="120">
        <v>21</v>
      </c>
      <c r="I279" s="121"/>
      <c r="J279" s="122">
        <f>ROUND($I$279*$H$279,2)</f>
        <v>0</v>
      </c>
      <c r="K279" s="118" t="s">
        <v>139</v>
      </c>
      <c r="L279" s="22"/>
      <c r="M279" s="123"/>
      <c r="N279" s="124" t="s">
        <v>43</v>
      </c>
      <c r="P279" s="125">
        <f>$O$279*$H$279</f>
        <v>0</v>
      </c>
      <c r="Q279" s="125">
        <v>0</v>
      </c>
      <c r="R279" s="125">
        <f>$Q$279*$H$279</f>
        <v>0</v>
      </c>
      <c r="S279" s="125">
        <v>1.95</v>
      </c>
      <c r="T279" s="126">
        <f>$S$279*$H$279</f>
        <v>40.949999999999996</v>
      </c>
      <c r="AR279" s="75" t="s">
        <v>140</v>
      </c>
      <c r="AT279" s="75" t="s">
        <v>135</v>
      </c>
      <c r="AU279" s="75" t="s">
        <v>79</v>
      </c>
      <c r="AY279" s="75" t="s">
        <v>133</v>
      </c>
      <c r="BE279" s="127">
        <f>IF($N$279="základní",$J$279,0)</f>
        <v>0</v>
      </c>
      <c r="BF279" s="127">
        <f>IF($N$279="snížená",$J$279,0)</f>
        <v>0</v>
      </c>
      <c r="BG279" s="127">
        <f>IF($N$279="zákl. přenesená",$J$279,0)</f>
        <v>0</v>
      </c>
      <c r="BH279" s="127">
        <f>IF($N$279="sníž. přenesená",$J$279,0)</f>
        <v>0</v>
      </c>
      <c r="BI279" s="127">
        <f>IF($N$279="nulová",$J$279,0)</f>
        <v>0</v>
      </c>
      <c r="BJ279" s="75" t="s">
        <v>21</v>
      </c>
      <c r="BK279" s="127">
        <f>ROUND($I$279*$H$279,2)</f>
        <v>0</v>
      </c>
      <c r="BL279" s="75" t="s">
        <v>140</v>
      </c>
      <c r="BM279" s="75" t="s">
        <v>566</v>
      </c>
    </row>
    <row r="280" spans="2:51" s="6" customFormat="1" ht="15.75" customHeight="1">
      <c r="B280" s="128"/>
      <c r="D280" s="129" t="s">
        <v>150</v>
      </c>
      <c r="E280" s="130"/>
      <c r="F280" s="130" t="s">
        <v>567</v>
      </c>
      <c r="H280" s="131">
        <v>21</v>
      </c>
      <c r="L280" s="128"/>
      <c r="M280" s="132"/>
      <c r="T280" s="133"/>
      <c r="AT280" s="134" t="s">
        <v>150</v>
      </c>
      <c r="AU280" s="134" t="s">
        <v>79</v>
      </c>
      <c r="AV280" s="134" t="s">
        <v>79</v>
      </c>
      <c r="AW280" s="134" t="s">
        <v>91</v>
      </c>
      <c r="AX280" s="134" t="s">
        <v>21</v>
      </c>
      <c r="AY280" s="134" t="s">
        <v>133</v>
      </c>
    </row>
    <row r="281" spans="2:65" s="6" customFormat="1" ht="15.75" customHeight="1">
      <c r="B281" s="22"/>
      <c r="C281" s="116" t="s">
        <v>568</v>
      </c>
      <c r="D281" s="116" t="s">
        <v>135</v>
      </c>
      <c r="E281" s="117" t="s">
        <v>569</v>
      </c>
      <c r="F281" s="118" t="s">
        <v>570</v>
      </c>
      <c r="G281" s="119" t="s">
        <v>163</v>
      </c>
      <c r="H281" s="120">
        <v>0.6</v>
      </c>
      <c r="I281" s="121"/>
      <c r="J281" s="122">
        <f>ROUND($I$281*$H$281,2)</f>
        <v>0</v>
      </c>
      <c r="K281" s="118" t="s">
        <v>139</v>
      </c>
      <c r="L281" s="22"/>
      <c r="M281" s="123"/>
      <c r="N281" s="124" t="s">
        <v>43</v>
      </c>
      <c r="P281" s="125">
        <f>$O$281*$H$281</f>
        <v>0</v>
      </c>
      <c r="Q281" s="125">
        <v>0</v>
      </c>
      <c r="R281" s="125">
        <f>$Q$281*$H$281</f>
        <v>0</v>
      </c>
      <c r="S281" s="125">
        <v>2.2</v>
      </c>
      <c r="T281" s="126">
        <f>$S$281*$H$281</f>
        <v>1.32</v>
      </c>
      <c r="AR281" s="75" t="s">
        <v>140</v>
      </c>
      <c r="AT281" s="75" t="s">
        <v>135</v>
      </c>
      <c r="AU281" s="75" t="s">
        <v>79</v>
      </c>
      <c r="AY281" s="6" t="s">
        <v>133</v>
      </c>
      <c r="BE281" s="127">
        <f>IF($N$281="základní",$J$281,0)</f>
        <v>0</v>
      </c>
      <c r="BF281" s="127">
        <f>IF($N$281="snížená",$J$281,0)</f>
        <v>0</v>
      </c>
      <c r="BG281" s="127">
        <f>IF($N$281="zákl. přenesená",$J$281,0)</f>
        <v>0</v>
      </c>
      <c r="BH281" s="127">
        <f>IF($N$281="sníž. přenesená",$J$281,0)</f>
        <v>0</v>
      </c>
      <c r="BI281" s="127">
        <f>IF($N$281="nulová",$J$281,0)</f>
        <v>0</v>
      </c>
      <c r="BJ281" s="75" t="s">
        <v>21</v>
      </c>
      <c r="BK281" s="127">
        <f>ROUND($I$281*$H$281,2)</f>
        <v>0</v>
      </c>
      <c r="BL281" s="75" t="s">
        <v>140</v>
      </c>
      <c r="BM281" s="75" t="s">
        <v>571</v>
      </c>
    </row>
    <row r="282" spans="2:51" s="6" customFormat="1" ht="15.75" customHeight="1">
      <c r="B282" s="128"/>
      <c r="D282" s="129" t="s">
        <v>150</v>
      </c>
      <c r="E282" s="130"/>
      <c r="F282" s="130" t="s">
        <v>572</v>
      </c>
      <c r="H282" s="131">
        <v>0.6</v>
      </c>
      <c r="L282" s="128"/>
      <c r="M282" s="132"/>
      <c r="T282" s="133"/>
      <c r="AT282" s="134" t="s">
        <v>150</v>
      </c>
      <c r="AU282" s="134" t="s">
        <v>79</v>
      </c>
      <c r="AV282" s="134" t="s">
        <v>79</v>
      </c>
      <c r="AW282" s="134" t="s">
        <v>91</v>
      </c>
      <c r="AX282" s="134" t="s">
        <v>21</v>
      </c>
      <c r="AY282" s="134" t="s">
        <v>133</v>
      </c>
    </row>
    <row r="283" spans="2:65" s="6" customFormat="1" ht="15.75" customHeight="1">
      <c r="B283" s="22"/>
      <c r="C283" s="116" t="s">
        <v>573</v>
      </c>
      <c r="D283" s="116" t="s">
        <v>135</v>
      </c>
      <c r="E283" s="117" t="s">
        <v>574</v>
      </c>
      <c r="F283" s="118" t="s">
        <v>575</v>
      </c>
      <c r="G283" s="119" t="s">
        <v>163</v>
      </c>
      <c r="H283" s="120">
        <v>2.8</v>
      </c>
      <c r="I283" s="121"/>
      <c r="J283" s="122">
        <f>ROUND($I$283*$H$283,2)</f>
        <v>0</v>
      </c>
      <c r="K283" s="118" t="s">
        <v>139</v>
      </c>
      <c r="L283" s="22"/>
      <c r="M283" s="123"/>
      <c r="N283" s="124" t="s">
        <v>43</v>
      </c>
      <c r="P283" s="125">
        <f>$O$283*$H$283</f>
        <v>0</v>
      </c>
      <c r="Q283" s="125">
        <v>0</v>
      </c>
      <c r="R283" s="125">
        <f>$Q$283*$H$283</f>
        <v>0</v>
      </c>
      <c r="S283" s="125">
        <v>2.2</v>
      </c>
      <c r="T283" s="126">
        <f>$S$283*$H$283</f>
        <v>6.16</v>
      </c>
      <c r="AR283" s="75" t="s">
        <v>140</v>
      </c>
      <c r="AT283" s="75" t="s">
        <v>135</v>
      </c>
      <c r="AU283" s="75" t="s">
        <v>79</v>
      </c>
      <c r="AY283" s="6" t="s">
        <v>133</v>
      </c>
      <c r="BE283" s="127">
        <f>IF($N$283="základní",$J$283,0)</f>
        <v>0</v>
      </c>
      <c r="BF283" s="127">
        <f>IF($N$283="snížená",$J$283,0)</f>
        <v>0</v>
      </c>
      <c r="BG283" s="127">
        <f>IF($N$283="zákl. přenesená",$J$283,0)</f>
        <v>0</v>
      </c>
      <c r="BH283" s="127">
        <f>IF($N$283="sníž. přenesená",$J$283,0)</f>
        <v>0</v>
      </c>
      <c r="BI283" s="127">
        <f>IF($N$283="nulová",$J$283,0)</f>
        <v>0</v>
      </c>
      <c r="BJ283" s="75" t="s">
        <v>21</v>
      </c>
      <c r="BK283" s="127">
        <f>ROUND($I$283*$H$283,2)</f>
        <v>0</v>
      </c>
      <c r="BL283" s="75" t="s">
        <v>140</v>
      </c>
      <c r="BM283" s="75" t="s">
        <v>576</v>
      </c>
    </row>
    <row r="284" spans="2:51" s="6" customFormat="1" ht="15.75" customHeight="1">
      <c r="B284" s="128"/>
      <c r="D284" s="129" t="s">
        <v>150</v>
      </c>
      <c r="E284" s="130"/>
      <c r="F284" s="130" t="s">
        <v>577</v>
      </c>
      <c r="H284" s="131">
        <v>2.8</v>
      </c>
      <c r="L284" s="128"/>
      <c r="M284" s="132"/>
      <c r="T284" s="133"/>
      <c r="AT284" s="134" t="s">
        <v>150</v>
      </c>
      <c r="AU284" s="134" t="s">
        <v>79</v>
      </c>
      <c r="AV284" s="134" t="s">
        <v>79</v>
      </c>
      <c r="AW284" s="134" t="s">
        <v>91</v>
      </c>
      <c r="AX284" s="134" t="s">
        <v>21</v>
      </c>
      <c r="AY284" s="134" t="s">
        <v>133</v>
      </c>
    </row>
    <row r="285" spans="2:65" s="6" customFormat="1" ht="15.75" customHeight="1">
      <c r="B285" s="22"/>
      <c r="C285" s="116" t="s">
        <v>578</v>
      </c>
      <c r="D285" s="116" t="s">
        <v>135</v>
      </c>
      <c r="E285" s="117" t="s">
        <v>574</v>
      </c>
      <c r="F285" s="118" t="s">
        <v>575</v>
      </c>
      <c r="G285" s="119" t="s">
        <v>163</v>
      </c>
      <c r="H285" s="120">
        <v>232</v>
      </c>
      <c r="I285" s="121"/>
      <c r="J285" s="122">
        <f>ROUND($I$285*$H$285,2)</f>
        <v>0</v>
      </c>
      <c r="K285" s="118" t="s">
        <v>139</v>
      </c>
      <c r="L285" s="22"/>
      <c r="M285" s="123"/>
      <c r="N285" s="124" t="s">
        <v>43</v>
      </c>
      <c r="P285" s="125">
        <f>$O$285*$H$285</f>
        <v>0</v>
      </c>
      <c r="Q285" s="125">
        <v>0</v>
      </c>
      <c r="R285" s="125">
        <f>$Q$285*$H$285</f>
        <v>0</v>
      </c>
      <c r="S285" s="125">
        <v>2.2</v>
      </c>
      <c r="T285" s="126">
        <f>$S$285*$H$285</f>
        <v>510.40000000000003</v>
      </c>
      <c r="AR285" s="75" t="s">
        <v>140</v>
      </c>
      <c r="AT285" s="75" t="s">
        <v>135</v>
      </c>
      <c r="AU285" s="75" t="s">
        <v>79</v>
      </c>
      <c r="AY285" s="6" t="s">
        <v>133</v>
      </c>
      <c r="BE285" s="127">
        <f>IF($N$285="základní",$J$285,0)</f>
        <v>0</v>
      </c>
      <c r="BF285" s="127">
        <f>IF($N$285="snížená",$J$285,0)</f>
        <v>0</v>
      </c>
      <c r="BG285" s="127">
        <f>IF($N$285="zákl. přenesená",$J$285,0)</f>
        <v>0</v>
      </c>
      <c r="BH285" s="127">
        <f>IF($N$285="sníž. přenesená",$J$285,0)</f>
        <v>0</v>
      </c>
      <c r="BI285" s="127">
        <f>IF($N$285="nulová",$J$285,0)</f>
        <v>0</v>
      </c>
      <c r="BJ285" s="75" t="s">
        <v>21</v>
      </c>
      <c r="BK285" s="127">
        <f>ROUND($I$285*$H$285,2)</f>
        <v>0</v>
      </c>
      <c r="BL285" s="75" t="s">
        <v>140</v>
      </c>
      <c r="BM285" s="75" t="s">
        <v>579</v>
      </c>
    </row>
    <row r="286" spans="2:51" s="6" customFormat="1" ht="15.75" customHeight="1">
      <c r="B286" s="128"/>
      <c r="D286" s="129" t="s">
        <v>150</v>
      </c>
      <c r="E286" s="130"/>
      <c r="F286" s="130" t="s">
        <v>580</v>
      </c>
      <c r="H286" s="131">
        <v>232</v>
      </c>
      <c r="L286" s="128"/>
      <c r="M286" s="132"/>
      <c r="T286" s="133"/>
      <c r="AT286" s="134" t="s">
        <v>150</v>
      </c>
      <c r="AU286" s="134" t="s">
        <v>79</v>
      </c>
      <c r="AV286" s="134" t="s">
        <v>79</v>
      </c>
      <c r="AW286" s="134" t="s">
        <v>91</v>
      </c>
      <c r="AX286" s="134" t="s">
        <v>21</v>
      </c>
      <c r="AY286" s="134" t="s">
        <v>133</v>
      </c>
    </row>
    <row r="287" spans="2:65" s="6" customFormat="1" ht="15.75" customHeight="1">
      <c r="B287" s="22"/>
      <c r="C287" s="116" t="s">
        <v>581</v>
      </c>
      <c r="D287" s="116" t="s">
        <v>135</v>
      </c>
      <c r="E287" s="117" t="s">
        <v>574</v>
      </c>
      <c r="F287" s="118" t="s">
        <v>575</v>
      </c>
      <c r="G287" s="119" t="s">
        <v>163</v>
      </c>
      <c r="H287" s="120">
        <v>4.077</v>
      </c>
      <c r="I287" s="121"/>
      <c r="J287" s="122">
        <f>ROUND($I$287*$H$287,2)</f>
        <v>0</v>
      </c>
      <c r="K287" s="118" t="s">
        <v>139</v>
      </c>
      <c r="L287" s="22"/>
      <c r="M287" s="123"/>
      <c r="N287" s="124" t="s">
        <v>43</v>
      </c>
      <c r="P287" s="125">
        <f>$O$287*$H$287</f>
        <v>0</v>
      </c>
      <c r="Q287" s="125">
        <v>0</v>
      </c>
      <c r="R287" s="125">
        <f>$Q$287*$H$287</f>
        <v>0</v>
      </c>
      <c r="S287" s="125">
        <v>2.2</v>
      </c>
      <c r="T287" s="126">
        <f>$S$287*$H$287</f>
        <v>8.9694</v>
      </c>
      <c r="AR287" s="75" t="s">
        <v>140</v>
      </c>
      <c r="AT287" s="75" t="s">
        <v>135</v>
      </c>
      <c r="AU287" s="75" t="s">
        <v>79</v>
      </c>
      <c r="AY287" s="6" t="s">
        <v>133</v>
      </c>
      <c r="BE287" s="127">
        <f>IF($N$287="základní",$J$287,0)</f>
        <v>0</v>
      </c>
      <c r="BF287" s="127">
        <f>IF($N$287="snížená",$J$287,0)</f>
        <v>0</v>
      </c>
      <c r="BG287" s="127">
        <f>IF($N$287="zákl. přenesená",$J$287,0)</f>
        <v>0</v>
      </c>
      <c r="BH287" s="127">
        <f>IF($N$287="sníž. přenesená",$J$287,0)</f>
        <v>0</v>
      </c>
      <c r="BI287" s="127">
        <f>IF($N$287="nulová",$J$287,0)</f>
        <v>0</v>
      </c>
      <c r="BJ287" s="75" t="s">
        <v>21</v>
      </c>
      <c r="BK287" s="127">
        <f>ROUND($I$287*$H$287,2)</f>
        <v>0</v>
      </c>
      <c r="BL287" s="75" t="s">
        <v>140</v>
      </c>
      <c r="BM287" s="75" t="s">
        <v>582</v>
      </c>
    </row>
    <row r="288" spans="2:51" s="6" customFormat="1" ht="15.75" customHeight="1">
      <c r="B288" s="128"/>
      <c r="D288" s="129" t="s">
        <v>150</v>
      </c>
      <c r="E288" s="130"/>
      <c r="F288" s="130" t="s">
        <v>583</v>
      </c>
      <c r="H288" s="131">
        <v>4.077</v>
      </c>
      <c r="L288" s="128"/>
      <c r="M288" s="132"/>
      <c r="T288" s="133"/>
      <c r="AT288" s="134" t="s">
        <v>150</v>
      </c>
      <c r="AU288" s="134" t="s">
        <v>79</v>
      </c>
      <c r="AV288" s="134" t="s">
        <v>79</v>
      </c>
      <c r="AW288" s="134" t="s">
        <v>91</v>
      </c>
      <c r="AX288" s="134" t="s">
        <v>21</v>
      </c>
      <c r="AY288" s="134" t="s">
        <v>133</v>
      </c>
    </row>
    <row r="289" spans="2:65" s="6" customFormat="1" ht="15.75" customHeight="1">
      <c r="B289" s="22"/>
      <c r="C289" s="116" t="s">
        <v>584</v>
      </c>
      <c r="D289" s="116" t="s">
        <v>135</v>
      </c>
      <c r="E289" s="117" t="s">
        <v>585</v>
      </c>
      <c r="F289" s="118" t="s">
        <v>586</v>
      </c>
      <c r="G289" s="119" t="s">
        <v>148</v>
      </c>
      <c r="H289" s="120">
        <v>7.7</v>
      </c>
      <c r="I289" s="121"/>
      <c r="J289" s="122">
        <f>ROUND($I$289*$H$289,2)</f>
        <v>0</v>
      </c>
      <c r="K289" s="118" t="s">
        <v>139</v>
      </c>
      <c r="L289" s="22"/>
      <c r="M289" s="123"/>
      <c r="N289" s="124" t="s">
        <v>43</v>
      </c>
      <c r="P289" s="125">
        <f>$O$289*$H$289</f>
        <v>0</v>
      </c>
      <c r="Q289" s="125">
        <v>0</v>
      </c>
      <c r="R289" s="125">
        <f>$Q$289*$H$289</f>
        <v>0</v>
      </c>
      <c r="S289" s="125">
        <v>0.09</v>
      </c>
      <c r="T289" s="126">
        <f>$S$289*$H$289</f>
        <v>0.693</v>
      </c>
      <c r="AR289" s="75" t="s">
        <v>140</v>
      </c>
      <c r="AT289" s="75" t="s">
        <v>135</v>
      </c>
      <c r="AU289" s="75" t="s">
        <v>79</v>
      </c>
      <c r="AY289" s="6" t="s">
        <v>133</v>
      </c>
      <c r="BE289" s="127">
        <f>IF($N$289="základní",$J$289,0)</f>
        <v>0</v>
      </c>
      <c r="BF289" s="127">
        <f>IF($N$289="snížená",$J$289,0)</f>
        <v>0</v>
      </c>
      <c r="BG289" s="127">
        <f>IF($N$289="zákl. přenesená",$J$289,0)</f>
        <v>0</v>
      </c>
      <c r="BH289" s="127">
        <f>IF($N$289="sníž. přenesená",$J$289,0)</f>
        <v>0</v>
      </c>
      <c r="BI289" s="127">
        <f>IF($N$289="nulová",$J$289,0)</f>
        <v>0</v>
      </c>
      <c r="BJ289" s="75" t="s">
        <v>21</v>
      </c>
      <c r="BK289" s="127">
        <f>ROUND($I$289*$H$289,2)</f>
        <v>0</v>
      </c>
      <c r="BL289" s="75" t="s">
        <v>140</v>
      </c>
      <c r="BM289" s="75" t="s">
        <v>587</v>
      </c>
    </row>
    <row r="290" spans="2:65" s="6" customFormat="1" ht="15.75" customHeight="1">
      <c r="B290" s="22"/>
      <c r="C290" s="119" t="s">
        <v>588</v>
      </c>
      <c r="D290" s="119" t="s">
        <v>135</v>
      </c>
      <c r="E290" s="117" t="s">
        <v>589</v>
      </c>
      <c r="F290" s="118" t="s">
        <v>590</v>
      </c>
      <c r="G290" s="119" t="s">
        <v>154</v>
      </c>
      <c r="H290" s="120">
        <v>0.2</v>
      </c>
      <c r="I290" s="121"/>
      <c r="J290" s="122">
        <f>ROUND($I$290*$H$290,2)</f>
        <v>0</v>
      </c>
      <c r="K290" s="118" t="s">
        <v>139</v>
      </c>
      <c r="L290" s="22"/>
      <c r="M290" s="123"/>
      <c r="N290" s="124" t="s">
        <v>43</v>
      </c>
      <c r="P290" s="125">
        <f>$O$290*$H$290</f>
        <v>0</v>
      </c>
      <c r="Q290" s="125">
        <v>0.00083</v>
      </c>
      <c r="R290" s="125">
        <f>$Q$290*$H$290</f>
        <v>0.00016600000000000002</v>
      </c>
      <c r="S290" s="125">
        <v>0.015</v>
      </c>
      <c r="T290" s="126">
        <f>$S$290*$H$290</f>
        <v>0.003</v>
      </c>
      <c r="AR290" s="75" t="s">
        <v>140</v>
      </c>
      <c r="AT290" s="75" t="s">
        <v>135</v>
      </c>
      <c r="AU290" s="75" t="s">
        <v>79</v>
      </c>
      <c r="AY290" s="75" t="s">
        <v>133</v>
      </c>
      <c r="BE290" s="127">
        <f>IF($N$290="základní",$J$290,0)</f>
        <v>0</v>
      </c>
      <c r="BF290" s="127">
        <f>IF($N$290="snížená",$J$290,0)</f>
        <v>0</v>
      </c>
      <c r="BG290" s="127">
        <f>IF($N$290="zákl. přenesená",$J$290,0)</f>
        <v>0</v>
      </c>
      <c r="BH290" s="127">
        <f>IF($N$290="sníž. přenesená",$J$290,0)</f>
        <v>0</v>
      </c>
      <c r="BI290" s="127">
        <f>IF($N$290="nulová",$J$290,0)</f>
        <v>0</v>
      </c>
      <c r="BJ290" s="75" t="s">
        <v>21</v>
      </c>
      <c r="BK290" s="127">
        <f>ROUND($I$290*$H$290,2)</f>
        <v>0</v>
      </c>
      <c r="BL290" s="75" t="s">
        <v>140</v>
      </c>
      <c r="BM290" s="75" t="s">
        <v>591</v>
      </c>
    </row>
    <row r="291" spans="2:65" s="6" customFormat="1" ht="15.75" customHeight="1">
      <c r="B291" s="22"/>
      <c r="C291" s="119" t="s">
        <v>592</v>
      </c>
      <c r="D291" s="119" t="s">
        <v>135</v>
      </c>
      <c r="E291" s="117" t="s">
        <v>593</v>
      </c>
      <c r="F291" s="118" t="s">
        <v>594</v>
      </c>
      <c r="G291" s="119" t="s">
        <v>148</v>
      </c>
      <c r="H291" s="120">
        <v>79</v>
      </c>
      <c r="I291" s="121"/>
      <c r="J291" s="122">
        <f>ROUND($I$291*$H$291,2)</f>
        <v>0</v>
      </c>
      <c r="K291" s="118" t="s">
        <v>139</v>
      </c>
      <c r="L291" s="22"/>
      <c r="M291" s="123"/>
      <c r="N291" s="124" t="s">
        <v>43</v>
      </c>
      <c r="P291" s="125">
        <f>$O$291*$H$291</f>
        <v>0</v>
      </c>
      <c r="Q291" s="125">
        <v>0</v>
      </c>
      <c r="R291" s="125">
        <f>$Q$291*$H$291</f>
        <v>0</v>
      </c>
      <c r="S291" s="125">
        <v>0.059</v>
      </c>
      <c r="T291" s="126">
        <f>$S$291*$H$291</f>
        <v>4.661</v>
      </c>
      <c r="AR291" s="75" t="s">
        <v>140</v>
      </c>
      <c r="AT291" s="75" t="s">
        <v>135</v>
      </c>
      <c r="AU291" s="75" t="s">
        <v>79</v>
      </c>
      <c r="AY291" s="75" t="s">
        <v>133</v>
      </c>
      <c r="BE291" s="127">
        <f>IF($N$291="základní",$J$291,0)</f>
        <v>0</v>
      </c>
      <c r="BF291" s="127">
        <f>IF($N$291="snížená",$J$291,0)</f>
        <v>0</v>
      </c>
      <c r="BG291" s="127">
        <f>IF($N$291="zákl. přenesená",$J$291,0)</f>
        <v>0</v>
      </c>
      <c r="BH291" s="127">
        <f>IF($N$291="sníž. přenesená",$J$291,0)</f>
        <v>0</v>
      </c>
      <c r="BI291" s="127">
        <f>IF($N$291="nulová",$J$291,0)</f>
        <v>0</v>
      </c>
      <c r="BJ291" s="75" t="s">
        <v>21</v>
      </c>
      <c r="BK291" s="127">
        <f>ROUND($I$291*$H$291,2)</f>
        <v>0</v>
      </c>
      <c r="BL291" s="75" t="s">
        <v>140</v>
      </c>
      <c r="BM291" s="75" t="s">
        <v>595</v>
      </c>
    </row>
    <row r="292" spans="2:63" s="105" customFormat="1" ht="30.75" customHeight="1">
      <c r="B292" s="106"/>
      <c r="D292" s="107" t="s">
        <v>71</v>
      </c>
      <c r="E292" s="114" t="s">
        <v>596</v>
      </c>
      <c r="F292" s="114" t="s">
        <v>597</v>
      </c>
      <c r="J292" s="115">
        <f>$BK$292</f>
        <v>0</v>
      </c>
      <c r="L292" s="106"/>
      <c r="M292" s="110"/>
      <c r="P292" s="111">
        <f>SUM($P$293:$P$299)</f>
        <v>0</v>
      </c>
      <c r="R292" s="111">
        <f>SUM($R$293:$R$299)</f>
        <v>0</v>
      </c>
      <c r="T292" s="112">
        <f>SUM($T$293:$T$299)</f>
        <v>0</v>
      </c>
      <c r="AR292" s="107" t="s">
        <v>21</v>
      </c>
      <c r="AT292" s="107" t="s">
        <v>71</v>
      </c>
      <c r="AU292" s="107" t="s">
        <v>21</v>
      </c>
      <c r="AY292" s="107" t="s">
        <v>133</v>
      </c>
      <c r="BK292" s="113">
        <f>SUM($BK$293:$BK$299)</f>
        <v>0</v>
      </c>
    </row>
    <row r="293" spans="2:65" s="6" customFormat="1" ht="15.75" customHeight="1">
      <c r="B293" s="22"/>
      <c r="C293" s="119" t="s">
        <v>598</v>
      </c>
      <c r="D293" s="119" t="s">
        <v>135</v>
      </c>
      <c r="E293" s="117" t="s">
        <v>599</v>
      </c>
      <c r="F293" s="118" t="s">
        <v>600</v>
      </c>
      <c r="G293" s="119" t="s">
        <v>209</v>
      </c>
      <c r="H293" s="120">
        <v>835.816</v>
      </c>
      <c r="I293" s="121"/>
      <c r="J293" s="122">
        <f>ROUND($I$293*$H$293,2)</f>
        <v>0</v>
      </c>
      <c r="K293" s="118" t="s">
        <v>139</v>
      </c>
      <c r="L293" s="22"/>
      <c r="M293" s="123"/>
      <c r="N293" s="124" t="s">
        <v>43</v>
      </c>
      <c r="P293" s="125">
        <f>$O$293*$H$293</f>
        <v>0</v>
      </c>
      <c r="Q293" s="125">
        <v>0</v>
      </c>
      <c r="R293" s="125">
        <f>$Q$293*$H$293</f>
        <v>0</v>
      </c>
      <c r="S293" s="125">
        <v>0</v>
      </c>
      <c r="T293" s="126">
        <f>$S$293*$H$293</f>
        <v>0</v>
      </c>
      <c r="AR293" s="75" t="s">
        <v>140</v>
      </c>
      <c r="AT293" s="75" t="s">
        <v>135</v>
      </c>
      <c r="AU293" s="75" t="s">
        <v>79</v>
      </c>
      <c r="AY293" s="75" t="s">
        <v>133</v>
      </c>
      <c r="BE293" s="127">
        <f>IF($N$293="základní",$J$293,0)</f>
        <v>0</v>
      </c>
      <c r="BF293" s="127">
        <f>IF($N$293="snížená",$J$293,0)</f>
        <v>0</v>
      </c>
      <c r="BG293" s="127">
        <f>IF($N$293="zákl. přenesená",$J$293,0)</f>
        <v>0</v>
      </c>
      <c r="BH293" s="127">
        <f>IF($N$293="sníž. přenesená",$J$293,0)</f>
        <v>0</v>
      </c>
      <c r="BI293" s="127">
        <f>IF($N$293="nulová",$J$293,0)</f>
        <v>0</v>
      </c>
      <c r="BJ293" s="75" t="s">
        <v>21</v>
      </c>
      <c r="BK293" s="127">
        <f>ROUND($I$293*$H$293,2)</f>
        <v>0</v>
      </c>
      <c r="BL293" s="75" t="s">
        <v>140</v>
      </c>
      <c r="BM293" s="75" t="s">
        <v>601</v>
      </c>
    </row>
    <row r="294" spans="2:65" s="6" customFormat="1" ht="15.75" customHeight="1">
      <c r="B294" s="22"/>
      <c r="C294" s="119" t="s">
        <v>602</v>
      </c>
      <c r="D294" s="119" t="s">
        <v>135</v>
      </c>
      <c r="E294" s="117" t="s">
        <v>603</v>
      </c>
      <c r="F294" s="118" t="s">
        <v>604</v>
      </c>
      <c r="G294" s="119" t="s">
        <v>209</v>
      </c>
      <c r="H294" s="120">
        <v>7522.344</v>
      </c>
      <c r="I294" s="121"/>
      <c r="J294" s="122">
        <f>ROUND($I$294*$H$294,2)</f>
        <v>0</v>
      </c>
      <c r="K294" s="118" t="s">
        <v>139</v>
      </c>
      <c r="L294" s="22"/>
      <c r="M294" s="123"/>
      <c r="N294" s="124" t="s">
        <v>43</v>
      </c>
      <c r="P294" s="125">
        <f>$O$294*$H$294</f>
        <v>0</v>
      </c>
      <c r="Q294" s="125">
        <v>0</v>
      </c>
      <c r="R294" s="125">
        <f>$Q$294*$H$294</f>
        <v>0</v>
      </c>
      <c r="S294" s="125">
        <v>0</v>
      </c>
      <c r="T294" s="126">
        <f>$S$294*$H$294</f>
        <v>0</v>
      </c>
      <c r="AR294" s="75" t="s">
        <v>140</v>
      </c>
      <c r="AT294" s="75" t="s">
        <v>135</v>
      </c>
      <c r="AU294" s="75" t="s">
        <v>79</v>
      </c>
      <c r="AY294" s="75" t="s">
        <v>133</v>
      </c>
      <c r="BE294" s="127">
        <f>IF($N$294="základní",$J$294,0)</f>
        <v>0</v>
      </c>
      <c r="BF294" s="127">
        <f>IF($N$294="snížená",$J$294,0)</f>
        <v>0</v>
      </c>
      <c r="BG294" s="127">
        <f>IF($N$294="zákl. přenesená",$J$294,0)</f>
        <v>0</v>
      </c>
      <c r="BH294" s="127">
        <f>IF($N$294="sníž. přenesená",$J$294,0)</f>
        <v>0</v>
      </c>
      <c r="BI294" s="127">
        <f>IF($N$294="nulová",$J$294,0)</f>
        <v>0</v>
      </c>
      <c r="BJ294" s="75" t="s">
        <v>21</v>
      </c>
      <c r="BK294" s="127">
        <f>ROUND($I$294*$H$294,2)</f>
        <v>0</v>
      </c>
      <c r="BL294" s="75" t="s">
        <v>140</v>
      </c>
      <c r="BM294" s="75" t="s">
        <v>605</v>
      </c>
    </row>
    <row r="295" spans="2:51" s="6" customFormat="1" ht="15.75" customHeight="1">
      <c r="B295" s="128"/>
      <c r="D295" s="135" t="s">
        <v>150</v>
      </c>
      <c r="F295" s="130" t="s">
        <v>606</v>
      </c>
      <c r="H295" s="131">
        <v>7522.344</v>
      </c>
      <c r="L295" s="128"/>
      <c r="M295" s="132"/>
      <c r="T295" s="133"/>
      <c r="AT295" s="134" t="s">
        <v>150</v>
      </c>
      <c r="AU295" s="134" t="s">
        <v>79</v>
      </c>
      <c r="AV295" s="134" t="s">
        <v>79</v>
      </c>
      <c r="AW295" s="134" t="s">
        <v>72</v>
      </c>
      <c r="AX295" s="134" t="s">
        <v>21</v>
      </c>
      <c r="AY295" s="134" t="s">
        <v>133</v>
      </c>
    </row>
    <row r="296" spans="2:65" s="6" customFormat="1" ht="15.75" customHeight="1">
      <c r="B296" s="22"/>
      <c r="C296" s="116" t="s">
        <v>607</v>
      </c>
      <c r="D296" s="116" t="s">
        <v>135</v>
      </c>
      <c r="E296" s="117" t="s">
        <v>608</v>
      </c>
      <c r="F296" s="118" t="s">
        <v>609</v>
      </c>
      <c r="G296" s="119" t="s">
        <v>209</v>
      </c>
      <c r="H296" s="120">
        <v>417.908</v>
      </c>
      <c r="I296" s="121"/>
      <c r="J296" s="122">
        <f>ROUND($I$296*$H$296,2)</f>
        <v>0</v>
      </c>
      <c r="K296" s="118" t="s">
        <v>139</v>
      </c>
      <c r="L296" s="22"/>
      <c r="M296" s="123"/>
      <c r="N296" s="124" t="s">
        <v>43</v>
      </c>
      <c r="P296" s="125">
        <f>$O$296*$H$296</f>
        <v>0</v>
      </c>
      <c r="Q296" s="125">
        <v>0</v>
      </c>
      <c r="R296" s="125">
        <f>$Q$296*$H$296</f>
        <v>0</v>
      </c>
      <c r="S296" s="125">
        <v>0</v>
      </c>
      <c r="T296" s="126">
        <f>$S$296*$H$296</f>
        <v>0</v>
      </c>
      <c r="AR296" s="75" t="s">
        <v>140</v>
      </c>
      <c r="AT296" s="75" t="s">
        <v>135</v>
      </c>
      <c r="AU296" s="75" t="s">
        <v>79</v>
      </c>
      <c r="AY296" s="6" t="s">
        <v>133</v>
      </c>
      <c r="BE296" s="127">
        <f>IF($N$296="základní",$J$296,0)</f>
        <v>0</v>
      </c>
      <c r="BF296" s="127">
        <f>IF($N$296="snížená",$J$296,0)</f>
        <v>0</v>
      </c>
      <c r="BG296" s="127">
        <f>IF($N$296="zákl. přenesená",$J$296,0)</f>
        <v>0</v>
      </c>
      <c r="BH296" s="127">
        <f>IF($N$296="sníž. přenesená",$J$296,0)</f>
        <v>0</v>
      </c>
      <c r="BI296" s="127">
        <f>IF($N$296="nulová",$J$296,0)</f>
        <v>0</v>
      </c>
      <c r="BJ296" s="75" t="s">
        <v>21</v>
      </c>
      <c r="BK296" s="127">
        <f>ROUND($I$296*$H$296,2)</f>
        <v>0</v>
      </c>
      <c r="BL296" s="75" t="s">
        <v>140</v>
      </c>
      <c r="BM296" s="75" t="s">
        <v>610</v>
      </c>
    </row>
    <row r="297" spans="2:51" s="6" customFormat="1" ht="15.75" customHeight="1">
      <c r="B297" s="128"/>
      <c r="D297" s="135" t="s">
        <v>150</v>
      </c>
      <c r="F297" s="130" t="s">
        <v>611</v>
      </c>
      <c r="H297" s="131">
        <v>417.908</v>
      </c>
      <c r="L297" s="128"/>
      <c r="M297" s="132"/>
      <c r="T297" s="133"/>
      <c r="AT297" s="134" t="s">
        <v>150</v>
      </c>
      <c r="AU297" s="134" t="s">
        <v>79</v>
      </c>
      <c r="AV297" s="134" t="s">
        <v>79</v>
      </c>
      <c r="AW297" s="134" t="s">
        <v>72</v>
      </c>
      <c r="AX297" s="134" t="s">
        <v>21</v>
      </c>
      <c r="AY297" s="134" t="s">
        <v>133</v>
      </c>
    </row>
    <row r="298" spans="2:65" s="6" customFormat="1" ht="15.75" customHeight="1">
      <c r="B298" s="22"/>
      <c r="C298" s="116" t="s">
        <v>612</v>
      </c>
      <c r="D298" s="116" t="s">
        <v>135</v>
      </c>
      <c r="E298" s="117" t="s">
        <v>613</v>
      </c>
      <c r="F298" s="118" t="s">
        <v>614</v>
      </c>
      <c r="G298" s="119" t="s">
        <v>209</v>
      </c>
      <c r="H298" s="120">
        <v>417.908</v>
      </c>
      <c r="I298" s="121"/>
      <c r="J298" s="122">
        <f>ROUND($I$298*$H$298,2)</f>
        <v>0</v>
      </c>
      <c r="K298" s="118" t="s">
        <v>139</v>
      </c>
      <c r="L298" s="22"/>
      <c r="M298" s="123"/>
      <c r="N298" s="124" t="s">
        <v>43</v>
      </c>
      <c r="P298" s="125">
        <f>$O$298*$H$298</f>
        <v>0</v>
      </c>
      <c r="Q298" s="125">
        <v>0</v>
      </c>
      <c r="R298" s="125">
        <f>$Q$298*$H$298</f>
        <v>0</v>
      </c>
      <c r="S298" s="125">
        <v>0</v>
      </c>
      <c r="T298" s="126">
        <f>$S$298*$H$298</f>
        <v>0</v>
      </c>
      <c r="AR298" s="75" t="s">
        <v>140</v>
      </c>
      <c r="AT298" s="75" t="s">
        <v>135</v>
      </c>
      <c r="AU298" s="75" t="s">
        <v>79</v>
      </c>
      <c r="AY298" s="6" t="s">
        <v>133</v>
      </c>
      <c r="BE298" s="127">
        <f>IF($N$298="základní",$J$298,0)</f>
        <v>0</v>
      </c>
      <c r="BF298" s="127">
        <f>IF($N$298="snížená",$J$298,0)</f>
        <v>0</v>
      </c>
      <c r="BG298" s="127">
        <f>IF($N$298="zákl. přenesená",$J$298,0)</f>
        <v>0</v>
      </c>
      <c r="BH298" s="127">
        <f>IF($N$298="sníž. přenesená",$J$298,0)</f>
        <v>0</v>
      </c>
      <c r="BI298" s="127">
        <f>IF($N$298="nulová",$J$298,0)</f>
        <v>0</v>
      </c>
      <c r="BJ298" s="75" t="s">
        <v>21</v>
      </c>
      <c r="BK298" s="127">
        <f>ROUND($I$298*$H$298,2)</f>
        <v>0</v>
      </c>
      <c r="BL298" s="75" t="s">
        <v>140</v>
      </c>
      <c r="BM298" s="75" t="s">
        <v>615</v>
      </c>
    </row>
    <row r="299" spans="2:51" s="6" customFormat="1" ht="15.75" customHeight="1">
      <c r="B299" s="128"/>
      <c r="D299" s="135" t="s">
        <v>150</v>
      </c>
      <c r="F299" s="130" t="s">
        <v>611</v>
      </c>
      <c r="H299" s="131">
        <v>417.908</v>
      </c>
      <c r="L299" s="128"/>
      <c r="M299" s="132"/>
      <c r="T299" s="133"/>
      <c r="AT299" s="134" t="s">
        <v>150</v>
      </c>
      <c r="AU299" s="134" t="s">
        <v>79</v>
      </c>
      <c r="AV299" s="134" t="s">
        <v>79</v>
      </c>
      <c r="AW299" s="134" t="s">
        <v>72</v>
      </c>
      <c r="AX299" s="134" t="s">
        <v>21</v>
      </c>
      <c r="AY299" s="134" t="s">
        <v>133</v>
      </c>
    </row>
    <row r="300" spans="2:63" s="105" customFormat="1" ht="30.75" customHeight="1">
      <c r="B300" s="106"/>
      <c r="D300" s="107" t="s">
        <v>71</v>
      </c>
      <c r="E300" s="114" t="s">
        <v>616</v>
      </c>
      <c r="F300" s="114" t="s">
        <v>617</v>
      </c>
      <c r="J300" s="115">
        <f>$BK$300</f>
        <v>0</v>
      </c>
      <c r="L300" s="106"/>
      <c r="M300" s="110"/>
      <c r="P300" s="111">
        <f>$P$301</f>
        <v>0</v>
      </c>
      <c r="R300" s="111">
        <f>$R$301</f>
        <v>0</v>
      </c>
      <c r="T300" s="112">
        <f>$T$301</f>
        <v>0</v>
      </c>
      <c r="AR300" s="107" t="s">
        <v>21</v>
      </c>
      <c r="AT300" s="107" t="s">
        <v>71</v>
      </c>
      <c r="AU300" s="107" t="s">
        <v>21</v>
      </c>
      <c r="AY300" s="107" t="s">
        <v>133</v>
      </c>
      <c r="BK300" s="113">
        <f>$BK$301</f>
        <v>0</v>
      </c>
    </row>
    <row r="301" spans="2:65" s="6" customFormat="1" ht="15.75" customHeight="1">
      <c r="B301" s="22"/>
      <c r="C301" s="116" t="s">
        <v>27</v>
      </c>
      <c r="D301" s="116" t="s">
        <v>135</v>
      </c>
      <c r="E301" s="117" t="s">
        <v>618</v>
      </c>
      <c r="F301" s="118" t="s">
        <v>619</v>
      </c>
      <c r="G301" s="119" t="s">
        <v>209</v>
      </c>
      <c r="H301" s="120">
        <v>490.526</v>
      </c>
      <c r="I301" s="121"/>
      <c r="J301" s="122">
        <f>ROUND($I$301*$H$301,2)</f>
        <v>0</v>
      </c>
      <c r="K301" s="118" t="s">
        <v>139</v>
      </c>
      <c r="L301" s="22"/>
      <c r="M301" s="123"/>
      <c r="N301" s="124" t="s">
        <v>43</v>
      </c>
      <c r="P301" s="125">
        <f>$O$301*$H$301</f>
        <v>0</v>
      </c>
      <c r="Q301" s="125">
        <v>0</v>
      </c>
      <c r="R301" s="125">
        <f>$Q$301*$H$301</f>
        <v>0</v>
      </c>
      <c r="S301" s="125">
        <v>0</v>
      </c>
      <c r="T301" s="126">
        <f>$S$301*$H$301</f>
        <v>0</v>
      </c>
      <c r="AR301" s="75" t="s">
        <v>140</v>
      </c>
      <c r="AT301" s="75" t="s">
        <v>135</v>
      </c>
      <c r="AU301" s="75" t="s">
        <v>79</v>
      </c>
      <c r="AY301" s="6" t="s">
        <v>133</v>
      </c>
      <c r="BE301" s="127">
        <f>IF($N$301="základní",$J$301,0)</f>
        <v>0</v>
      </c>
      <c r="BF301" s="127">
        <f>IF($N$301="snížená",$J$301,0)</f>
        <v>0</v>
      </c>
      <c r="BG301" s="127">
        <f>IF($N$301="zákl. přenesená",$J$301,0)</f>
        <v>0</v>
      </c>
      <c r="BH301" s="127">
        <f>IF($N$301="sníž. přenesená",$J$301,0)</f>
        <v>0</v>
      </c>
      <c r="BI301" s="127">
        <f>IF($N$301="nulová",$J$301,0)</f>
        <v>0</v>
      </c>
      <c r="BJ301" s="75" t="s">
        <v>21</v>
      </c>
      <c r="BK301" s="127">
        <f>ROUND($I$301*$H$301,2)</f>
        <v>0</v>
      </c>
      <c r="BL301" s="75" t="s">
        <v>140</v>
      </c>
      <c r="BM301" s="75" t="s">
        <v>620</v>
      </c>
    </row>
    <row r="302" spans="2:63" s="105" customFormat="1" ht="37.5" customHeight="1">
      <c r="B302" s="106"/>
      <c r="D302" s="107" t="s">
        <v>71</v>
      </c>
      <c r="E302" s="108" t="s">
        <v>621</v>
      </c>
      <c r="F302" s="108" t="s">
        <v>622</v>
      </c>
      <c r="J302" s="109">
        <f>$BK$302</f>
        <v>0</v>
      </c>
      <c r="L302" s="106"/>
      <c r="M302" s="110"/>
      <c r="P302" s="111">
        <f>$P$303+$P$312+$P$318+$P$322+$P$326</f>
        <v>0</v>
      </c>
      <c r="R302" s="111">
        <f>$R$303+$R$312+$R$318+$R$322+$R$326</f>
        <v>3.77970202</v>
      </c>
      <c r="T302" s="112">
        <f>$T$303+$T$312+$T$318+$T$322+$T$326</f>
        <v>0</v>
      </c>
      <c r="AR302" s="107" t="s">
        <v>79</v>
      </c>
      <c r="AT302" s="107" t="s">
        <v>71</v>
      </c>
      <c r="AU302" s="107" t="s">
        <v>72</v>
      </c>
      <c r="AY302" s="107" t="s">
        <v>133</v>
      </c>
      <c r="BK302" s="113">
        <f>$BK$303+$BK$312+$BK$318+$BK$322+$BK$326</f>
        <v>0</v>
      </c>
    </row>
    <row r="303" spans="2:63" s="105" customFormat="1" ht="21" customHeight="1">
      <c r="B303" s="106"/>
      <c r="D303" s="107" t="s">
        <v>71</v>
      </c>
      <c r="E303" s="114" t="s">
        <v>623</v>
      </c>
      <c r="F303" s="114" t="s">
        <v>624</v>
      </c>
      <c r="J303" s="115">
        <f>$BK$303</f>
        <v>0</v>
      </c>
      <c r="L303" s="106"/>
      <c r="M303" s="110"/>
      <c r="P303" s="111">
        <f>SUM($P$304:$P$311)</f>
        <v>0</v>
      </c>
      <c r="R303" s="111">
        <f>SUM($R$304:$R$311)</f>
        <v>0.12531119999999998</v>
      </c>
      <c r="T303" s="112">
        <f>SUM($T$304:$T$311)</f>
        <v>0</v>
      </c>
      <c r="AR303" s="107" t="s">
        <v>79</v>
      </c>
      <c r="AT303" s="107" t="s">
        <v>71</v>
      </c>
      <c r="AU303" s="107" t="s">
        <v>21</v>
      </c>
      <c r="AY303" s="107" t="s">
        <v>133</v>
      </c>
      <c r="BK303" s="113">
        <f>SUM($BK$304:$BK$311)</f>
        <v>0</v>
      </c>
    </row>
    <row r="304" spans="2:65" s="6" customFormat="1" ht="15.75" customHeight="1">
      <c r="B304" s="22"/>
      <c r="C304" s="119" t="s">
        <v>625</v>
      </c>
      <c r="D304" s="119" t="s">
        <v>135</v>
      </c>
      <c r="E304" s="117" t="s">
        <v>626</v>
      </c>
      <c r="F304" s="118" t="s">
        <v>627</v>
      </c>
      <c r="G304" s="119" t="s">
        <v>148</v>
      </c>
      <c r="H304" s="120">
        <v>1022.41</v>
      </c>
      <c r="I304" s="121"/>
      <c r="J304" s="122">
        <f>ROUND($I$304*$H$304,2)</f>
        <v>0</v>
      </c>
      <c r="K304" s="118" t="s">
        <v>139</v>
      </c>
      <c r="L304" s="22"/>
      <c r="M304" s="123"/>
      <c r="N304" s="124" t="s">
        <v>43</v>
      </c>
      <c r="P304" s="125">
        <f>$O$304*$H$304</f>
        <v>0</v>
      </c>
      <c r="Q304" s="125">
        <v>0</v>
      </c>
      <c r="R304" s="125">
        <f>$Q$304*$H$304</f>
        <v>0</v>
      </c>
      <c r="S304" s="125">
        <v>0</v>
      </c>
      <c r="T304" s="126">
        <f>$S$304*$H$304</f>
        <v>0</v>
      </c>
      <c r="AR304" s="75" t="s">
        <v>212</v>
      </c>
      <c r="AT304" s="75" t="s">
        <v>135</v>
      </c>
      <c r="AU304" s="75" t="s">
        <v>79</v>
      </c>
      <c r="AY304" s="75" t="s">
        <v>133</v>
      </c>
      <c r="BE304" s="127">
        <f>IF($N$304="základní",$J$304,0)</f>
        <v>0</v>
      </c>
      <c r="BF304" s="127">
        <f>IF($N$304="snížená",$J$304,0)</f>
        <v>0</v>
      </c>
      <c r="BG304" s="127">
        <f>IF($N$304="zákl. přenesená",$J$304,0)</f>
        <v>0</v>
      </c>
      <c r="BH304" s="127">
        <f>IF($N$304="sníž. přenesená",$J$304,0)</f>
        <v>0</v>
      </c>
      <c r="BI304" s="127">
        <f>IF($N$304="nulová",$J$304,0)</f>
        <v>0</v>
      </c>
      <c r="BJ304" s="75" t="s">
        <v>21</v>
      </c>
      <c r="BK304" s="127">
        <f>ROUND($I$304*$H$304,2)</f>
        <v>0</v>
      </c>
      <c r="BL304" s="75" t="s">
        <v>212</v>
      </c>
      <c r="BM304" s="75" t="s">
        <v>628</v>
      </c>
    </row>
    <row r="305" spans="2:51" s="6" customFormat="1" ht="15.75" customHeight="1">
      <c r="B305" s="128"/>
      <c r="D305" s="129" t="s">
        <v>150</v>
      </c>
      <c r="E305" s="130"/>
      <c r="F305" s="130" t="s">
        <v>243</v>
      </c>
      <c r="H305" s="131">
        <v>1020.1</v>
      </c>
      <c r="L305" s="128"/>
      <c r="M305" s="132"/>
      <c r="T305" s="133"/>
      <c r="AT305" s="134" t="s">
        <v>150</v>
      </c>
      <c r="AU305" s="134" t="s">
        <v>79</v>
      </c>
      <c r="AV305" s="134" t="s">
        <v>79</v>
      </c>
      <c r="AW305" s="134" t="s">
        <v>91</v>
      </c>
      <c r="AX305" s="134" t="s">
        <v>72</v>
      </c>
      <c r="AY305" s="134" t="s">
        <v>133</v>
      </c>
    </row>
    <row r="306" spans="2:51" s="6" customFormat="1" ht="15.75" customHeight="1">
      <c r="B306" s="128"/>
      <c r="D306" s="135" t="s">
        <v>150</v>
      </c>
      <c r="E306" s="134"/>
      <c r="F306" s="130" t="s">
        <v>244</v>
      </c>
      <c r="H306" s="131">
        <v>2.31</v>
      </c>
      <c r="L306" s="128"/>
      <c r="M306" s="132"/>
      <c r="T306" s="133"/>
      <c r="AT306" s="134" t="s">
        <v>150</v>
      </c>
      <c r="AU306" s="134" t="s">
        <v>79</v>
      </c>
      <c r="AV306" s="134" t="s">
        <v>79</v>
      </c>
      <c r="AW306" s="134" t="s">
        <v>91</v>
      </c>
      <c r="AX306" s="134" t="s">
        <v>72</v>
      </c>
      <c r="AY306" s="134" t="s">
        <v>133</v>
      </c>
    </row>
    <row r="307" spans="2:65" s="6" customFormat="1" ht="15.75" customHeight="1">
      <c r="B307" s="22"/>
      <c r="C307" s="145" t="s">
        <v>629</v>
      </c>
      <c r="D307" s="145" t="s">
        <v>206</v>
      </c>
      <c r="E307" s="137" t="s">
        <v>630</v>
      </c>
      <c r="F307" s="138" t="s">
        <v>631</v>
      </c>
      <c r="G307" s="136" t="s">
        <v>148</v>
      </c>
      <c r="H307" s="139">
        <v>1175.772</v>
      </c>
      <c r="I307" s="140"/>
      <c r="J307" s="141">
        <f>ROUND($I$307*$H$307,2)</f>
        <v>0</v>
      </c>
      <c r="K307" s="138" t="s">
        <v>139</v>
      </c>
      <c r="L307" s="142"/>
      <c r="M307" s="143"/>
      <c r="N307" s="144" t="s">
        <v>43</v>
      </c>
      <c r="P307" s="125">
        <f>$O$307*$H$307</f>
        <v>0</v>
      </c>
      <c r="Q307" s="125">
        <v>0.0001</v>
      </c>
      <c r="R307" s="125">
        <f>$Q$307*$H$307</f>
        <v>0.11757719999999999</v>
      </c>
      <c r="S307" s="125">
        <v>0</v>
      </c>
      <c r="T307" s="126">
        <f>$S$307*$H$307</f>
        <v>0</v>
      </c>
      <c r="AR307" s="75" t="s">
        <v>287</v>
      </c>
      <c r="AT307" s="75" t="s">
        <v>206</v>
      </c>
      <c r="AU307" s="75" t="s">
        <v>79</v>
      </c>
      <c r="AY307" s="6" t="s">
        <v>133</v>
      </c>
      <c r="BE307" s="127">
        <f>IF($N$307="základní",$J$307,0)</f>
        <v>0</v>
      </c>
      <c r="BF307" s="127">
        <f>IF($N$307="snížená",$J$307,0)</f>
        <v>0</v>
      </c>
      <c r="BG307" s="127">
        <f>IF($N$307="zákl. přenesená",$J$307,0)</f>
        <v>0</v>
      </c>
      <c r="BH307" s="127">
        <f>IF($N$307="sníž. přenesená",$J$307,0)</f>
        <v>0</v>
      </c>
      <c r="BI307" s="127">
        <f>IF($N$307="nulová",$J$307,0)</f>
        <v>0</v>
      </c>
      <c r="BJ307" s="75" t="s">
        <v>21</v>
      </c>
      <c r="BK307" s="127">
        <f>ROUND($I$307*$H$307,2)</f>
        <v>0</v>
      </c>
      <c r="BL307" s="75" t="s">
        <v>212</v>
      </c>
      <c r="BM307" s="75" t="s">
        <v>632</v>
      </c>
    </row>
    <row r="308" spans="2:51" s="6" customFormat="1" ht="15.75" customHeight="1">
      <c r="B308" s="128"/>
      <c r="D308" s="135" t="s">
        <v>150</v>
      </c>
      <c r="F308" s="130" t="s">
        <v>633</v>
      </c>
      <c r="H308" s="131">
        <v>1175.772</v>
      </c>
      <c r="L308" s="128"/>
      <c r="M308" s="132"/>
      <c r="T308" s="133"/>
      <c r="AT308" s="134" t="s">
        <v>150</v>
      </c>
      <c r="AU308" s="134" t="s">
        <v>79</v>
      </c>
      <c r="AV308" s="134" t="s">
        <v>79</v>
      </c>
      <c r="AW308" s="134" t="s">
        <v>72</v>
      </c>
      <c r="AX308" s="134" t="s">
        <v>21</v>
      </c>
      <c r="AY308" s="134" t="s">
        <v>133</v>
      </c>
    </row>
    <row r="309" spans="2:65" s="6" customFormat="1" ht="15.75" customHeight="1">
      <c r="B309" s="22"/>
      <c r="C309" s="116" t="s">
        <v>634</v>
      </c>
      <c r="D309" s="116" t="s">
        <v>135</v>
      </c>
      <c r="E309" s="117" t="s">
        <v>635</v>
      </c>
      <c r="F309" s="118" t="s">
        <v>636</v>
      </c>
      <c r="G309" s="119" t="s">
        <v>148</v>
      </c>
      <c r="H309" s="120">
        <v>3.6</v>
      </c>
      <c r="I309" s="121"/>
      <c r="J309" s="122">
        <f>ROUND($I$309*$H$309,2)</f>
        <v>0</v>
      </c>
      <c r="K309" s="118" t="s">
        <v>139</v>
      </c>
      <c r="L309" s="22"/>
      <c r="M309" s="123"/>
      <c r="N309" s="124" t="s">
        <v>43</v>
      </c>
      <c r="P309" s="125">
        <f>$O$309*$H$309</f>
        <v>0</v>
      </c>
      <c r="Q309" s="125">
        <v>0.00069</v>
      </c>
      <c r="R309" s="125">
        <f>$Q$309*$H$309</f>
        <v>0.002484</v>
      </c>
      <c r="S309" s="125">
        <v>0</v>
      </c>
      <c r="T309" s="126">
        <f>$S$309*$H$309</f>
        <v>0</v>
      </c>
      <c r="AR309" s="75" t="s">
        <v>212</v>
      </c>
      <c r="AT309" s="75" t="s">
        <v>135</v>
      </c>
      <c r="AU309" s="75" t="s">
        <v>79</v>
      </c>
      <c r="AY309" s="6" t="s">
        <v>133</v>
      </c>
      <c r="BE309" s="127">
        <f>IF($N$309="základní",$J$309,0)</f>
        <v>0</v>
      </c>
      <c r="BF309" s="127">
        <f>IF($N$309="snížená",$J$309,0)</f>
        <v>0</v>
      </c>
      <c r="BG309" s="127">
        <f>IF($N$309="zákl. přenesená",$J$309,0)</f>
        <v>0</v>
      </c>
      <c r="BH309" s="127">
        <f>IF($N$309="sníž. přenesená",$J$309,0)</f>
        <v>0</v>
      </c>
      <c r="BI309" s="127">
        <f>IF($N$309="nulová",$J$309,0)</f>
        <v>0</v>
      </c>
      <c r="BJ309" s="75" t="s">
        <v>21</v>
      </c>
      <c r="BK309" s="127">
        <f>ROUND($I$309*$H$309,2)</f>
        <v>0</v>
      </c>
      <c r="BL309" s="75" t="s">
        <v>212</v>
      </c>
      <c r="BM309" s="75" t="s">
        <v>637</v>
      </c>
    </row>
    <row r="310" spans="2:65" s="6" customFormat="1" ht="15.75" customHeight="1">
      <c r="B310" s="22"/>
      <c r="C310" s="119" t="s">
        <v>638</v>
      </c>
      <c r="D310" s="119" t="s">
        <v>135</v>
      </c>
      <c r="E310" s="117" t="s">
        <v>639</v>
      </c>
      <c r="F310" s="118" t="s">
        <v>640</v>
      </c>
      <c r="G310" s="119" t="s">
        <v>148</v>
      </c>
      <c r="H310" s="120">
        <v>1.5</v>
      </c>
      <c r="I310" s="121"/>
      <c r="J310" s="122">
        <f>ROUND($I$310*$H$310,2)</f>
        <v>0</v>
      </c>
      <c r="K310" s="118" t="s">
        <v>139</v>
      </c>
      <c r="L310" s="22"/>
      <c r="M310" s="123"/>
      <c r="N310" s="124" t="s">
        <v>43</v>
      </c>
      <c r="P310" s="125">
        <f>$O$310*$H$310</f>
        <v>0</v>
      </c>
      <c r="Q310" s="125">
        <v>0.0035</v>
      </c>
      <c r="R310" s="125">
        <f>$Q$310*$H$310</f>
        <v>0.00525</v>
      </c>
      <c r="S310" s="125">
        <v>0</v>
      </c>
      <c r="T310" s="126">
        <f>$S$310*$H$310</f>
        <v>0</v>
      </c>
      <c r="AR310" s="75" t="s">
        <v>212</v>
      </c>
      <c r="AT310" s="75" t="s">
        <v>135</v>
      </c>
      <c r="AU310" s="75" t="s">
        <v>79</v>
      </c>
      <c r="AY310" s="75" t="s">
        <v>133</v>
      </c>
      <c r="BE310" s="127">
        <f>IF($N$310="základní",$J$310,0)</f>
        <v>0</v>
      </c>
      <c r="BF310" s="127">
        <f>IF($N$310="snížená",$J$310,0)</f>
        <v>0</v>
      </c>
      <c r="BG310" s="127">
        <f>IF($N$310="zákl. přenesená",$J$310,0)</f>
        <v>0</v>
      </c>
      <c r="BH310" s="127">
        <f>IF($N$310="sníž. přenesená",$J$310,0)</f>
        <v>0</v>
      </c>
      <c r="BI310" s="127">
        <f>IF($N$310="nulová",$J$310,0)</f>
        <v>0</v>
      </c>
      <c r="BJ310" s="75" t="s">
        <v>21</v>
      </c>
      <c r="BK310" s="127">
        <f>ROUND($I$310*$H$310,2)</f>
        <v>0</v>
      </c>
      <c r="BL310" s="75" t="s">
        <v>212</v>
      </c>
      <c r="BM310" s="75" t="s">
        <v>641</v>
      </c>
    </row>
    <row r="311" spans="2:65" s="6" customFormat="1" ht="15.75" customHeight="1">
      <c r="B311" s="22"/>
      <c r="C311" s="119" t="s">
        <v>642</v>
      </c>
      <c r="D311" s="119" t="s">
        <v>135</v>
      </c>
      <c r="E311" s="117" t="s">
        <v>643</v>
      </c>
      <c r="F311" s="118" t="s">
        <v>644</v>
      </c>
      <c r="G311" s="119" t="s">
        <v>645</v>
      </c>
      <c r="H311" s="146"/>
      <c r="I311" s="121"/>
      <c r="J311" s="122">
        <f>ROUND($I$311*$H$311,2)</f>
        <v>0</v>
      </c>
      <c r="K311" s="118" t="s">
        <v>139</v>
      </c>
      <c r="L311" s="22"/>
      <c r="M311" s="123"/>
      <c r="N311" s="124" t="s">
        <v>43</v>
      </c>
      <c r="P311" s="125">
        <f>$O$311*$H$311</f>
        <v>0</v>
      </c>
      <c r="Q311" s="125">
        <v>0</v>
      </c>
      <c r="R311" s="125">
        <f>$Q$311*$H$311</f>
        <v>0</v>
      </c>
      <c r="S311" s="125">
        <v>0</v>
      </c>
      <c r="T311" s="126">
        <f>$S$311*$H$311</f>
        <v>0</v>
      </c>
      <c r="AR311" s="75" t="s">
        <v>212</v>
      </c>
      <c r="AT311" s="75" t="s">
        <v>135</v>
      </c>
      <c r="AU311" s="75" t="s">
        <v>79</v>
      </c>
      <c r="AY311" s="75" t="s">
        <v>133</v>
      </c>
      <c r="BE311" s="127">
        <f>IF($N$311="základní",$J$311,0)</f>
        <v>0</v>
      </c>
      <c r="BF311" s="127">
        <f>IF($N$311="snížená",$J$311,0)</f>
        <v>0</v>
      </c>
      <c r="BG311" s="127">
        <f>IF($N$311="zákl. přenesená",$J$311,0)</f>
        <v>0</v>
      </c>
      <c r="BH311" s="127">
        <f>IF($N$311="sníž. přenesená",$J$311,0)</f>
        <v>0</v>
      </c>
      <c r="BI311" s="127">
        <f>IF($N$311="nulová",$J$311,0)</f>
        <v>0</v>
      </c>
      <c r="BJ311" s="75" t="s">
        <v>21</v>
      </c>
      <c r="BK311" s="127">
        <f>ROUND($I$311*$H$311,2)</f>
        <v>0</v>
      </c>
      <c r="BL311" s="75" t="s">
        <v>212</v>
      </c>
      <c r="BM311" s="75" t="s">
        <v>646</v>
      </c>
    </row>
    <row r="312" spans="2:63" s="105" customFormat="1" ht="30.75" customHeight="1">
      <c r="B312" s="106"/>
      <c r="D312" s="107" t="s">
        <v>71</v>
      </c>
      <c r="E312" s="114" t="s">
        <v>647</v>
      </c>
      <c r="F312" s="114" t="s">
        <v>648</v>
      </c>
      <c r="J312" s="115">
        <f>$BK$312</f>
        <v>0</v>
      </c>
      <c r="L312" s="106"/>
      <c r="M312" s="110"/>
      <c r="P312" s="111">
        <f>SUM($P$313:$P$317)</f>
        <v>0</v>
      </c>
      <c r="R312" s="111">
        <f>SUM($R$313:$R$317)</f>
        <v>0</v>
      </c>
      <c r="T312" s="112">
        <f>SUM($T$313:$T$317)</f>
        <v>0</v>
      </c>
      <c r="AR312" s="107" t="s">
        <v>79</v>
      </c>
      <c r="AT312" s="107" t="s">
        <v>71</v>
      </c>
      <c r="AU312" s="107" t="s">
        <v>21</v>
      </c>
      <c r="AY312" s="107" t="s">
        <v>133</v>
      </c>
      <c r="BK312" s="113">
        <f>SUM($BK$313:$BK$317)</f>
        <v>0</v>
      </c>
    </row>
    <row r="313" spans="2:65" s="6" customFormat="1" ht="15.75" customHeight="1">
      <c r="B313" s="22"/>
      <c r="C313" s="119" t="s">
        <v>649</v>
      </c>
      <c r="D313" s="119" t="s">
        <v>135</v>
      </c>
      <c r="E313" s="117" t="s">
        <v>650</v>
      </c>
      <c r="F313" s="118" t="s">
        <v>651</v>
      </c>
      <c r="G313" s="119" t="s">
        <v>652</v>
      </c>
      <c r="H313" s="120">
        <v>10</v>
      </c>
      <c r="I313" s="121"/>
      <c r="J313" s="122">
        <f>ROUND($I$313*$H$313,2)</f>
        <v>0</v>
      </c>
      <c r="K313" s="118" t="s">
        <v>318</v>
      </c>
      <c r="L313" s="22"/>
      <c r="M313" s="123"/>
      <c r="N313" s="124" t="s">
        <v>43</v>
      </c>
      <c r="P313" s="125">
        <f>$O$313*$H$313</f>
        <v>0</v>
      </c>
      <c r="Q313" s="125">
        <v>0</v>
      </c>
      <c r="R313" s="125">
        <f>$Q$313*$H$313</f>
        <v>0</v>
      </c>
      <c r="S313" s="125">
        <v>0</v>
      </c>
      <c r="T313" s="126">
        <f>$S$313*$H$313</f>
        <v>0</v>
      </c>
      <c r="AR313" s="75" t="s">
        <v>212</v>
      </c>
      <c r="AT313" s="75" t="s">
        <v>135</v>
      </c>
      <c r="AU313" s="75" t="s">
        <v>79</v>
      </c>
      <c r="AY313" s="75" t="s">
        <v>133</v>
      </c>
      <c r="BE313" s="127">
        <f>IF($N$313="základní",$J$313,0)</f>
        <v>0</v>
      </c>
      <c r="BF313" s="127">
        <f>IF($N$313="snížená",$J$313,0)</f>
        <v>0</v>
      </c>
      <c r="BG313" s="127">
        <f>IF($N$313="zákl. přenesená",$J$313,0)</f>
        <v>0</v>
      </c>
      <c r="BH313" s="127">
        <f>IF($N$313="sníž. přenesená",$J$313,0)</f>
        <v>0</v>
      </c>
      <c r="BI313" s="127">
        <f>IF($N$313="nulová",$J$313,0)</f>
        <v>0</v>
      </c>
      <c r="BJ313" s="75" t="s">
        <v>21</v>
      </c>
      <c r="BK313" s="127">
        <f>ROUND($I$313*$H$313,2)</f>
        <v>0</v>
      </c>
      <c r="BL313" s="75" t="s">
        <v>212</v>
      </c>
      <c r="BM313" s="75" t="s">
        <v>653</v>
      </c>
    </row>
    <row r="314" spans="2:65" s="6" customFormat="1" ht="15.75" customHeight="1">
      <c r="B314" s="22"/>
      <c r="C314" s="136" t="s">
        <v>654</v>
      </c>
      <c r="D314" s="136" t="s">
        <v>206</v>
      </c>
      <c r="E314" s="137" t="s">
        <v>655</v>
      </c>
      <c r="F314" s="138" t="s">
        <v>656</v>
      </c>
      <c r="G314" s="136" t="s">
        <v>138</v>
      </c>
      <c r="H314" s="139">
        <v>2</v>
      </c>
      <c r="I314" s="140"/>
      <c r="J314" s="141">
        <f>ROUND($I$314*$H$314,2)</f>
        <v>0</v>
      </c>
      <c r="K314" s="138" t="s">
        <v>318</v>
      </c>
      <c r="L314" s="142"/>
      <c r="M314" s="143"/>
      <c r="N314" s="144" t="s">
        <v>43</v>
      </c>
      <c r="P314" s="125">
        <f>$O$314*$H$314</f>
        <v>0</v>
      </c>
      <c r="Q314" s="125">
        <v>0</v>
      </c>
      <c r="R314" s="125">
        <f>$Q$314*$H$314</f>
        <v>0</v>
      </c>
      <c r="S314" s="125">
        <v>0</v>
      </c>
      <c r="T314" s="126">
        <f>$S$314*$H$314</f>
        <v>0</v>
      </c>
      <c r="AR314" s="75" t="s">
        <v>287</v>
      </c>
      <c r="AT314" s="75" t="s">
        <v>206</v>
      </c>
      <c r="AU314" s="75" t="s">
        <v>79</v>
      </c>
      <c r="AY314" s="75" t="s">
        <v>133</v>
      </c>
      <c r="BE314" s="127">
        <f>IF($N$314="základní",$J$314,0)</f>
        <v>0</v>
      </c>
      <c r="BF314" s="127">
        <f>IF($N$314="snížená",$J$314,0)</f>
        <v>0</v>
      </c>
      <c r="BG314" s="127">
        <f>IF($N$314="zákl. přenesená",$J$314,0)</f>
        <v>0</v>
      </c>
      <c r="BH314" s="127">
        <f>IF($N$314="sníž. přenesená",$J$314,0)</f>
        <v>0</v>
      </c>
      <c r="BI314" s="127">
        <f>IF($N$314="nulová",$J$314,0)</f>
        <v>0</v>
      </c>
      <c r="BJ314" s="75" t="s">
        <v>21</v>
      </c>
      <c r="BK314" s="127">
        <f>ROUND($I$314*$H$314,2)</f>
        <v>0</v>
      </c>
      <c r="BL314" s="75" t="s">
        <v>212</v>
      </c>
      <c r="BM314" s="75" t="s">
        <v>657</v>
      </c>
    </row>
    <row r="315" spans="2:65" s="6" customFormat="1" ht="15.75" customHeight="1">
      <c r="B315" s="22"/>
      <c r="C315" s="136" t="s">
        <v>658</v>
      </c>
      <c r="D315" s="136" t="s">
        <v>206</v>
      </c>
      <c r="E315" s="137" t="s">
        <v>659</v>
      </c>
      <c r="F315" s="138" t="s">
        <v>660</v>
      </c>
      <c r="G315" s="136" t="s">
        <v>138</v>
      </c>
      <c r="H315" s="139">
        <v>1</v>
      </c>
      <c r="I315" s="140"/>
      <c r="J315" s="141">
        <f>ROUND($I$315*$H$315,2)</f>
        <v>0</v>
      </c>
      <c r="K315" s="138" t="s">
        <v>318</v>
      </c>
      <c r="L315" s="142"/>
      <c r="M315" s="143"/>
      <c r="N315" s="144" t="s">
        <v>43</v>
      </c>
      <c r="P315" s="125">
        <f>$O$315*$H$315</f>
        <v>0</v>
      </c>
      <c r="Q315" s="125">
        <v>0</v>
      </c>
      <c r="R315" s="125">
        <f>$Q$315*$H$315</f>
        <v>0</v>
      </c>
      <c r="S315" s="125">
        <v>0</v>
      </c>
      <c r="T315" s="126">
        <f>$S$315*$H$315</f>
        <v>0</v>
      </c>
      <c r="AR315" s="75" t="s">
        <v>287</v>
      </c>
      <c r="AT315" s="75" t="s">
        <v>206</v>
      </c>
      <c r="AU315" s="75" t="s">
        <v>79</v>
      </c>
      <c r="AY315" s="75" t="s">
        <v>133</v>
      </c>
      <c r="BE315" s="127">
        <f>IF($N$315="základní",$J$315,0)</f>
        <v>0</v>
      </c>
      <c r="BF315" s="127">
        <f>IF($N$315="snížená",$J$315,0)</f>
        <v>0</v>
      </c>
      <c r="BG315" s="127">
        <f>IF($N$315="zákl. přenesená",$J$315,0)</f>
        <v>0</v>
      </c>
      <c r="BH315" s="127">
        <f>IF($N$315="sníž. přenesená",$J$315,0)</f>
        <v>0</v>
      </c>
      <c r="BI315" s="127">
        <f>IF($N$315="nulová",$J$315,0)</f>
        <v>0</v>
      </c>
      <c r="BJ315" s="75" t="s">
        <v>21</v>
      </c>
      <c r="BK315" s="127">
        <f>ROUND($I$315*$H$315,2)</f>
        <v>0</v>
      </c>
      <c r="BL315" s="75" t="s">
        <v>212</v>
      </c>
      <c r="BM315" s="75" t="s">
        <v>661</v>
      </c>
    </row>
    <row r="316" spans="2:65" s="6" customFormat="1" ht="15.75" customHeight="1">
      <c r="B316" s="22"/>
      <c r="C316" s="136" t="s">
        <v>662</v>
      </c>
      <c r="D316" s="136" t="s">
        <v>206</v>
      </c>
      <c r="E316" s="137" t="s">
        <v>663</v>
      </c>
      <c r="F316" s="138" t="s">
        <v>664</v>
      </c>
      <c r="G316" s="136" t="s">
        <v>138</v>
      </c>
      <c r="H316" s="139">
        <v>4</v>
      </c>
      <c r="I316" s="140"/>
      <c r="J316" s="141">
        <f>ROUND($I$316*$H$316,2)</f>
        <v>0</v>
      </c>
      <c r="K316" s="138" t="s">
        <v>318</v>
      </c>
      <c r="L316" s="142"/>
      <c r="M316" s="143"/>
      <c r="N316" s="144" t="s">
        <v>43</v>
      </c>
      <c r="P316" s="125">
        <f>$O$316*$H$316</f>
        <v>0</v>
      </c>
      <c r="Q316" s="125">
        <v>0</v>
      </c>
      <c r="R316" s="125">
        <f>$Q$316*$H$316</f>
        <v>0</v>
      </c>
      <c r="S316" s="125">
        <v>0</v>
      </c>
      <c r="T316" s="126">
        <f>$S$316*$H$316</f>
        <v>0</v>
      </c>
      <c r="AR316" s="75" t="s">
        <v>287</v>
      </c>
      <c r="AT316" s="75" t="s">
        <v>206</v>
      </c>
      <c r="AU316" s="75" t="s">
        <v>79</v>
      </c>
      <c r="AY316" s="75" t="s">
        <v>133</v>
      </c>
      <c r="BE316" s="127">
        <f>IF($N$316="základní",$J$316,0)</f>
        <v>0</v>
      </c>
      <c r="BF316" s="127">
        <f>IF($N$316="snížená",$J$316,0)</f>
        <v>0</v>
      </c>
      <c r="BG316" s="127">
        <f>IF($N$316="zákl. přenesená",$J$316,0)</f>
        <v>0</v>
      </c>
      <c r="BH316" s="127">
        <f>IF($N$316="sníž. přenesená",$J$316,0)</f>
        <v>0</v>
      </c>
      <c r="BI316" s="127">
        <f>IF($N$316="nulová",$J$316,0)</f>
        <v>0</v>
      </c>
      <c r="BJ316" s="75" t="s">
        <v>21</v>
      </c>
      <c r="BK316" s="127">
        <f>ROUND($I$316*$H$316,2)</f>
        <v>0</v>
      </c>
      <c r="BL316" s="75" t="s">
        <v>212</v>
      </c>
      <c r="BM316" s="75" t="s">
        <v>665</v>
      </c>
    </row>
    <row r="317" spans="2:65" s="6" customFormat="1" ht="15.75" customHeight="1">
      <c r="B317" s="22"/>
      <c r="C317" s="119" t="s">
        <v>666</v>
      </c>
      <c r="D317" s="119" t="s">
        <v>135</v>
      </c>
      <c r="E317" s="117" t="s">
        <v>667</v>
      </c>
      <c r="F317" s="118" t="s">
        <v>668</v>
      </c>
      <c r="G317" s="119" t="s">
        <v>645</v>
      </c>
      <c r="H317" s="146"/>
      <c r="I317" s="121"/>
      <c r="J317" s="122">
        <f>ROUND($I$317*$H$317,2)</f>
        <v>0</v>
      </c>
      <c r="K317" s="118" t="s">
        <v>139</v>
      </c>
      <c r="L317" s="22"/>
      <c r="M317" s="123"/>
      <c r="N317" s="124" t="s">
        <v>43</v>
      </c>
      <c r="P317" s="125">
        <f>$O$317*$H$317</f>
        <v>0</v>
      </c>
      <c r="Q317" s="125">
        <v>0</v>
      </c>
      <c r="R317" s="125">
        <f>$Q$317*$H$317</f>
        <v>0</v>
      </c>
      <c r="S317" s="125">
        <v>0</v>
      </c>
      <c r="T317" s="126">
        <f>$S$317*$H$317</f>
        <v>0</v>
      </c>
      <c r="AR317" s="75" t="s">
        <v>212</v>
      </c>
      <c r="AT317" s="75" t="s">
        <v>135</v>
      </c>
      <c r="AU317" s="75" t="s">
        <v>79</v>
      </c>
      <c r="AY317" s="75" t="s">
        <v>133</v>
      </c>
      <c r="BE317" s="127">
        <f>IF($N$317="základní",$J$317,0)</f>
        <v>0</v>
      </c>
      <c r="BF317" s="127">
        <f>IF($N$317="snížená",$J$317,0)</f>
        <v>0</v>
      </c>
      <c r="BG317" s="127">
        <f>IF($N$317="zákl. přenesená",$J$317,0)</f>
        <v>0</v>
      </c>
      <c r="BH317" s="127">
        <f>IF($N$317="sníž. přenesená",$J$317,0)</f>
        <v>0</v>
      </c>
      <c r="BI317" s="127">
        <f>IF($N$317="nulová",$J$317,0)</f>
        <v>0</v>
      </c>
      <c r="BJ317" s="75" t="s">
        <v>21</v>
      </c>
      <c r="BK317" s="127">
        <f>ROUND($I$317*$H$317,2)</f>
        <v>0</v>
      </c>
      <c r="BL317" s="75" t="s">
        <v>212</v>
      </c>
      <c r="BM317" s="75" t="s">
        <v>669</v>
      </c>
    </row>
    <row r="318" spans="2:63" s="105" customFormat="1" ht="30.75" customHeight="1">
      <c r="B318" s="106"/>
      <c r="D318" s="107" t="s">
        <v>71</v>
      </c>
      <c r="E318" s="114" t="s">
        <v>670</v>
      </c>
      <c r="F318" s="114" t="s">
        <v>671</v>
      </c>
      <c r="J318" s="115">
        <f>$BK$318</f>
        <v>0</v>
      </c>
      <c r="L318" s="106"/>
      <c r="M318" s="110"/>
      <c r="P318" s="111">
        <f>SUM($P$319:$P$321)</f>
        <v>0</v>
      </c>
      <c r="R318" s="111">
        <f>SUM($R$319:$R$321)</f>
        <v>1.4514500000000001</v>
      </c>
      <c r="T318" s="112">
        <f>SUM($T$319:$T$321)</f>
        <v>0</v>
      </c>
      <c r="AR318" s="107" t="s">
        <v>79</v>
      </c>
      <c r="AT318" s="107" t="s">
        <v>71</v>
      </c>
      <c r="AU318" s="107" t="s">
        <v>21</v>
      </c>
      <c r="AY318" s="107" t="s">
        <v>133</v>
      </c>
      <c r="BK318" s="113">
        <f>SUM($BK$319:$BK$321)</f>
        <v>0</v>
      </c>
    </row>
    <row r="319" spans="2:65" s="6" customFormat="1" ht="15.75" customHeight="1">
      <c r="B319" s="22"/>
      <c r="C319" s="119" t="s">
        <v>672</v>
      </c>
      <c r="D319" s="119" t="s">
        <v>135</v>
      </c>
      <c r="E319" s="117" t="s">
        <v>673</v>
      </c>
      <c r="F319" s="118" t="s">
        <v>674</v>
      </c>
      <c r="G319" s="119" t="s">
        <v>148</v>
      </c>
      <c r="H319" s="120">
        <v>7.7</v>
      </c>
      <c r="I319" s="121"/>
      <c r="J319" s="122">
        <f>ROUND($I$319*$H$319,2)</f>
        <v>0</v>
      </c>
      <c r="K319" s="118" t="s">
        <v>139</v>
      </c>
      <c r="L319" s="22"/>
      <c r="M319" s="123"/>
      <c r="N319" s="124" t="s">
        <v>43</v>
      </c>
      <c r="P319" s="125">
        <f>$O$319*$H$319</f>
        <v>0</v>
      </c>
      <c r="Q319" s="125">
        <v>0.04</v>
      </c>
      <c r="R319" s="125">
        <f>$Q$319*$H$319</f>
        <v>0.308</v>
      </c>
      <c r="S319" s="125">
        <v>0</v>
      </c>
      <c r="T319" s="126">
        <f>$S$319*$H$319</f>
        <v>0</v>
      </c>
      <c r="AR319" s="75" t="s">
        <v>212</v>
      </c>
      <c r="AT319" s="75" t="s">
        <v>135</v>
      </c>
      <c r="AU319" s="75" t="s">
        <v>79</v>
      </c>
      <c r="AY319" s="75" t="s">
        <v>133</v>
      </c>
      <c r="BE319" s="127">
        <f>IF($N$319="základní",$J$319,0)</f>
        <v>0</v>
      </c>
      <c r="BF319" s="127">
        <f>IF($N$319="snížená",$J$319,0)</f>
        <v>0</v>
      </c>
      <c r="BG319" s="127">
        <f>IF($N$319="zákl. přenesená",$J$319,0)</f>
        <v>0</v>
      </c>
      <c r="BH319" s="127">
        <f>IF($N$319="sníž. přenesená",$J$319,0)</f>
        <v>0</v>
      </c>
      <c r="BI319" s="127">
        <f>IF($N$319="nulová",$J$319,0)</f>
        <v>0</v>
      </c>
      <c r="BJ319" s="75" t="s">
        <v>21</v>
      </c>
      <c r="BK319" s="127">
        <f>ROUND($I$319*$H$319,2)</f>
        <v>0</v>
      </c>
      <c r="BL319" s="75" t="s">
        <v>212</v>
      </c>
      <c r="BM319" s="75" t="s">
        <v>675</v>
      </c>
    </row>
    <row r="320" spans="2:65" s="6" customFormat="1" ht="15.75" customHeight="1">
      <c r="B320" s="22"/>
      <c r="C320" s="136" t="s">
        <v>676</v>
      </c>
      <c r="D320" s="136" t="s">
        <v>206</v>
      </c>
      <c r="E320" s="137" t="s">
        <v>677</v>
      </c>
      <c r="F320" s="138" t="s">
        <v>678</v>
      </c>
      <c r="G320" s="136" t="s">
        <v>148</v>
      </c>
      <c r="H320" s="139">
        <v>8.47</v>
      </c>
      <c r="I320" s="140"/>
      <c r="J320" s="141">
        <f>ROUND($I$320*$H$320,2)</f>
        <v>0</v>
      </c>
      <c r="K320" s="138" t="s">
        <v>318</v>
      </c>
      <c r="L320" s="142"/>
      <c r="M320" s="143"/>
      <c r="N320" s="144" t="s">
        <v>43</v>
      </c>
      <c r="P320" s="125">
        <f>$O$320*$H$320</f>
        <v>0</v>
      </c>
      <c r="Q320" s="125">
        <v>0.135</v>
      </c>
      <c r="R320" s="125">
        <f>$Q$320*$H$320</f>
        <v>1.14345</v>
      </c>
      <c r="S320" s="125">
        <v>0</v>
      </c>
      <c r="T320" s="126">
        <f>$S$320*$H$320</f>
        <v>0</v>
      </c>
      <c r="AR320" s="75" t="s">
        <v>287</v>
      </c>
      <c r="AT320" s="75" t="s">
        <v>206</v>
      </c>
      <c r="AU320" s="75" t="s">
        <v>79</v>
      </c>
      <c r="AY320" s="75" t="s">
        <v>133</v>
      </c>
      <c r="BE320" s="127">
        <f>IF($N$320="základní",$J$320,0)</f>
        <v>0</v>
      </c>
      <c r="BF320" s="127">
        <f>IF($N$320="snížená",$J$320,0)</f>
        <v>0</v>
      </c>
      <c r="BG320" s="127">
        <f>IF($N$320="zákl. přenesená",$J$320,0)</f>
        <v>0</v>
      </c>
      <c r="BH320" s="127">
        <f>IF($N$320="sníž. přenesená",$J$320,0)</f>
        <v>0</v>
      </c>
      <c r="BI320" s="127">
        <f>IF($N$320="nulová",$J$320,0)</f>
        <v>0</v>
      </c>
      <c r="BJ320" s="75" t="s">
        <v>21</v>
      </c>
      <c r="BK320" s="127">
        <f>ROUND($I$320*$H$320,2)</f>
        <v>0</v>
      </c>
      <c r="BL320" s="75" t="s">
        <v>212</v>
      </c>
      <c r="BM320" s="75" t="s">
        <v>679</v>
      </c>
    </row>
    <row r="321" spans="2:51" s="6" customFormat="1" ht="15.75" customHeight="1">
      <c r="B321" s="128"/>
      <c r="D321" s="135" t="s">
        <v>150</v>
      </c>
      <c r="F321" s="130" t="s">
        <v>680</v>
      </c>
      <c r="H321" s="131">
        <v>8.47</v>
      </c>
      <c r="L321" s="128"/>
      <c r="M321" s="132"/>
      <c r="T321" s="133"/>
      <c r="AT321" s="134" t="s">
        <v>150</v>
      </c>
      <c r="AU321" s="134" t="s">
        <v>79</v>
      </c>
      <c r="AV321" s="134" t="s">
        <v>79</v>
      </c>
      <c r="AW321" s="134" t="s">
        <v>72</v>
      </c>
      <c r="AX321" s="134" t="s">
        <v>21</v>
      </c>
      <c r="AY321" s="134" t="s">
        <v>133</v>
      </c>
    </row>
    <row r="322" spans="2:63" s="105" customFormat="1" ht="30.75" customHeight="1">
      <c r="B322" s="106"/>
      <c r="D322" s="107" t="s">
        <v>71</v>
      </c>
      <c r="E322" s="114" t="s">
        <v>681</v>
      </c>
      <c r="F322" s="114" t="s">
        <v>682</v>
      </c>
      <c r="J322" s="115">
        <f>$BK$322</f>
        <v>0</v>
      </c>
      <c r="L322" s="106"/>
      <c r="M322" s="110"/>
      <c r="P322" s="111">
        <f>SUM($P$323:$P$325)</f>
        <v>0</v>
      </c>
      <c r="R322" s="111">
        <f>SUM($R$323:$R$325)</f>
        <v>2.2008</v>
      </c>
      <c r="T322" s="112">
        <f>SUM($T$323:$T$325)</f>
        <v>0</v>
      </c>
      <c r="AR322" s="107" t="s">
        <v>79</v>
      </c>
      <c r="AT322" s="107" t="s">
        <v>71</v>
      </c>
      <c r="AU322" s="107" t="s">
        <v>21</v>
      </c>
      <c r="AY322" s="107" t="s">
        <v>133</v>
      </c>
      <c r="BK322" s="113">
        <f>SUM($BK$323:$BK$325)</f>
        <v>0</v>
      </c>
    </row>
    <row r="323" spans="2:65" s="6" customFormat="1" ht="15.75" customHeight="1">
      <c r="B323" s="22"/>
      <c r="C323" s="116" t="s">
        <v>683</v>
      </c>
      <c r="D323" s="116" t="s">
        <v>135</v>
      </c>
      <c r="E323" s="117" t="s">
        <v>684</v>
      </c>
      <c r="F323" s="118" t="s">
        <v>685</v>
      </c>
      <c r="G323" s="119" t="s">
        <v>148</v>
      </c>
      <c r="H323" s="120">
        <v>56</v>
      </c>
      <c r="I323" s="121"/>
      <c r="J323" s="122">
        <f>ROUND($I$323*$H$323,2)</f>
        <v>0</v>
      </c>
      <c r="K323" s="118" t="s">
        <v>139</v>
      </c>
      <c r="L323" s="22"/>
      <c r="M323" s="123"/>
      <c r="N323" s="124" t="s">
        <v>43</v>
      </c>
      <c r="P323" s="125">
        <f>$O$323*$H$323</f>
        <v>0</v>
      </c>
      <c r="Q323" s="125">
        <v>0.003</v>
      </c>
      <c r="R323" s="125">
        <f>$Q$323*$H$323</f>
        <v>0.168</v>
      </c>
      <c r="S323" s="125">
        <v>0</v>
      </c>
      <c r="T323" s="126">
        <f>$S$323*$H$323</f>
        <v>0</v>
      </c>
      <c r="AR323" s="75" t="s">
        <v>212</v>
      </c>
      <c r="AT323" s="75" t="s">
        <v>135</v>
      </c>
      <c r="AU323" s="75" t="s">
        <v>79</v>
      </c>
      <c r="AY323" s="6" t="s">
        <v>133</v>
      </c>
      <c r="BE323" s="127">
        <f>IF($N$323="základní",$J$323,0)</f>
        <v>0</v>
      </c>
      <c r="BF323" s="127">
        <f>IF($N$323="snížená",$J$323,0)</f>
        <v>0</v>
      </c>
      <c r="BG323" s="127">
        <f>IF($N$323="zákl. přenesená",$J$323,0)</f>
        <v>0</v>
      </c>
      <c r="BH323" s="127">
        <f>IF($N$323="sníž. přenesená",$J$323,0)</f>
        <v>0</v>
      </c>
      <c r="BI323" s="127">
        <f>IF($N$323="nulová",$J$323,0)</f>
        <v>0</v>
      </c>
      <c r="BJ323" s="75" t="s">
        <v>21</v>
      </c>
      <c r="BK323" s="127">
        <f>ROUND($I$323*$H$323,2)</f>
        <v>0</v>
      </c>
      <c r="BL323" s="75" t="s">
        <v>212</v>
      </c>
      <c r="BM323" s="75" t="s">
        <v>686</v>
      </c>
    </row>
    <row r="324" spans="2:65" s="6" customFormat="1" ht="15.75" customHeight="1">
      <c r="B324" s="22"/>
      <c r="C324" s="136" t="s">
        <v>687</v>
      </c>
      <c r="D324" s="136" t="s">
        <v>206</v>
      </c>
      <c r="E324" s="137" t="s">
        <v>688</v>
      </c>
      <c r="F324" s="138" t="s">
        <v>689</v>
      </c>
      <c r="G324" s="136" t="s">
        <v>148</v>
      </c>
      <c r="H324" s="139">
        <v>61.6</v>
      </c>
      <c r="I324" s="140"/>
      <c r="J324" s="141">
        <f>ROUND($I$324*$H$324,2)</f>
        <v>0</v>
      </c>
      <c r="K324" s="138" t="s">
        <v>318</v>
      </c>
      <c r="L324" s="142"/>
      <c r="M324" s="143"/>
      <c r="N324" s="144" t="s">
        <v>43</v>
      </c>
      <c r="P324" s="125">
        <f>$O$324*$H$324</f>
        <v>0</v>
      </c>
      <c r="Q324" s="125">
        <v>0.033</v>
      </c>
      <c r="R324" s="125">
        <f>$Q$324*$H$324</f>
        <v>2.0328</v>
      </c>
      <c r="S324" s="125">
        <v>0</v>
      </c>
      <c r="T324" s="126">
        <f>$S$324*$H$324</f>
        <v>0</v>
      </c>
      <c r="AR324" s="75" t="s">
        <v>287</v>
      </c>
      <c r="AT324" s="75" t="s">
        <v>206</v>
      </c>
      <c r="AU324" s="75" t="s">
        <v>79</v>
      </c>
      <c r="AY324" s="75" t="s">
        <v>133</v>
      </c>
      <c r="BE324" s="127">
        <f>IF($N$324="základní",$J$324,0)</f>
        <v>0</v>
      </c>
      <c r="BF324" s="127">
        <f>IF($N$324="snížená",$J$324,0)</f>
        <v>0</v>
      </c>
      <c r="BG324" s="127">
        <f>IF($N$324="zákl. přenesená",$J$324,0)</f>
        <v>0</v>
      </c>
      <c r="BH324" s="127">
        <f>IF($N$324="sníž. přenesená",$J$324,0)</f>
        <v>0</v>
      </c>
      <c r="BI324" s="127">
        <f>IF($N$324="nulová",$J$324,0)</f>
        <v>0</v>
      </c>
      <c r="BJ324" s="75" t="s">
        <v>21</v>
      </c>
      <c r="BK324" s="127">
        <f>ROUND($I$324*$H$324,2)</f>
        <v>0</v>
      </c>
      <c r="BL324" s="75" t="s">
        <v>212</v>
      </c>
      <c r="BM324" s="75" t="s">
        <v>690</v>
      </c>
    </row>
    <row r="325" spans="2:51" s="6" customFormat="1" ht="15.75" customHeight="1">
      <c r="B325" s="128"/>
      <c r="D325" s="135" t="s">
        <v>150</v>
      </c>
      <c r="F325" s="130" t="s">
        <v>691</v>
      </c>
      <c r="H325" s="131">
        <v>61.6</v>
      </c>
      <c r="L325" s="128"/>
      <c r="M325" s="132"/>
      <c r="T325" s="133"/>
      <c r="AT325" s="134" t="s">
        <v>150</v>
      </c>
      <c r="AU325" s="134" t="s">
        <v>79</v>
      </c>
      <c r="AV325" s="134" t="s">
        <v>79</v>
      </c>
      <c r="AW325" s="134" t="s">
        <v>72</v>
      </c>
      <c r="AX325" s="134" t="s">
        <v>21</v>
      </c>
      <c r="AY325" s="134" t="s">
        <v>133</v>
      </c>
    </row>
    <row r="326" spans="2:63" s="105" customFormat="1" ht="30.75" customHeight="1">
      <c r="B326" s="106"/>
      <c r="D326" s="107" t="s">
        <v>71</v>
      </c>
      <c r="E326" s="114" t="s">
        <v>692</v>
      </c>
      <c r="F326" s="114" t="s">
        <v>693</v>
      </c>
      <c r="J326" s="115">
        <f>$BK$326</f>
        <v>0</v>
      </c>
      <c r="L326" s="106"/>
      <c r="M326" s="110"/>
      <c r="P326" s="111">
        <f>SUM($P$327:$P$330)</f>
        <v>0</v>
      </c>
      <c r="R326" s="111">
        <f>SUM($R$327:$R$330)</f>
        <v>0.00214082</v>
      </c>
      <c r="T326" s="112">
        <f>SUM($T$327:$T$330)</f>
        <v>0</v>
      </c>
      <c r="AR326" s="107" t="s">
        <v>79</v>
      </c>
      <c r="AT326" s="107" t="s">
        <v>71</v>
      </c>
      <c r="AU326" s="107" t="s">
        <v>21</v>
      </c>
      <c r="AY326" s="107" t="s">
        <v>133</v>
      </c>
      <c r="BK326" s="113">
        <f>SUM($BK$327:$BK$330)</f>
        <v>0</v>
      </c>
    </row>
    <row r="327" spans="2:65" s="6" customFormat="1" ht="15.75" customHeight="1">
      <c r="B327" s="22"/>
      <c r="C327" s="116" t="s">
        <v>694</v>
      </c>
      <c r="D327" s="116" t="s">
        <v>135</v>
      </c>
      <c r="E327" s="117" t="s">
        <v>695</v>
      </c>
      <c r="F327" s="118" t="s">
        <v>696</v>
      </c>
      <c r="G327" s="119" t="s">
        <v>148</v>
      </c>
      <c r="H327" s="120">
        <v>5.786</v>
      </c>
      <c r="I327" s="121"/>
      <c r="J327" s="122">
        <f>ROUND($I$327*$H$327,2)</f>
        <v>0</v>
      </c>
      <c r="K327" s="118" t="s">
        <v>139</v>
      </c>
      <c r="L327" s="22"/>
      <c r="M327" s="123"/>
      <c r="N327" s="124" t="s">
        <v>43</v>
      </c>
      <c r="P327" s="125">
        <f>$O$327*$H$327</f>
        <v>0</v>
      </c>
      <c r="Q327" s="125">
        <v>0</v>
      </c>
      <c r="R327" s="125">
        <f>$Q$327*$H$327</f>
        <v>0</v>
      </c>
      <c r="S327" s="125">
        <v>0</v>
      </c>
      <c r="T327" s="126">
        <f>$S$327*$H$327</f>
        <v>0</v>
      </c>
      <c r="AR327" s="75" t="s">
        <v>212</v>
      </c>
      <c r="AT327" s="75" t="s">
        <v>135</v>
      </c>
      <c r="AU327" s="75" t="s">
        <v>79</v>
      </c>
      <c r="AY327" s="6" t="s">
        <v>133</v>
      </c>
      <c r="BE327" s="127">
        <f>IF($N$327="základní",$J$327,0)</f>
        <v>0</v>
      </c>
      <c r="BF327" s="127">
        <f>IF($N$327="snížená",$J$327,0)</f>
        <v>0</v>
      </c>
      <c r="BG327" s="127">
        <f>IF($N$327="zákl. přenesená",$J$327,0)</f>
        <v>0</v>
      </c>
      <c r="BH327" s="127">
        <f>IF($N$327="sníž. přenesená",$J$327,0)</f>
        <v>0</v>
      </c>
      <c r="BI327" s="127">
        <f>IF($N$327="nulová",$J$327,0)</f>
        <v>0</v>
      </c>
      <c r="BJ327" s="75" t="s">
        <v>21</v>
      </c>
      <c r="BK327" s="127">
        <f>ROUND($I$327*$H$327,2)</f>
        <v>0</v>
      </c>
      <c r="BL327" s="75" t="s">
        <v>212</v>
      </c>
      <c r="BM327" s="75" t="s">
        <v>697</v>
      </c>
    </row>
    <row r="328" spans="2:51" s="6" customFormat="1" ht="15.75" customHeight="1">
      <c r="B328" s="128"/>
      <c r="D328" s="129" t="s">
        <v>150</v>
      </c>
      <c r="E328" s="130"/>
      <c r="F328" s="130" t="s">
        <v>698</v>
      </c>
      <c r="H328" s="131">
        <v>5.786</v>
      </c>
      <c r="L328" s="128"/>
      <c r="M328" s="132"/>
      <c r="T328" s="133"/>
      <c r="AT328" s="134" t="s">
        <v>150</v>
      </c>
      <c r="AU328" s="134" t="s">
        <v>79</v>
      </c>
      <c r="AV328" s="134" t="s">
        <v>79</v>
      </c>
      <c r="AW328" s="134" t="s">
        <v>91</v>
      </c>
      <c r="AX328" s="134" t="s">
        <v>21</v>
      </c>
      <c r="AY328" s="134" t="s">
        <v>133</v>
      </c>
    </row>
    <row r="329" spans="2:65" s="6" customFormat="1" ht="15.75" customHeight="1">
      <c r="B329" s="22"/>
      <c r="C329" s="116" t="s">
        <v>699</v>
      </c>
      <c r="D329" s="116" t="s">
        <v>135</v>
      </c>
      <c r="E329" s="117" t="s">
        <v>700</v>
      </c>
      <c r="F329" s="118" t="s">
        <v>701</v>
      </c>
      <c r="G329" s="119" t="s">
        <v>148</v>
      </c>
      <c r="H329" s="120">
        <v>5.786</v>
      </c>
      <c r="I329" s="121"/>
      <c r="J329" s="122">
        <f>ROUND($I$329*$H$329,2)</f>
        <v>0</v>
      </c>
      <c r="K329" s="118" t="s">
        <v>139</v>
      </c>
      <c r="L329" s="22"/>
      <c r="M329" s="123"/>
      <c r="N329" s="124" t="s">
        <v>43</v>
      </c>
      <c r="P329" s="125">
        <f>$O$329*$H$329</f>
        <v>0</v>
      </c>
      <c r="Q329" s="125">
        <v>0.00021</v>
      </c>
      <c r="R329" s="125">
        <f>$Q$329*$H$329</f>
        <v>0.00121506</v>
      </c>
      <c r="S329" s="125">
        <v>0</v>
      </c>
      <c r="T329" s="126">
        <f>$S$329*$H$329</f>
        <v>0</v>
      </c>
      <c r="AR329" s="75" t="s">
        <v>212</v>
      </c>
      <c r="AT329" s="75" t="s">
        <v>135</v>
      </c>
      <c r="AU329" s="75" t="s">
        <v>79</v>
      </c>
      <c r="AY329" s="6" t="s">
        <v>133</v>
      </c>
      <c r="BE329" s="127">
        <f>IF($N$329="základní",$J$329,0)</f>
        <v>0</v>
      </c>
      <c r="BF329" s="127">
        <f>IF($N$329="snížená",$J$329,0)</f>
        <v>0</v>
      </c>
      <c r="BG329" s="127">
        <f>IF($N$329="zákl. přenesená",$J$329,0)</f>
        <v>0</v>
      </c>
      <c r="BH329" s="127">
        <f>IF($N$329="sníž. přenesená",$J$329,0)</f>
        <v>0</v>
      </c>
      <c r="BI329" s="127">
        <f>IF($N$329="nulová",$J$329,0)</f>
        <v>0</v>
      </c>
      <c r="BJ329" s="75" t="s">
        <v>21</v>
      </c>
      <c r="BK329" s="127">
        <f>ROUND($I$329*$H$329,2)</f>
        <v>0</v>
      </c>
      <c r="BL329" s="75" t="s">
        <v>212</v>
      </c>
      <c r="BM329" s="75" t="s">
        <v>702</v>
      </c>
    </row>
    <row r="330" spans="2:65" s="6" customFormat="1" ht="15.75" customHeight="1">
      <c r="B330" s="22"/>
      <c r="C330" s="119" t="s">
        <v>703</v>
      </c>
      <c r="D330" s="119" t="s">
        <v>135</v>
      </c>
      <c r="E330" s="117" t="s">
        <v>704</v>
      </c>
      <c r="F330" s="118" t="s">
        <v>705</v>
      </c>
      <c r="G330" s="119" t="s">
        <v>148</v>
      </c>
      <c r="H330" s="120">
        <v>5.786</v>
      </c>
      <c r="I330" s="121"/>
      <c r="J330" s="122">
        <f>ROUND($I$330*$H$330,2)</f>
        <v>0</v>
      </c>
      <c r="K330" s="118" t="s">
        <v>139</v>
      </c>
      <c r="L330" s="22"/>
      <c r="M330" s="123"/>
      <c r="N330" s="124" t="s">
        <v>43</v>
      </c>
      <c r="P330" s="125">
        <f>$O$330*$H$330</f>
        <v>0</v>
      </c>
      <c r="Q330" s="125">
        <v>0.00016</v>
      </c>
      <c r="R330" s="125">
        <f>$Q$330*$H$330</f>
        <v>0.00092576</v>
      </c>
      <c r="S330" s="125">
        <v>0</v>
      </c>
      <c r="T330" s="126">
        <f>$S$330*$H$330</f>
        <v>0</v>
      </c>
      <c r="AR330" s="75" t="s">
        <v>212</v>
      </c>
      <c r="AT330" s="75" t="s">
        <v>135</v>
      </c>
      <c r="AU330" s="75" t="s">
        <v>79</v>
      </c>
      <c r="AY330" s="75" t="s">
        <v>133</v>
      </c>
      <c r="BE330" s="127">
        <f>IF($N$330="základní",$J$330,0)</f>
        <v>0</v>
      </c>
      <c r="BF330" s="127">
        <f>IF($N$330="snížená",$J$330,0)</f>
        <v>0</v>
      </c>
      <c r="BG330" s="127">
        <f>IF($N$330="zákl. přenesená",$J$330,0)</f>
        <v>0</v>
      </c>
      <c r="BH330" s="127">
        <f>IF($N$330="sníž. přenesená",$J$330,0)</f>
        <v>0</v>
      </c>
      <c r="BI330" s="127">
        <f>IF($N$330="nulová",$J$330,0)</f>
        <v>0</v>
      </c>
      <c r="BJ330" s="75" t="s">
        <v>21</v>
      </c>
      <c r="BK330" s="127">
        <f>ROUND($I$330*$H$330,2)</f>
        <v>0</v>
      </c>
      <c r="BL330" s="75" t="s">
        <v>212</v>
      </c>
      <c r="BM330" s="75" t="s">
        <v>706</v>
      </c>
    </row>
    <row r="331" spans="2:63" s="105" customFormat="1" ht="37.5" customHeight="1">
      <c r="B331" s="106"/>
      <c r="D331" s="107" t="s">
        <v>71</v>
      </c>
      <c r="E331" s="108" t="s">
        <v>206</v>
      </c>
      <c r="F331" s="108" t="s">
        <v>707</v>
      </c>
      <c r="J331" s="109">
        <f>$BK$331</f>
        <v>0</v>
      </c>
      <c r="L331" s="106"/>
      <c r="M331" s="110"/>
      <c r="P331" s="111">
        <f>$P$332+$P$349+$P$360+$P$362+$P$369</f>
        <v>0</v>
      </c>
      <c r="R331" s="111">
        <f>$R$332+$R$349+$R$360+$R$362+$R$369</f>
        <v>0</v>
      </c>
      <c r="T331" s="112">
        <f>$T$332+$T$349+$T$360+$T$362+$T$369</f>
        <v>0</v>
      </c>
      <c r="AR331" s="107" t="s">
        <v>145</v>
      </c>
      <c r="AT331" s="107" t="s">
        <v>71</v>
      </c>
      <c r="AU331" s="107" t="s">
        <v>72</v>
      </c>
      <c r="AY331" s="107" t="s">
        <v>133</v>
      </c>
      <c r="BK331" s="113">
        <f>$BK$332+$BK$349+$BK$360+$BK$362+$BK$369</f>
        <v>0</v>
      </c>
    </row>
    <row r="332" spans="2:63" s="105" customFormat="1" ht="21" customHeight="1">
      <c r="B332" s="106"/>
      <c r="D332" s="107" t="s">
        <v>71</v>
      </c>
      <c r="E332" s="114" t="s">
        <v>708</v>
      </c>
      <c r="F332" s="114" t="s">
        <v>709</v>
      </c>
      <c r="J332" s="115">
        <f>$BK$332</f>
        <v>0</v>
      </c>
      <c r="L332" s="106"/>
      <c r="M332" s="110"/>
      <c r="P332" s="111">
        <f>SUM($P$333:$P$348)</f>
        <v>0</v>
      </c>
      <c r="R332" s="111">
        <f>SUM($R$333:$R$348)</f>
        <v>0</v>
      </c>
      <c r="T332" s="112">
        <f>SUM($T$333:$T$348)</f>
        <v>0</v>
      </c>
      <c r="AR332" s="107" t="s">
        <v>145</v>
      </c>
      <c r="AT332" s="107" t="s">
        <v>71</v>
      </c>
      <c r="AU332" s="107" t="s">
        <v>21</v>
      </c>
      <c r="AY332" s="107" t="s">
        <v>133</v>
      </c>
      <c r="BK332" s="113">
        <f>SUM($BK$333:$BK$348)</f>
        <v>0</v>
      </c>
    </row>
    <row r="333" spans="2:65" s="6" customFormat="1" ht="15.75" customHeight="1">
      <c r="B333" s="22"/>
      <c r="C333" s="119" t="s">
        <v>710</v>
      </c>
      <c r="D333" s="119" t="s">
        <v>135</v>
      </c>
      <c r="E333" s="117" t="s">
        <v>711</v>
      </c>
      <c r="F333" s="118" t="s">
        <v>712</v>
      </c>
      <c r="G333" s="119" t="s">
        <v>713</v>
      </c>
      <c r="H333" s="120">
        <v>24</v>
      </c>
      <c r="I333" s="121"/>
      <c r="J333" s="122">
        <f>ROUND($I$333*$H$333,2)</f>
        <v>0</v>
      </c>
      <c r="K333" s="118" t="s">
        <v>714</v>
      </c>
      <c r="L333" s="22"/>
      <c r="M333" s="123"/>
      <c r="N333" s="124" t="s">
        <v>43</v>
      </c>
      <c r="P333" s="125">
        <f>$O$333*$H$333</f>
        <v>0</v>
      </c>
      <c r="Q333" s="125">
        <v>0</v>
      </c>
      <c r="R333" s="125">
        <f>$Q$333*$H$333</f>
        <v>0</v>
      </c>
      <c r="S333" s="125">
        <v>0</v>
      </c>
      <c r="T333" s="126">
        <f>$S$333*$H$333</f>
        <v>0</v>
      </c>
      <c r="AR333" s="75" t="s">
        <v>452</v>
      </c>
      <c r="AT333" s="75" t="s">
        <v>135</v>
      </c>
      <c r="AU333" s="75" t="s">
        <v>79</v>
      </c>
      <c r="AY333" s="75" t="s">
        <v>133</v>
      </c>
      <c r="BE333" s="127">
        <f>IF($N$333="základní",$J$333,0)</f>
        <v>0</v>
      </c>
      <c r="BF333" s="127">
        <f>IF($N$333="snížená",$J$333,0)</f>
        <v>0</v>
      </c>
      <c r="BG333" s="127">
        <f>IF($N$333="zákl. přenesená",$J$333,0)</f>
        <v>0</v>
      </c>
      <c r="BH333" s="127">
        <f>IF($N$333="sníž. přenesená",$J$333,0)</f>
        <v>0</v>
      </c>
      <c r="BI333" s="127">
        <f>IF($N$333="nulová",$J$333,0)</f>
        <v>0</v>
      </c>
      <c r="BJ333" s="75" t="s">
        <v>21</v>
      </c>
      <c r="BK333" s="127">
        <f>ROUND($I$333*$H$333,2)</f>
        <v>0</v>
      </c>
      <c r="BL333" s="75" t="s">
        <v>452</v>
      </c>
      <c r="BM333" s="75" t="s">
        <v>715</v>
      </c>
    </row>
    <row r="334" spans="2:65" s="6" customFormat="1" ht="15.75" customHeight="1">
      <c r="B334" s="22"/>
      <c r="C334" s="119" t="s">
        <v>716</v>
      </c>
      <c r="D334" s="119" t="s">
        <v>135</v>
      </c>
      <c r="E334" s="117" t="s">
        <v>717</v>
      </c>
      <c r="F334" s="118" t="s">
        <v>718</v>
      </c>
      <c r="G334" s="119" t="s">
        <v>713</v>
      </c>
      <c r="H334" s="120">
        <v>8</v>
      </c>
      <c r="I334" s="121"/>
      <c r="J334" s="122">
        <f>ROUND($I$334*$H$334,2)</f>
        <v>0</v>
      </c>
      <c r="K334" s="118" t="s">
        <v>714</v>
      </c>
      <c r="L334" s="22"/>
      <c r="M334" s="123"/>
      <c r="N334" s="124" t="s">
        <v>43</v>
      </c>
      <c r="P334" s="125">
        <f>$O$334*$H$334</f>
        <v>0</v>
      </c>
      <c r="Q334" s="125">
        <v>0</v>
      </c>
      <c r="R334" s="125">
        <f>$Q$334*$H$334</f>
        <v>0</v>
      </c>
      <c r="S334" s="125">
        <v>0</v>
      </c>
      <c r="T334" s="126">
        <f>$S$334*$H$334</f>
        <v>0</v>
      </c>
      <c r="AR334" s="75" t="s">
        <v>452</v>
      </c>
      <c r="AT334" s="75" t="s">
        <v>135</v>
      </c>
      <c r="AU334" s="75" t="s">
        <v>79</v>
      </c>
      <c r="AY334" s="75" t="s">
        <v>133</v>
      </c>
      <c r="BE334" s="127">
        <f>IF($N$334="základní",$J$334,0)</f>
        <v>0</v>
      </c>
      <c r="BF334" s="127">
        <f>IF($N$334="snížená",$J$334,0)</f>
        <v>0</v>
      </c>
      <c r="BG334" s="127">
        <f>IF($N$334="zákl. přenesená",$J$334,0)</f>
        <v>0</v>
      </c>
      <c r="BH334" s="127">
        <f>IF($N$334="sníž. přenesená",$J$334,0)</f>
        <v>0</v>
      </c>
      <c r="BI334" s="127">
        <f>IF($N$334="nulová",$J$334,0)</f>
        <v>0</v>
      </c>
      <c r="BJ334" s="75" t="s">
        <v>21</v>
      </c>
      <c r="BK334" s="127">
        <f>ROUND($I$334*$H$334,2)</f>
        <v>0</v>
      </c>
      <c r="BL334" s="75" t="s">
        <v>452</v>
      </c>
      <c r="BM334" s="75" t="s">
        <v>719</v>
      </c>
    </row>
    <row r="335" spans="2:65" s="6" customFormat="1" ht="15.75" customHeight="1">
      <c r="B335" s="22"/>
      <c r="C335" s="119" t="s">
        <v>720</v>
      </c>
      <c r="D335" s="119" t="s">
        <v>135</v>
      </c>
      <c r="E335" s="117" t="s">
        <v>721</v>
      </c>
      <c r="F335" s="118" t="s">
        <v>722</v>
      </c>
      <c r="G335" s="119" t="s">
        <v>713</v>
      </c>
      <c r="H335" s="120">
        <v>18</v>
      </c>
      <c r="I335" s="121"/>
      <c r="J335" s="122">
        <f>ROUND($I$335*$H$335,2)</f>
        <v>0</v>
      </c>
      <c r="K335" s="118" t="s">
        <v>714</v>
      </c>
      <c r="L335" s="22"/>
      <c r="M335" s="123"/>
      <c r="N335" s="124" t="s">
        <v>43</v>
      </c>
      <c r="P335" s="125">
        <f>$O$335*$H$335</f>
        <v>0</v>
      </c>
      <c r="Q335" s="125">
        <v>0</v>
      </c>
      <c r="R335" s="125">
        <f>$Q$335*$H$335</f>
        <v>0</v>
      </c>
      <c r="S335" s="125">
        <v>0</v>
      </c>
      <c r="T335" s="126">
        <f>$S$335*$H$335</f>
        <v>0</v>
      </c>
      <c r="AR335" s="75" t="s">
        <v>452</v>
      </c>
      <c r="AT335" s="75" t="s">
        <v>135</v>
      </c>
      <c r="AU335" s="75" t="s">
        <v>79</v>
      </c>
      <c r="AY335" s="75" t="s">
        <v>133</v>
      </c>
      <c r="BE335" s="127">
        <f>IF($N$335="základní",$J$335,0)</f>
        <v>0</v>
      </c>
      <c r="BF335" s="127">
        <f>IF($N$335="snížená",$J$335,0)</f>
        <v>0</v>
      </c>
      <c r="BG335" s="127">
        <f>IF($N$335="zákl. přenesená",$J$335,0)</f>
        <v>0</v>
      </c>
      <c r="BH335" s="127">
        <f>IF($N$335="sníž. přenesená",$J$335,0)</f>
        <v>0</v>
      </c>
      <c r="BI335" s="127">
        <f>IF($N$335="nulová",$J$335,0)</f>
        <v>0</v>
      </c>
      <c r="BJ335" s="75" t="s">
        <v>21</v>
      </c>
      <c r="BK335" s="127">
        <f>ROUND($I$335*$H$335,2)</f>
        <v>0</v>
      </c>
      <c r="BL335" s="75" t="s">
        <v>452</v>
      </c>
      <c r="BM335" s="75" t="s">
        <v>723</v>
      </c>
    </row>
    <row r="336" spans="2:65" s="6" customFormat="1" ht="15.75" customHeight="1">
      <c r="B336" s="22"/>
      <c r="C336" s="119" t="s">
        <v>724</v>
      </c>
      <c r="D336" s="119" t="s">
        <v>135</v>
      </c>
      <c r="E336" s="117" t="s">
        <v>725</v>
      </c>
      <c r="F336" s="118" t="s">
        <v>726</v>
      </c>
      <c r="G336" s="119" t="s">
        <v>713</v>
      </c>
      <c r="H336" s="120">
        <v>18</v>
      </c>
      <c r="I336" s="121"/>
      <c r="J336" s="122">
        <f>ROUND($I$336*$H$336,2)</f>
        <v>0</v>
      </c>
      <c r="K336" s="118" t="s">
        <v>714</v>
      </c>
      <c r="L336" s="22"/>
      <c r="M336" s="123"/>
      <c r="N336" s="124" t="s">
        <v>43</v>
      </c>
      <c r="P336" s="125">
        <f>$O$336*$H$336</f>
        <v>0</v>
      </c>
      <c r="Q336" s="125">
        <v>0</v>
      </c>
      <c r="R336" s="125">
        <f>$Q$336*$H$336</f>
        <v>0</v>
      </c>
      <c r="S336" s="125">
        <v>0</v>
      </c>
      <c r="T336" s="126">
        <f>$S$336*$H$336</f>
        <v>0</v>
      </c>
      <c r="AR336" s="75" t="s">
        <v>452</v>
      </c>
      <c r="AT336" s="75" t="s">
        <v>135</v>
      </c>
      <c r="AU336" s="75" t="s">
        <v>79</v>
      </c>
      <c r="AY336" s="75" t="s">
        <v>133</v>
      </c>
      <c r="BE336" s="127">
        <f>IF($N$336="základní",$J$336,0)</f>
        <v>0</v>
      </c>
      <c r="BF336" s="127">
        <f>IF($N$336="snížená",$J$336,0)</f>
        <v>0</v>
      </c>
      <c r="BG336" s="127">
        <f>IF($N$336="zákl. přenesená",$J$336,0)</f>
        <v>0</v>
      </c>
      <c r="BH336" s="127">
        <f>IF($N$336="sníž. přenesená",$J$336,0)</f>
        <v>0</v>
      </c>
      <c r="BI336" s="127">
        <f>IF($N$336="nulová",$J$336,0)</f>
        <v>0</v>
      </c>
      <c r="BJ336" s="75" t="s">
        <v>21</v>
      </c>
      <c r="BK336" s="127">
        <f>ROUND($I$336*$H$336,2)</f>
        <v>0</v>
      </c>
      <c r="BL336" s="75" t="s">
        <v>452</v>
      </c>
      <c r="BM336" s="75" t="s">
        <v>727</v>
      </c>
    </row>
    <row r="337" spans="2:65" s="6" customFormat="1" ht="15.75" customHeight="1">
      <c r="B337" s="22"/>
      <c r="C337" s="136" t="s">
        <v>728</v>
      </c>
      <c r="D337" s="136" t="s">
        <v>206</v>
      </c>
      <c r="E337" s="137" t="s">
        <v>729</v>
      </c>
      <c r="F337" s="138" t="s">
        <v>730</v>
      </c>
      <c r="G337" s="136" t="s">
        <v>731</v>
      </c>
      <c r="H337" s="139">
        <v>18</v>
      </c>
      <c r="I337" s="140"/>
      <c r="J337" s="141">
        <f>ROUND($I$337*$H$337,2)</f>
        <v>0</v>
      </c>
      <c r="K337" s="138" t="s">
        <v>714</v>
      </c>
      <c r="L337" s="142"/>
      <c r="M337" s="143"/>
      <c r="N337" s="144" t="s">
        <v>43</v>
      </c>
      <c r="P337" s="125">
        <f>$O$337*$H$337</f>
        <v>0</v>
      </c>
      <c r="Q337" s="125">
        <v>0</v>
      </c>
      <c r="R337" s="125">
        <f>$Q$337*$H$337</f>
        <v>0</v>
      </c>
      <c r="S337" s="125">
        <v>0</v>
      </c>
      <c r="T337" s="126">
        <f>$S$337*$H$337</f>
        <v>0</v>
      </c>
      <c r="AR337" s="75" t="s">
        <v>732</v>
      </c>
      <c r="AT337" s="75" t="s">
        <v>206</v>
      </c>
      <c r="AU337" s="75" t="s">
        <v>79</v>
      </c>
      <c r="AY337" s="75" t="s">
        <v>133</v>
      </c>
      <c r="BE337" s="127">
        <f>IF($N$337="základní",$J$337,0)</f>
        <v>0</v>
      </c>
      <c r="BF337" s="127">
        <f>IF($N$337="snížená",$J$337,0)</f>
        <v>0</v>
      </c>
      <c r="BG337" s="127">
        <f>IF($N$337="zákl. přenesená",$J$337,0)</f>
        <v>0</v>
      </c>
      <c r="BH337" s="127">
        <f>IF($N$337="sníž. přenesená",$J$337,0)</f>
        <v>0</v>
      </c>
      <c r="BI337" s="127">
        <f>IF($N$337="nulová",$J$337,0)</f>
        <v>0</v>
      </c>
      <c r="BJ337" s="75" t="s">
        <v>21</v>
      </c>
      <c r="BK337" s="127">
        <f>ROUND($I$337*$H$337,2)</f>
        <v>0</v>
      </c>
      <c r="BL337" s="75" t="s">
        <v>452</v>
      </c>
      <c r="BM337" s="75" t="s">
        <v>733</v>
      </c>
    </row>
    <row r="338" spans="2:65" s="6" customFormat="1" ht="15.75" customHeight="1">
      <c r="B338" s="22"/>
      <c r="C338" s="119" t="s">
        <v>734</v>
      </c>
      <c r="D338" s="119" t="s">
        <v>135</v>
      </c>
      <c r="E338" s="117" t="s">
        <v>735</v>
      </c>
      <c r="F338" s="118" t="s">
        <v>736</v>
      </c>
      <c r="G338" s="119" t="s">
        <v>713</v>
      </c>
      <c r="H338" s="120">
        <v>8</v>
      </c>
      <c r="I338" s="121"/>
      <c r="J338" s="122">
        <f>ROUND($I$338*$H$338,2)</f>
        <v>0</v>
      </c>
      <c r="K338" s="118" t="s">
        <v>714</v>
      </c>
      <c r="L338" s="22"/>
      <c r="M338" s="123"/>
      <c r="N338" s="124" t="s">
        <v>43</v>
      </c>
      <c r="P338" s="125">
        <f>$O$338*$H$338</f>
        <v>0</v>
      </c>
      <c r="Q338" s="125">
        <v>0</v>
      </c>
      <c r="R338" s="125">
        <f>$Q$338*$H$338</f>
        <v>0</v>
      </c>
      <c r="S338" s="125">
        <v>0</v>
      </c>
      <c r="T338" s="126">
        <f>$S$338*$H$338</f>
        <v>0</v>
      </c>
      <c r="AR338" s="75" t="s">
        <v>452</v>
      </c>
      <c r="AT338" s="75" t="s">
        <v>135</v>
      </c>
      <c r="AU338" s="75" t="s">
        <v>79</v>
      </c>
      <c r="AY338" s="75" t="s">
        <v>133</v>
      </c>
      <c r="BE338" s="127">
        <f>IF($N$338="základní",$J$338,0)</f>
        <v>0</v>
      </c>
      <c r="BF338" s="127">
        <f>IF($N$338="snížená",$J$338,0)</f>
        <v>0</v>
      </c>
      <c r="BG338" s="127">
        <f>IF($N$338="zákl. přenesená",$J$338,0)</f>
        <v>0</v>
      </c>
      <c r="BH338" s="127">
        <f>IF($N$338="sníž. přenesená",$J$338,0)</f>
        <v>0</v>
      </c>
      <c r="BI338" s="127">
        <f>IF($N$338="nulová",$J$338,0)</f>
        <v>0</v>
      </c>
      <c r="BJ338" s="75" t="s">
        <v>21</v>
      </c>
      <c r="BK338" s="127">
        <f>ROUND($I$338*$H$338,2)</f>
        <v>0</v>
      </c>
      <c r="BL338" s="75" t="s">
        <v>452</v>
      </c>
      <c r="BM338" s="75" t="s">
        <v>737</v>
      </c>
    </row>
    <row r="339" spans="2:65" s="6" customFormat="1" ht="15.75" customHeight="1">
      <c r="B339" s="22"/>
      <c r="C339" s="136" t="s">
        <v>738</v>
      </c>
      <c r="D339" s="136" t="s">
        <v>206</v>
      </c>
      <c r="E339" s="137" t="s">
        <v>739</v>
      </c>
      <c r="F339" s="138" t="s">
        <v>740</v>
      </c>
      <c r="G339" s="136" t="s">
        <v>731</v>
      </c>
      <c r="H339" s="139">
        <v>8</v>
      </c>
      <c r="I339" s="140"/>
      <c r="J339" s="141">
        <f>ROUND($I$339*$H$339,2)</f>
        <v>0</v>
      </c>
      <c r="K339" s="138" t="s">
        <v>714</v>
      </c>
      <c r="L339" s="142"/>
      <c r="M339" s="143"/>
      <c r="N339" s="144" t="s">
        <v>43</v>
      </c>
      <c r="P339" s="125">
        <f>$O$339*$H$339</f>
        <v>0</v>
      </c>
      <c r="Q339" s="125">
        <v>0</v>
      </c>
      <c r="R339" s="125">
        <f>$Q$339*$H$339</f>
        <v>0</v>
      </c>
      <c r="S339" s="125">
        <v>0</v>
      </c>
      <c r="T339" s="126">
        <f>$S$339*$H$339</f>
        <v>0</v>
      </c>
      <c r="AR339" s="75" t="s">
        <v>732</v>
      </c>
      <c r="AT339" s="75" t="s">
        <v>206</v>
      </c>
      <c r="AU339" s="75" t="s">
        <v>79</v>
      </c>
      <c r="AY339" s="75" t="s">
        <v>133</v>
      </c>
      <c r="BE339" s="127">
        <f>IF($N$339="základní",$J$339,0)</f>
        <v>0</v>
      </c>
      <c r="BF339" s="127">
        <f>IF($N$339="snížená",$J$339,0)</f>
        <v>0</v>
      </c>
      <c r="BG339" s="127">
        <f>IF($N$339="zákl. přenesená",$J$339,0)</f>
        <v>0</v>
      </c>
      <c r="BH339" s="127">
        <f>IF($N$339="sníž. přenesená",$J$339,0)</f>
        <v>0</v>
      </c>
      <c r="BI339" s="127">
        <f>IF($N$339="nulová",$J$339,0)</f>
        <v>0</v>
      </c>
      <c r="BJ339" s="75" t="s">
        <v>21</v>
      </c>
      <c r="BK339" s="127">
        <f>ROUND($I$339*$H$339,2)</f>
        <v>0</v>
      </c>
      <c r="BL339" s="75" t="s">
        <v>452</v>
      </c>
      <c r="BM339" s="75" t="s">
        <v>741</v>
      </c>
    </row>
    <row r="340" spans="2:65" s="6" customFormat="1" ht="15.75" customHeight="1">
      <c r="B340" s="22"/>
      <c r="C340" s="136" t="s">
        <v>742</v>
      </c>
      <c r="D340" s="136" t="s">
        <v>206</v>
      </c>
      <c r="E340" s="137" t="s">
        <v>743</v>
      </c>
      <c r="F340" s="138" t="s">
        <v>744</v>
      </c>
      <c r="G340" s="136" t="s">
        <v>713</v>
      </c>
      <c r="H340" s="139">
        <v>8</v>
      </c>
      <c r="I340" s="140"/>
      <c r="J340" s="141">
        <f>ROUND($I$340*$H$340,2)</f>
        <v>0</v>
      </c>
      <c r="K340" s="138" t="s">
        <v>714</v>
      </c>
      <c r="L340" s="142"/>
      <c r="M340" s="143"/>
      <c r="N340" s="144" t="s">
        <v>43</v>
      </c>
      <c r="P340" s="125">
        <f>$O$340*$H$340</f>
        <v>0</v>
      </c>
      <c r="Q340" s="125">
        <v>0</v>
      </c>
      <c r="R340" s="125">
        <f>$Q$340*$H$340</f>
        <v>0</v>
      </c>
      <c r="S340" s="125">
        <v>0</v>
      </c>
      <c r="T340" s="126">
        <f>$S$340*$H$340</f>
        <v>0</v>
      </c>
      <c r="AR340" s="75" t="s">
        <v>732</v>
      </c>
      <c r="AT340" s="75" t="s">
        <v>206</v>
      </c>
      <c r="AU340" s="75" t="s">
        <v>79</v>
      </c>
      <c r="AY340" s="75" t="s">
        <v>133</v>
      </c>
      <c r="BE340" s="127">
        <f>IF($N$340="základní",$J$340,0)</f>
        <v>0</v>
      </c>
      <c r="BF340" s="127">
        <f>IF($N$340="snížená",$J$340,0)</f>
        <v>0</v>
      </c>
      <c r="BG340" s="127">
        <f>IF($N$340="zákl. přenesená",$J$340,0)</f>
        <v>0</v>
      </c>
      <c r="BH340" s="127">
        <f>IF($N$340="sníž. přenesená",$J$340,0)</f>
        <v>0</v>
      </c>
      <c r="BI340" s="127">
        <f>IF($N$340="nulová",$J$340,0)</f>
        <v>0</v>
      </c>
      <c r="BJ340" s="75" t="s">
        <v>21</v>
      </c>
      <c r="BK340" s="127">
        <f>ROUND($I$340*$H$340,2)</f>
        <v>0</v>
      </c>
      <c r="BL340" s="75" t="s">
        <v>452</v>
      </c>
      <c r="BM340" s="75" t="s">
        <v>745</v>
      </c>
    </row>
    <row r="341" spans="2:65" s="6" customFormat="1" ht="15.75" customHeight="1">
      <c r="B341" s="22"/>
      <c r="C341" s="119" t="s">
        <v>746</v>
      </c>
      <c r="D341" s="119" t="s">
        <v>135</v>
      </c>
      <c r="E341" s="117" t="s">
        <v>747</v>
      </c>
      <c r="F341" s="118" t="s">
        <v>748</v>
      </c>
      <c r="G341" s="119" t="s">
        <v>713</v>
      </c>
      <c r="H341" s="120">
        <v>8</v>
      </c>
      <c r="I341" s="121"/>
      <c r="J341" s="122">
        <f>ROUND($I$341*$H$341,2)</f>
        <v>0</v>
      </c>
      <c r="K341" s="118" t="s">
        <v>714</v>
      </c>
      <c r="L341" s="22"/>
      <c r="M341" s="123"/>
      <c r="N341" s="124" t="s">
        <v>43</v>
      </c>
      <c r="P341" s="125">
        <f>$O$341*$H$341</f>
        <v>0</v>
      </c>
      <c r="Q341" s="125">
        <v>0</v>
      </c>
      <c r="R341" s="125">
        <f>$Q$341*$H$341</f>
        <v>0</v>
      </c>
      <c r="S341" s="125">
        <v>0</v>
      </c>
      <c r="T341" s="126">
        <f>$S$341*$H$341</f>
        <v>0</v>
      </c>
      <c r="AR341" s="75" t="s">
        <v>452</v>
      </c>
      <c r="AT341" s="75" t="s">
        <v>135</v>
      </c>
      <c r="AU341" s="75" t="s">
        <v>79</v>
      </c>
      <c r="AY341" s="75" t="s">
        <v>133</v>
      </c>
      <c r="BE341" s="127">
        <f>IF($N$341="základní",$J$341,0)</f>
        <v>0</v>
      </c>
      <c r="BF341" s="127">
        <f>IF($N$341="snížená",$J$341,0)</f>
        <v>0</v>
      </c>
      <c r="BG341" s="127">
        <f>IF($N$341="zákl. přenesená",$J$341,0)</f>
        <v>0</v>
      </c>
      <c r="BH341" s="127">
        <f>IF($N$341="sníž. přenesená",$J$341,0)</f>
        <v>0</v>
      </c>
      <c r="BI341" s="127">
        <f>IF($N$341="nulová",$J$341,0)</f>
        <v>0</v>
      </c>
      <c r="BJ341" s="75" t="s">
        <v>21</v>
      </c>
      <c r="BK341" s="127">
        <f>ROUND($I$341*$H$341,2)</f>
        <v>0</v>
      </c>
      <c r="BL341" s="75" t="s">
        <v>452</v>
      </c>
      <c r="BM341" s="75" t="s">
        <v>749</v>
      </c>
    </row>
    <row r="342" spans="2:65" s="6" customFormat="1" ht="15.75" customHeight="1">
      <c r="B342" s="22"/>
      <c r="C342" s="136" t="s">
        <v>750</v>
      </c>
      <c r="D342" s="136" t="s">
        <v>206</v>
      </c>
      <c r="E342" s="137" t="s">
        <v>751</v>
      </c>
      <c r="F342" s="138" t="s">
        <v>752</v>
      </c>
      <c r="G342" s="136" t="s">
        <v>731</v>
      </c>
      <c r="H342" s="139">
        <v>8</v>
      </c>
      <c r="I342" s="140"/>
      <c r="J342" s="141">
        <f>ROUND($I$342*$H$342,2)</f>
        <v>0</v>
      </c>
      <c r="K342" s="138" t="s">
        <v>714</v>
      </c>
      <c r="L342" s="142"/>
      <c r="M342" s="143"/>
      <c r="N342" s="144" t="s">
        <v>43</v>
      </c>
      <c r="P342" s="125">
        <f>$O$342*$H$342</f>
        <v>0</v>
      </c>
      <c r="Q342" s="125">
        <v>0</v>
      </c>
      <c r="R342" s="125">
        <f>$Q$342*$H$342</f>
        <v>0</v>
      </c>
      <c r="S342" s="125">
        <v>0</v>
      </c>
      <c r="T342" s="126">
        <f>$S$342*$H$342</f>
        <v>0</v>
      </c>
      <c r="AR342" s="75" t="s">
        <v>732</v>
      </c>
      <c r="AT342" s="75" t="s">
        <v>206</v>
      </c>
      <c r="AU342" s="75" t="s">
        <v>79</v>
      </c>
      <c r="AY342" s="75" t="s">
        <v>133</v>
      </c>
      <c r="BE342" s="127">
        <f>IF($N$342="základní",$J$342,0)</f>
        <v>0</v>
      </c>
      <c r="BF342" s="127">
        <f>IF($N$342="snížená",$J$342,0)</f>
        <v>0</v>
      </c>
      <c r="BG342" s="127">
        <f>IF($N$342="zákl. přenesená",$J$342,0)</f>
        <v>0</v>
      </c>
      <c r="BH342" s="127">
        <f>IF($N$342="sníž. přenesená",$J$342,0)</f>
        <v>0</v>
      </c>
      <c r="BI342" s="127">
        <f>IF($N$342="nulová",$J$342,0)</f>
        <v>0</v>
      </c>
      <c r="BJ342" s="75" t="s">
        <v>21</v>
      </c>
      <c r="BK342" s="127">
        <f>ROUND($I$342*$H$342,2)</f>
        <v>0</v>
      </c>
      <c r="BL342" s="75" t="s">
        <v>452</v>
      </c>
      <c r="BM342" s="75" t="s">
        <v>753</v>
      </c>
    </row>
    <row r="343" spans="2:65" s="6" customFormat="1" ht="15.75" customHeight="1">
      <c r="B343" s="22"/>
      <c r="C343" s="119" t="s">
        <v>754</v>
      </c>
      <c r="D343" s="119" t="s">
        <v>135</v>
      </c>
      <c r="E343" s="117" t="s">
        <v>755</v>
      </c>
      <c r="F343" s="118" t="s">
        <v>756</v>
      </c>
      <c r="G343" s="119" t="s">
        <v>713</v>
      </c>
      <c r="H343" s="120">
        <v>8</v>
      </c>
      <c r="I343" s="121"/>
      <c r="J343" s="122">
        <f>ROUND($I$343*$H$343,2)</f>
        <v>0</v>
      </c>
      <c r="K343" s="118" t="s">
        <v>714</v>
      </c>
      <c r="L343" s="22"/>
      <c r="M343" s="123"/>
      <c r="N343" s="124" t="s">
        <v>43</v>
      </c>
      <c r="P343" s="125">
        <f>$O$343*$H$343</f>
        <v>0</v>
      </c>
      <c r="Q343" s="125">
        <v>0</v>
      </c>
      <c r="R343" s="125">
        <f>$Q$343*$H$343</f>
        <v>0</v>
      </c>
      <c r="S343" s="125">
        <v>0</v>
      </c>
      <c r="T343" s="126">
        <f>$S$343*$H$343</f>
        <v>0</v>
      </c>
      <c r="AR343" s="75" t="s">
        <v>452</v>
      </c>
      <c r="AT343" s="75" t="s">
        <v>135</v>
      </c>
      <c r="AU343" s="75" t="s">
        <v>79</v>
      </c>
      <c r="AY343" s="75" t="s">
        <v>133</v>
      </c>
      <c r="BE343" s="127">
        <f>IF($N$343="základní",$J$343,0)</f>
        <v>0</v>
      </c>
      <c r="BF343" s="127">
        <f>IF($N$343="snížená",$J$343,0)</f>
        <v>0</v>
      </c>
      <c r="BG343" s="127">
        <f>IF($N$343="zákl. přenesená",$J$343,0)</f>
        <v>0</v>
      </c>
      <c r="BH343" s="127">
        <f>IF($N$343="sníž. přenesená",$J$343,0)</f>
        <v>0</v>
      </c>
      <c r="BI343" s="127">
        <f>IF($N$343="nulová",$J$343,0)</f>
        <v>0</v>
      </c>
      <c r="BJ343" s="75" t="s">
        <v>21</v>
      </c>
      <c r="BK343" s="127">
        <f>ROUND($I$343*$H$343,2)</f>
        <v>0</v>
      </c>
      <c r="BL343" s="75" t="s">
        <v>452</v>
      </c>
      <c r="BM343" s="75" t="s">
        <v>757</v>
      </c>
    </row>
    <row r="344" spans="2:65" s="6" customFormat="1" ht="15.75" customHeight="1">
      <c r="B344" s="22"/>
      <c r="C344" s="136" t="s">
        <v>758</v>
      </c>
      <c r="D344" s="136" t="s">
        <v>206</v>
      </c>
      <c r="E344" s="137" t="s">
        <v>759</v>
      </c>
      <c r="F344" s="138" t="s">
        <v>760</v>
      </c>
      <c r="G344" s="136" t="s">
        <v>731</v>
      </c>
      <c r="H344" s="139">
        <v>8</v>
      </c>
      <c r="I344" s="140"/>
      <c r="J344" s="141">
        <f>ROUND($I$344*$H$344,2)</f>
        <v>0</v>
      </c>
      <c r="K344" s="138" t="s">
        <v>714</v>
      </c>
      <c r="L344" s="142"/>
      <c r="M344" s="143"/>
      <c r="N344" s="144" t="s">
        <v>43</v>
      </c>
      <c r="P344" s="125">
        <f>$O$344*$H$344</f>
        <v>0</v>
      </c>
      <c r="Q344" s="125">
        <v>0</v>
      </c>
      <c r="R344" s="125">
        <f>$Q$344*$H$344</f>
        <v>0</v>
      </c>
      <c r="S344" s="125">
        <v>0</v>
      </c>
      <c r="T344" s="126">
        <f>$S$344*$H$344</f>
        <v>0</v>
      </c>
      <c r="AR344" s="75" t="s">
        <v>732</v>
      </c>
      <c r="AT344" s="75" t="s">
        <v>206</v>
      </c>
      <c r="AU344" s="75" t="s">
        <v>79</v>
      </c>
      <c r="AY344" s="75" t="s">
        <v>133</v>
      </c>
      <c r="BE344" s="127">
        <f>IF($N$344="základní",$J$344,0)</f>
        <v>0</v>
      </c>
      <c r="BF344" s="127">
        <f>IF($N$344="snížená",$J$344,0)</f>
        <v>0</v>
      </c>
      <c r="BG344" s="127">
        <f>IF($N$344="zákl. přenesená",$J$344,0)</f>
        <v>0</v>
      </c>
      <c r="BH344" s="127">
        <f>IF($N$344="sníž. přenesená",$J$344,0)</f>
        <v>0</v>
      </c>
      <c r="BI344" s="127">
        <f>IF($N$344="nulová",$J$344,0)</f>
        <v>0</v>
      </c>
      <c r="BJ344" s="75" t="s">
        <v>21</v>
      </c>
      <c r="BK344" s="127">
        <f>ROUND($I$344*$H$344,2)</f>
        <v>0</v>
      </c>
      <c r="BL344" s="75" t="s">
        <v>452</v>
      </c>
      <c r="BM344" s="75" t="s">
        <v>761</v>
      </c>
    </row>
    <row r="345" spans="2:65" s="6" customFormat="1" ht="15.75" customHeight="1">
      <c r="B345" s="22"/>
      <c r="C345" s="119" t="s">
        <v>762</v>
      </c>
      <c r="D345" s="119" t="s">
        <v>135</v>
      </c>
      <c r="E345" s="117" t="s">
        <v>763</v>
      </c>
      <c r="F345" s="118" t="s">
        <v>764</v>
      </c>
      <c r="G345" s="119" t="s">
        <v>154</v>
      </c>
      <c r="H345" s="120">
        <v>60</v>
      </c>
      <c r="I345" s="121"/>
      <c r="J345" s="122">
        <f>ROUND($I$345*$H$345,2)</f>
        <v>0</v>
      </c>
      <c r="K345" s="118" t="s">
        <v>714</v>
      </c>
      <c r="L345" s="22"/>
      <c r="M345" s="123"/>
      <c r="N345" s="124" t="s">
        <v>43</v>
      </c>
      <c r="P345" s="125">
        <f>$O$345*$H$345</f>
        <v>0</v>
      </c>
      <c r="Q345" s="125">
        <v>0</v>
      </c>
      <c r="R345" s="125">
        <f>$Q$345*$H$345</f>
        <v>0</v>
      </c>
      <c r="S345" s="125">
        <v>0</v>
      </c>
      <c r="T345" s="126">
        <f>$S$345*$H$345</f>
        <v>0</v>
      </c>
      <c r="AR345" s="75" t="s">
        <v>452</v>
      </c>
      <c r="AT345" s="75" t="s">
        <v>135</v>
      </c>
      <c r="AU345" s="75" t="s">
        <v>79</v>
      </c>
      <c r="AY345" s="75" t="s">
        <v>133</v>
      </c>
      <c r="BE345" s="127">
        <f>IF($N$345="základní",$J$345,0)</f>
        <v>0</v>
      </c>
      <c r="BF345" s="127">
        <f>IF($N$345="snížená",$J$345,0)</f>
        <v>0</v>
      </c>
      <c r="BG345" s="127">
        <f>IF($N$345="zákl. přenesená",$J$345,0)</f>
        <v>0</v>
      </c>
      <c r="BH345" s="127">
        <f>IF($N$345="sníž. přenesená",$J$345,0)</f>
        <v>0</v>
      </c>
      <c r="BI345" s="127">
        <f>IF($N$345="nulová",$J$345,0)</f>
        <v>0</v>
      </c>
      <c r="BJ345" s="75" t="s">
        <v>21</v>
      </c>
      <c r="BK345" s="127">
        <f>ROUND($I$345*$H$345,2)</f>
        <v>0</v>
      </c>
      <c r="BL345" s="75" t="s">
        <v>452</v>
      </c>
      <c r="BM345" s="75" t="s">
        <v>765</v>
      </c>
    </row>
    <row r="346" spans="2:65" s="6" customFormat="1" ht="15.75" customHeight="1">
      <c r="B346" s="22"/>
      <c r="C346" s="136" t="s">
        <v>766</v>
      </c>
      <c r="D346" s="136" t="s">
        <v>206</v>
      </c>
      <c r="E346" s="137" t="s">
        <v>767</v>
      </c>
      <c r="F346" s="138" t="s">
        <v>768</v>
      </c>
      <c r="G346" s="136" t="s">
        <v>206</v>
      </c>
      <c r="H346" s="139">
        <v>60</v>
      </c>
      <c r="I346" s="140"/>
      <c r="J346" s="141">
        <f>ROUND($I$346*$H$346,2)</f>
        <v>0</v>
      </c>
      <c r="K346" s="138" t="s">
        <v>714</v>
      </c>
      <c r="L346" s="142"/>
      <c r="M346" s="143"/>
      <c r="N346" s="144" t="s">
        <v>43</v>
      </c>
      <c r="P346" s="125">
        <f>$O$346*$H$346</f>
        <v>0</v>
      </c>
      <c r="Q346" s="125">
        <v>0</v>
      </c>
      <c r="R346" s="125">
        <f>$Q$346*$H$346</f>
        <v>0</v>
      </c>
      <c r="S346" s="125">
        <v>0</v>
      </c>
      <c r="T346" s="126">
        <f>$S$346*$H$346</f>
        <v>0</v>
      </c>
      <c r="AR346" s="75" t="s">
        <v>732</v>
      </c>
      <c r="AT346" s="75" t="s">
        <v>206</v>
      </c>
      <c r="AU346" s="75" t="s">
        <v>79</v>
      </c>
      <c r="AY346" s="75" t="s">
        <v>133</v>
      </c>
      <c r="BE346" s="127">
        <f>IF($N$346="základní",$J$346,0)</f>
        <v>0</v>
      </c>
      <c r="BF346" s="127">
        <f>IF($N$346="snížená",$J$346,0)</f>
        <v>0</v>
      </c>
      <c r="BG346" s="127">
        <f>IF($N$346="zákl. přenesená",$J$346,0)</f>
        <v>0</v>
      </c>
      <c r="BH346" s="127">
        <f>IF($N$346="sníž. přenesená",$J$346,0)</f>
        <v>0</v>
      </c>
      <c r="BI346" s="127">
        <f>IF($N$346="nulová",$J$346,0)</f>
        <v>0</v>
      </c>
      <c r="BJ346" s="75" t="s">
        <v>21</v>
      </c>
      <c r="BK346" s="127">
        <f>ROUND($I$346*$H$346,2)</f>
        <v>0</v>
      </c>
      <c r="BL346" s="75" t="s">
        <v>452</v>
      </c>
      <c r="BM346" s="75" t="s">
        <v>769</v>
      </c>
    </row>
    <row r="347" spans="2:65" s="6" customFormat="1" ht="15.75" customHeight="1">
      <c r="B347" s="22"/>
      <c r="C347" s="119" t="s">
        <v>770</v>
      </c>
      <c r="D347" s="119" t="s">
        <v>135</v>
      </c>
      <c r="E347" s="117" t="s">
        <v>771</v>
      </c>
      <c r="F347" s="118" t="s">
        <v>772</v>
      </c>
      <c r="G347" s="119" t="s">
        <v>154</v>
      </c>
      <c r="H347" s="120">
        <v>180</v>
      </c>
      <c r="I347" s="121"/>
      <c r="J347" s="122">
        <f>ROUND($I$347*$H$347,2)</f>
        <v>0</v>
      </c>
      <c r="K347" s="118" t="s">
        <v>714</v>
      </c>
      <c r="L347" s="22"/>
      <c r="M347" s="123"/>
      <c r="N347" s="124" t="s">
        <v>43</v>
      </c>
      <c r="P347" s="125">
        <f>$O$347*$H$347</f>
        <v>0</v>
      </c>
      <c r="Q347" s="125">
        <v>0</v>
      </c>
      <c r="R347" s="125">
        <f>$Q$347*$H$347</f>
        <v>0</v>
      </c>
      <c r="S347" s="125">
        <v>0</v>
      </c>
      <c r="T347" s="126">
        <f>$S$347*$H$347</f>
        <v>0</v>
      </c>
      <c r="AR347" s="75" t="s">
        <v>452</v>
      </c>
      <c r="AT347" s="75" t="s">
        <v>135</v>
      </c>
      <c r="AU347" s="75" t="s">
        <v>79</v>
      </c>
      <c r="AY347" s="75" t="s">
        <v>133</v>
      </c>
      <c r="BE347" s="127">
        <f>IF($N$347="základní",$J$347,0)</f>
        <v>0</v>
      </c>
      <c r="BF347" s="127">
        <f>IF($N$347="snížená",$J$347,0)</f>
        <v>0</v>
      </c>
      <c r="BG347" s="127">
        <f>IF($N$347="zákl. přenesená",$J$347,0)</f>
        <v>0</v>
      </c>
      <c r="BH347" s="127">
        <f>IF($N$347="sníž. přenesená",$J$347,0)</f>
        <v>0</v>
      </c>
      <c r="BI347" s="127">
        <f>IF($N$347="nulová",$J$347,0)</f>
        <v>0</v>
      </c>
      <c r="BJ347" s="75" t="s">
        <v>21</v>
      </c>
      <c r="BK347" s="127">
        <f>ROUND($I$347*$H$347,2)</f>
        <v>0</v>
      </c>
      <c r="BL347" s="75" t="s">
        <v>452</v>
      </c>
      <c r="BM347" s="75" t="s">
        <v>773</v>
      </c>
    </row>
    <row r="348" spans="2:65" s="6" customFormat="1" ht="15.75" customHeight="1">
      <c r="B348" s="22"/>
      <c r="C348" s="136" t="s">
        <v>774</v>
      </c>
      <c r="D348" s="136" t="s">
        <v>206</v>
      </c>
      <c r="E348" s="137" t="s">
        <v>775</v>
      </c>
      <c r="F348" s="138" t="s">
        <v>776</v>
      </c>
      <c r="G348" s="136" t="s">
        <v>206</v>
      </c>
      <c r="H348" s="139">
        <v>180</v>
      </c>
      <c r="I348" s="140"/>
      <c r="J348" s="141">
        <f>ROUND($I$348*$H$348,2)</f>
        <v>0</v>
      </c>
      <c r="K348" s="138" t="s">
        <v>714</v>
      </c>
      <c r="L348" s="142"/>
      <c r="M348" s="143"/>
      <c r="N348" s="144" t="s">
        <v>43</v>
      </c>
      <c r="P348" s="125">
        <f>$O$348*$H$348</f>
        <v>0</v>
      </c>
      <c r="Q348" s="125">
        <v>0</v>
      </c>
      <c r="R348" s="125">
        <f>$Q$348*$H$348</f>
        <v>0</v>
      </c>
      <c r="S348" s="125">
        <v>0</v>
      </c>
      <c r="T348" s="126">
        <f>$S$348*$H$348</f>
        <v>0</v>
      </c>
      <c r="AR348" s="75" t="s">
        <v>732</v>
      </c>
      <c r="AT348" s="75" t="s">
        <v>206</v>
      </c>
      <c r="AU348" s="75" t="s">
        <v>79</v>
      </c>
      <c r="AY348" s="75" t="s">
        <v>133</v>
      </c>
      <c r="BE348" s="127">
        <f>IF($N$348="základní",$J$348,0)</f>
        <v>0</v>
      </c>
      <c r="BF348" s="127">
        <f>IF($N$348="snížená",$J$348,0)</f>
        <v>0</v>
      </c>
      <c r="BG348" s="127">
        <f>IF($N$348="zákl. přenesená",$J$348,0)</f>
        <v>0</v>
      </c>
      <c r="BH348" s="127">
        <f>IF($N$348="sníž. přenesená",$J$348,0)</f>
        <v>0</v>
      </c>
      <c r="BI348" s="127">
        <f>IF($N$348="nulová",$J$348,0)</f>
        <v>0</v>
      </c>
      <c r="BJ348" s="75" t="s">
        <v>21</v>
      </c>
      <c r="BK348" s="127">
        <f>ROUND($I$348*$H$348,2)</f>
        <v>0</v>
      </c>
      <c r="BL348" s="75" t="s">
        <v>452</v>
      </c>
      <c r="BM348" s="75" t="s">
        <v>777</v>
      </c>
    </row>
    <row r="349" spans="2:63" s="105" customFormat="1" ht="30.75" customHeight="1">
      <c r="B349" s="106"/>
      <c r="D349" s="107" t="s">
        <v>71</v>
      </c>
      <c r="E349" s="114" t="s">
        <v>778</v>
      </c>
      <c r="F349" s="114" t="s">
        <v>779</v>
      </c>
      <c r="J349" s="115">
        <f>$BK$349</f>
        <v>0</v>
      </c>
      <c r="L349" s="106"/>
      <c r="M349" s="110"/>
      <c r="P349" s="111">
        <f>SUM($P$350:$P$359)</f>
        <v>0</v>
      </c>
      <c r="R349" s="111">
        <f>SUM($R$350:$R$359)</f>
        <v>0</v>
      </c>
      <c r="T349" s="112">
        <f>SUM($T$350:$T$359)</f>
        <v>0</v>
      </c>
      <c r="AR349" s="107" t="s">
        <v>145</v>
      </c>
      <c r="AT349" s="107" t="s">
        <v>71</v>
      </c>
      <c r="AU349" s="107" t="s">
        <v>21</v>
      </c>
      <c r="AY349" s="107" t="s">
        <v>133</v>
      </c>
      <c r="BK349" s="113">
        <f>SUM($BK$350:$BK$359)</f>
        <v>0</v>
      </c>
    </row>
    <row r="350" spans="2:65" s="6" customFormat="1" ht="15.75" customHeight="1">
      <c r="B350" s="22"/>
      <c r="C350" s="119" t="s">
        <v>780</v>
      </c>
      <c r="D350" s="119" t="s">
        <v>135</v>
      </c>
      <c r="E350" s="117" t="s">
        <v>21</v>
      </c>
      <c r="F350" s="118" t="s">
        <v>781</v>
      </c>
      <c r="G350" s="119" t="s">
        <v>645</v>
      </c>
      <c r="H350" s="146"/>
      <c r="I350" s="121"/>
      <c r="J350" s="122">
        <f>ROUND($I$350*$H$350,2)</f>
        <v>0</v>
      </c>
      <c r="K350" s="118" t="s">
        <v>714</v>
      </c>
      <c r="L350" s="22"/>
      <c r="M350" s="123"/>
      <c r="N350" s="124" t="s">
        <v>43</v>
      </c>
      <c r="P350" s="125">
        <f>$O$350*$H$350</f>
        <v>0</v>
      </c>
      <c r="Q350" s="125">
        <v>0</v>
      </c>
      <c r="R350" s="125">
        <f>$Q$350*$H$350</f>
        <v>0</v>
      </c>
      <c r="S350" s="125">
        <v>0</v>
      </c>
      <c r="T350" s="126">
        <f>$S$350*$H$350</f>
        <v>0</v>
      </c>
      <c r="AR350" s="75" t="s">
        <v>452</v>
      </c>
      <c r="AT350" s="75" t="s">
        <v>135</v>
      </c>
      <c r="AU350" s="75" t="s">
        <v>79</v>
      </c>
      <c r="AY350" s="75" t="s">
        <v>133</v>
      </c>
      <c r="BE350" s="127">
        <f>IF($N$350="základní",$J$350,0)</f>
        <v>0</v>
      </c>
      <c r="BF350" s="127">
        <f>IF($N$350="snížená",$J$350,0)</f>
        <v>0</v>
      </c>
      <c r="BG350" s="127">
        <f>IF($N$350="zákl. přenesená",$J$350,0)</f>
        <v>0</v>
      </c>
      <c r="BH350" s="127">
        <f>IF($N$350="sníž. přenesená",$J$350,0)</f>
        <v>0</v>
      </c>
      <c r="BI350" s="127">
        <f>IF($N$350="nulová",$J$350,0)</f>
        <v>0</v>
      </c>
      <c r="BJ350" s="75" t="s">
        <v>21</v>
      </c>
      <c r="BK350" s="127">
        <f>ROUND($I$350*$H$350,2)</f>
        <v>0</v>
      </c>
      <c r="BL350" s="75" t="s">
        <v>452</v>
      </c>
      <c r="BM350" s="75" t="s">
        <v>782</v>
      </c>
    </row>
    <row r="351" spans="2:65" s="6" customFormat="1" ht="15.75" customHeight="1">
      <c r="B351" s="22"/>
      <c r="C351" s="119" t="s">
        <v>783</v>
      </c>
      <c r="D351" s="119" t="s">
        <v>135</v>
      </c>
      <c r="E351" s="117" t="s">
        <v>79</v>
      </c>
      <c r="F351" s="118" t="s">
        <v>784</v>
      </c>
      <c r="G351" s="119" t="s">
        <v>645</v>
      </c>
      <c r="H351" s="146"/>
      <c r="I351" s="121"/>
      <c r="J351" s="122">
        <f>ROUND($I$351*$H$351,2)</f>
        <v>0</v>
      </c>
      <c r="K351" s="118" t="s">
        <v>714</v>
      </c>
      <c r="L351" s="22"/>
      <c r="M351" s="123"/>
      <c r="N351" s="124" t="s">
        <v>43</v>
      </c>
      <c r="P351" s="125">
        <f>$O$351*$H$351</f>
        <v>0</v>
      </c>
      <c r="Q351" s="125">
        <v>0</v>
      </c>
      <c r="R351" s="125">
        <f>$Q$351*$H$351</f>
        <v>0</v>
      </c>
      <c r="S351" s="125">
        <v>0</v>
      </c>
      <c r="T351" s="126">
        <f>$S$351*$H$351</f>
        <v>0</v>
      </c>
      <c r="AR351" s="75" t="s">
        <v>452</v>
      </c>
      <c r="AT351" s="75" t="s">
        <v>135</v>
      </c>
      <c r="AU351" s="75" t="s">
        <v>79</v>
      </c>
      <c r="AY351" s="75" t="s">
        <v>133</v>
      </c>
      <c r="BE351" s="127">
        <f>IF($N$351="základní",$J$351,0)</f>
        <v>0</v>
      </c>
      <c r="BF351" s="127">
        <f>IF($N$351="snížená",$J$351,0)</f>
        <v>0</v>
      </c>
      <c r="BG351" s="127">
        <f>IF($N$351="zákl. přenesená",$J$351,0)</f>
        <v>0</v>
      </c>
      <c r="BH351" s="127">
        <f>IF($N$351="sníž. přenesená",$J$351,0)</f>
        <v>0</v>
      </c>
      <c r="BI351" s="127">
        <f>IF($N$351="nulová",$J$351,0)</f>
        <v>0</v>
      </c>
      <c r="BJ351" s="75" t="s">
        <v>21</v>
      </c>
      <c r="BK351" s="127">
        <f>ROUND($I$351*$H$351,2)</f>
        <v>0</v>
      </c>
      <c r="BL351" s="75" t="s">
        <v>452</v>
      </c>
      <c r="BM351" s="75" t="s">
        <v>785</v>
      </c>
    </row>
    <row r="352" spans="2:65" s="6" customFormat="1" ht="15.75" customHeight="1">
      <c r="B352" s="22"/>
      <c r="C352" s="119" t="s">
        <v>786</v>
      </c>
      <c r="D352" s="119" t="s">
        <v>135</v>
      </c>
      <c r="E352" s="117" t="s">
        <v>787</v>
      </c>
      <c r="F352" s="118" t="s">
        <v>712</v>
      </c>
      <c r="G352" s="119" t="s">
        <v>713</v>
      </c>
      <c r="H352" s="120">
        <v>8</v>
      </c>
      <c r="I352" s="121"/>
      <c r="J352" s="122">
        <f>ROUND($I$352*$H$352,2)</f>
        <v>0</v>
      </c>
      <c r="K352" s="118" t="s">
        <v>714</v>
      </c>
      <c r="L352" s="22"/>
      <c r="M352" s="123"/>
      <c r="N352" s="124" t="s">
        <v>43</v>
      </c>
      <c r="P352" s="125">
        <f>$O$352*$H$352</f>
        <v>0</v>
      </c>
      <c r="Q352" s="125">
        <v>0</v>
      </c>
      <c r="R352" s="125">
        <f>$Q$352*$H$352</f>
        <v>0</v>
      </c>
      <c r="S352" s="125">
        <v>0</v>
      </c>
      <c r="T352" s="126">
        <f>$S$352*$H$352</f>
        <v>0</v>
      </c>
      <c r="AR352" s="75" t="s">
        <v>452</v>
      </c>
      <c r="AT352" s="75" t="s">
        <v>135</v>
      </c>
      <c r="AU352" s="75" t="s">
        <v>79</v>
      </c>
      <c r="AY352" s="75" t="s">
        <v>133</v>
      </c>
      <c r="BE352" s="127">
        <f>IF($N$352="základní",$J$352,0)</f>
        <v>0</v>
      </c>
      <c r="BF352" s="127">
        <f>IF($N$352="snížená",$J$352,0)</f>
        <v>0</v>
      </c>
      <c r="BG352" s="127">
        <f>IF($N$352="zákl. přenesená",$J$352,0)</f>
        <v>0</v>
      </c>
      <c r="BH352" s="127">
        <f>IF($N$352="sníž. přenesená",$J$352,0)</f>
        <v>0</v>
      </c>
      <c r="BI352" s="127">
        <f>IF($N$352="nulová",$J$352,0)</f>
        <v>0</v>
      </c>
      <c r="BJ352" s="75" t="s">
        <v>21</v>
      </c>
      <c r="BK352" s="127">
        <f>ROUND($I$352*$H$352,2)</f>
        <v>0</v>
      </c>
      <c r="BL352" s="75" t="s">
        <v>452</v>
      </c>
      <c r="BM352" s="75" t="s">
        <v>788</v>
      </c>
    </row>
    <row r="353" spans="2:65" s="6" customFormat="1" ht="15.75" customHeight="1">
      <c r="B353" s="22"/>
      <c r="C353" s="119" t="s">
        <v>789</v>
      </c>
      <c r="D353" s="119" t="s">
        <v>135</v>
      </c>
      <c r="E353" s="117" t="s">
        <v>790</v>
      </c>
      <c r="F353" s="118" t="s">
        <v>718</v>
      </c>
      <c r="G353" s="119" t="s">
        <v>713</v>
      </c>
      <c r="H353" s="120">
        <v>20</v>
      </c>
      <c r="I353" s="121"/>
      <c r="J353" s="122">
        <f>ROUND($I$353*$H$353,2)</f>
        <v>0</v>
      </c>
      <c r="K353" s="118" t="s">
        <v>714</v>
      </c>
      <c r="L353" s="22"/>
      <c r="M353" s="123"/>
      <c r="N353" s="124" t="s">
        <v>43</v>
      </c>
      <c r="P353" s="125">
        <f>$O$353*$H$353</f>
        <v>0</v>
      </c>
      <c r="Q353" s="125">
        <v>0</v>
      </c>
      <c r="R353" s="125">
        <f>$Q$353*$H$353</f>
        <v>0</v>
      </c>
      <c r="S353" s="125">
        <v>0</v>
      </c>
      <c r="T353" s="126">
        <f>$S$353*$H$353</f>
        <v>0</v>
      </c>
      <c r="AR353" s="75" t="s">
        <v>452</v>
      </c>
      <c r="AT353" s="75" t="s">
        <v>135</v>
      </c>
      <c r="AU353" s="75" t="s">
        <v>79</v>
      </c>
      <c r="AY353" s="75" t="s">
        <v>133</v>
      </c>
      <c r="BE353" s="127">
        <f>IF($N$353="základní",$J$353,0)</f>
        <v>0</v>
      </c>
      <c r="BF353" s="127">
        <f>IF($N$353="snížená",$J$353,0)</f>
        <v>0</v>
      </c>
      <c r="BG353" s="127">
        <f>IF($N$353="zákl. přenesená",$J$353,0)</f>
        <v>0</v>
      </c>
      <c r="BH353" s="127">
        <f>IF($N$353="sníž. přenesená",$J$353,0)</f>
        <v>0</v>
      </c>
      <c r="BI353" s="127">
        <f>IF($N$353="nulová",$J$353,0)</f>
        <v>0</v>
      </c>
      <c r="BJ353" s="75" t="s">
        <v>21</v>
      </c>
      <c r="BK353" s="127">
        <f>ROUND($I$353*$H$353,2)</f>
        <v>0</v>
      </c>
      <c r="BL353" s="75" t="s">
        <v>452</v>
      </c>
      <c r="BM353" s="75" t="s">
        <v>791</v>
      </c>
    </row>
    <row r="354" spans="2:65" s="6" customFormat="1" ht="15.75" customHeight="1">
      <c r="B354" s="22"/>
      <c r="C354" s="119" t="s">
        <v>792</v>
      </c>
      <c r="D354" s="119" t="s">
        <v>135</v>
      </c>
      <c r="E354" s="117" t="s">
        <v>793</v>
      </c>
      <c r="F354" s="118" t="s">
        <v>722</v>
      </c>
      <c r="G354" s="119" t="s">
        <v>713</v>
      </c>
      <c r="H354" s="120">
        <v>4</v>
      </c>
      <c r="I354" s="121"/>
      <c r="J354" s="122">
        <f>ROUND($I$354*$H$354,2)</f>
        <v>0</v>
      </c>
      <c r="K354" s="118" t="s">
        <v>714</v>
      </c>
      <c r="L354" s="22"/>
      <c r="M354" s="123"/>
      <c r="N354" s="124" t="s">
        <v>43</v>
      </c>
      <c r="P354" s="125">
        <f>$O$354*$H$354</f>
        <v>0</v>
      </c>
      <c r="Q354" s="125">
        <v>0</v>
      </c>
      <c r="R354" s="125">
        <f>$Q$354*$H$354</f>
        <v>0</v>
      </c>
      <c r="S354" s="125">
        <v>0</v>
      </c>
      <c r="T354" s="126">
        <f>$S$354*$H$354</f>
        <v>0</v>
      </c>
      <c r="AR354" s="75" t="s">
        <v>452</v>
      </c>
      <c r="AT354" s="75" t="s">
        <v>135</v>
      </c>
      <c r="AU354" s="75" t="s">
        <v>79</v>
      </c>
      <c r="AY354" s="75" t="s">
        <v>133</v>
      </c>
      <c r="BE354" s="127">
        <f>IF($N$354="základní",$J$354,0)</f>
        <v>0</v>
      </c>
      <c r="BF354" s="127">
        <f>IF($N$354="snížená",$J$354,0)</f>
        <v>0</v>
      </c>
      <c r="BG354" s="127">
        <f>IF($N$354="zákl. přenesená",$J$354,0)</f>
        <v>0</v>
      </c>
      <c r="BH354" s="127">
        <f>IF($N$354="sníž. přenesená",$J$354,0)</f>
        <v>0</v>
      </c>
      <c r="BI354" s="127">
        <f>IF($N$354="nulová",$J$354,0)</f>
        <v>0</v>
      </c>
      <c r="BJ354" s="75" t="s">
        <v>21</v>
      </c>
      <c r="BK354" s="127">
        <f>ROUND($I$354*$H$354,2)</f>
        <v>0</v>
      </c>
      <c r="BL354" s="75" t="s">
        <v>452</v>
      </c>
      <c r="BM354" s="75" t="s">
        <v>794</v>
      </c>
    </row>
    <row r="355" spans="2:65" s="6" customFormat="1" ht="15.75" customHeight="1">
      <c r="B355" s="22"/>
      <c r="C355" s="119" t="s">
        <v>795</v>
      </c>
      <c r="D355" s="119" t="s">
        <v>135</v>
      </c>
      <c r="E355" s="117" t="s">
        <v>796</v>
      </c>
      <c r="F355" s="118" t="s">
        <v>797</v>
      </c>
      <c r="G355" s="119" t="s">
        <v>713</v>
      </c>
      <c r="H355" s="120">
        <v>4</v>
      </c>
      <c r="I355" s="121"/>
      <c r="J355" s="122">
        <f>ROUND($I$355*$H$355,2)</f>
        <v>0</v>
      </c>
      <c r="K355" s="118" t="s">
        <v>714</v>
      </c>
      <c r="L355" s="22"/>
      <c r="M355" s="123"/>
      <c r="N355" s="124" t="s">
        <v>43</v>
      </c>
      <c r="P355" s="125">
        <f>$O$355*$H$355</f>
        <v>0</v>
      </c>
      <c r="Q355" s="125">
        <v>0</v>
      </c>
      <c r="R355" s="125">
        <f>$Q$355*$H$355</f>
        <v>0</v>
      </c>
      <c r="S355" s="125">
        <v>0</v>
      </c>
      <c r="T355" s="126">
        <f>$S$355*$H$355</f>
        <v>0</v>
      </c>
      <c r="AR355" s="75" t="s">
        <v>452</v>
      </c>
      <c r="AT355" s="75" t="s">
        <v>135</v>
      </c>
      <c r="AU355" s="75" t="s">
        <v>79</v>
      </c>
      <c r="AY355" s="75" t="s">
        <v>133</v>
      </c>
      <c r="BE355" s="127">
        <f>IF($N$355="základní",$J$355,0)</f>
        <v>0</v>
      </c>
      <c r="BF355" s="127">
        <f>IF($N$355="snížená",$J$355,0)</f>
        <v>0</v>
      </c>
      <c r="BG355" s="127">
        <f>IF($N$355="zákl. přenesená",$J$355,0)</f>
        <v>0</v>
      </c>
      <c r="BH355" s="127">
        <f>IF($N$355="sníž. přenesená",$J$355,0)</f>
        <v>0</v>
      </c>
      <c r="BI355" s="127">
        <f>IF($N$355="nulová",$J$355,0)</f>
        <v>0</v>
      </c>
      <c r="BJ355" s="75" t="s">
        <v>21</v>
      </c>
      <c r="BK355" s="127">
        <f>ROUND($I$355*$H$355,2)</f>
        <v>0</v>
      </c>
      <c r="BL355" s="75" t="s">
        <v>452</v>
      </c>
      <c r="BM355" s="75" t="s">
        <v>798</v>
      </c>
    </row>
    <row r="356" spans="2:65" s="6" customFormat="1" ht="15.75" customHeight="1">
      <c r="B356" s="22"/>
      <c r="C356" s="119" t="s">
        <v>799</v>
      </c>
      <c r="D356" s="119" t="s">
        <v>135</v>
      </c>
      <c r="E356" s="117" t="s">
        <v>800</v>
      </c>
      <c r="F356" s="118" t="s">
        <v>801</v>
      </c>
      <c r="G356" s="119" t="s">
        <v>713</v>
      </c>
      <c r="H356" s="120">
        <v>4</v>
      </c>
      <c r="I356" s="121"/>
      <c r="J356" s="122">
        <f>ROUND($I$356*$H$356,2)</f>
        <v>0</v>
      </c>
      <c r="K356" s="118" t="s">
        <v>714</v>
      </c>
      <c r="L356" s="22"/>
      <c r="M356" s="123"/>
      <c r="N356" s="124" t="s">
        <v>43</v>
      </c>
      <c r="P356" s="125">
        <f>$O$356*$H$356</f>
        <v>0</v>
      </c>
      <c r="Q356" s="125">
        <v>0</v>
      </c>
      <c r="R356" s="125">
        <f>$Q$356*$H$356</f>
        <v>0</v>
      </c>
      <c r="S356" s="125">
        <v>0</v>
      </c>
      <c r="T356" s="126">
        <f>$S$356*$H$356</f>
        <v>0</v>
      </c>
      <c r="AR356" s="75" t="s">
        <v>452</v>
      </c>
      <c r="AT356" s="75" t="s">
        <v>135</v>
      </c>
      <c r="AU356" s="75" t="s">
        <v>79</v>
      </c>
      <c r="AY356" s="75" t="s">
        <v>133</v>
      </c>
      <c r="BE356" s="127">
        <f>IF($N$356="základní",$J$356,0)</f>
        <v>0</v>
      </c>
      <c r="BF356" s="127">
        <f>IF($N$356="snížená",$J$356,0)</f>
        <v>0</v>
      </c>
      <c r="BG356" s="127">
        <f>IF($N$356="zákl. přenesená",$J$356,0)</f>
        <v>0</v>
      </c>
      <c r="BH356" s="127">
        <f>IF($N$356="sníž. přenesená",$J$356,0)</f>
        <v>0</v>
      </c>
      <c r="BI356" s="127">
        <f>IF($N$356="nulová",$J$356,0)</f>
        <v>0</v>
      </c>
      <c r="BJ356" s="75" t="s">
        <v>21</v>
      </c>
      <c r="BK356" s="127">
        <f>ROUND($I$356*$H$356,2)</f>
        <v>0</v>
      </c>
      <c r="BL356" s="75" t="s">
        <v>452</v>
      </c>
      <c r="BM356" s="75" t="s">
        <v>802</v>
      </c>
    </row>
    <row r="357" spans="2:65" s="6" customFormat="1" ht="15.75" customHeight="1">
      <c r="B357" s="22"/>
      <c r="C357" s="119" t="s">
        <v>803</v>
      </c>
      <c r="D357" s="119" t="s">
        <v>135</v>
      </c>
      <c r="E357" s="117" t="s">
        <v>804</v>
      </c>
      <c r="F357" s="118" t="s">
        <v>805</v>
      </c>
      <c r="G357" s="119" t="s">
        <v>154</v>
      </c>
      <c r="H357" s="120">
        <v>100</v>
      </c>
      <c r="I357" s="121"/>
      <c r="J357" s="122">
        <f>ROUND($I$357*$H$357,2)</f>
        <v>0</v>
      </c>
      <c r="K357" s="118" t="s">
        <v>714</v>
      </c>
      <c r="L357" s="22"/>
      <c r="M357" s="123"/>
      <c r="N357" s="124" t="s">
        <v>43</v>
      </c>
      <c r="P357" s="125">
        <f>$O$357*$H$357</f>
        <v>0</v>
      </c>
      <c r="Q357" s="125">
        <v>0</v>
      </c>
      <c r="R357" s="125">
        <f>$Q$357*$H$357</f>
        <v>0</v>
      </c>
      <c r="S357" s="125">
        <v>0</v>
      </c>
      <c r="T357" s="126">
        <f>$S$357*$H$357</f>
        <v>0</v>
      </c>
      <c r="AR357" s="75" t="s">
        <v>452</v>
      </c>
      <c r="AT357" s="75" t="s">
        <v>135</v>
      </c>
      <c r="AU357" s="75" t="s">
        <v>79</v>
      </c>
      <c r="AY357" s="75" t="s">
        <v>133</v>
      </c>
      <c r="BE357" s="127">
        <f>IF($N$357="základní",$J$357,0)</f>
        <v>0</v>
      </c>
      <c r="BF357" s="127">
        <f>IF($N$357="snížená",$J$357,0)</f>
        <v>0</v>
      </c>
      <c r="BG357" s="127">
        <f>IF($N$357="zákl. přenesená",$J$357,0)</f>
        <v>0</v>
      </c>
      <c r="BH357" s="127">
        <f>IF($N$357="sníž. přenesená",$J$357,0)</f>
        <v>0</v>
      </c>
      <c r="BI357" s="127">
        <f>IF($N$357="nulová",$J$357,0)</f>
        <v>0</v>
      </c>
      <c r="BJ357" s="75" t="s">
        <v>21</v>
      </c>
      <c r="BK357" s="127">
        <f>ROUND($I$357*$H$357,2)</f>
        <v>0</v>
      </c>
      <c r="BL357" s="75" t="s">
        <v>452</v>
      </c>
      <c r="BM357" s="75" t="s">
        <v>806</v>
      </c>
    </row>
    <row r="358" spans="2:65" s="6" customFormat="1" ht="15.75" customHeight="1">
      <c r="B358" s="22"/>
      <c r="C358" s="119" t="s">
        <v>807</v>
      </c>
      <c r="D358" s="119" t="s">
        <v>135</v>
      </c>
      <c r="E358" s="117" t="s">
        <v>808</v>
      </c>
      <c r="F358" s="118" t="s">
        <v>809</v>
      </c>
      <c r="G358" s="119" t="s">
        <v>154</v>
      </c>
      <c r="H358" s="120">
        <v>120</v>
      </c>
      <c r="I358" s="121"/>
      <c r="J358" s="122">
        <f>ROUND($I$358*$H$358,2)</f>
        <v>0</v>
      </c>
      <c r="K358" s="118" t="s">
        <v>714</v>
      </c>
      <c r="L358" s="22"/>
      <c r="M358" s="123"/>
      <c r="N358" s="124" t="s">
        <v>43</v>
      </c>
      <c r="P358" s="125">
        <f>$O$358*$H$358</f>
        <v>0</v>
      </c>
      <c r="Q358" s="125">
        <v>0</v>
      </c>
      <c r="R358" s="125">
        <f>$Q$358*$H$358</f>
        <v>0</v>
      </c>
      <c r="S358" s="125">
        <v>0</v>
      </c>
      <c r="T358" s="126">
        <f>$S$358*$H$358</f>
        <v>0</v>
      </c>
      <c r="AR358" s="75" t="s">
        <v>452</v>
      </c>
      <c r="AT358" s="75" t="s">
        <v>135</v>
      </c>
      <c r="AU358" s="75" t="s">
        <v>79</v>
      </c>
      <c r="AY358" s="75" t="s">
        <v>133</v>
      </c>
      <c r="BE358" s="127">
        <f>IF($N$358="základní",$J$358,0)</f>
        <v>0</v>
      </c>
      <c r="BF358" s="127">
        <f>IF($N$358="snížená",$J$358,0)</f>
        <v>0</v>
      </c>
      <c r="BG358" s="127">
        <f>IF($N$358="zákl. přenesená",$J$358,0)</f>
        <v>0</v>
      </c>
      <c r="BH358" s="127">
        <f>IF($N$358="sníž. přenesená",$J$358,0)</f>
        <v>0</v>
      </c>
      <c r="BI358" s="127">
        <f>IF($N$358="nulová",$J$358,0)</f>
        <v>0</v>
      </c>
      <c r="BJ358" s="75" t="s">
        <v>21</v>
      </c>
      <c r="BK358" s="127">
        <f>ROUND($I$358*$H$358,2)</f>
        <v>0</v>
      </c>
      <c r="BL358" s="75" t="s">
        <v>452</v>
      </c>
      <c r="BM358" s="75" t="s">
        <v>810</v>
      </c>
    </row>
    <row r="359" spans="2:65" s="6" customFormat="1" ht="15.75" customHeight="1">
      <c r="B359" s="22"/>
      <c r="C359" s="119" t="s">
        <v>811</v>
      </c>
      <c r="D359" s="119" t="s">
        <v>135</v>
      </c>
      <c r="E359" s="117" t="s">
        <v>145</v>
      </c>
      <c r="F359" s="118" t="s">
        <v>812</v>
      </c>
      <c r="G359" s="119" t="s">
        <v>645</v>
      </c>
      <c r="H359" s="146"/>
      <c r="I359" s="121"/>
      <c r="J359" s="122">
        <f>ROUND($I$359*$H$359,2)</f>
        <v>0</v>
      </c>
      <c r="K359" s="118" t="s">
        <v>714</v>
      </c>
      <c r="L359" s="22"/>
      <c r="M359" s="123"/>
      <c r="N359" s="124" t="s">
        <v>43</v>
      </c>
      <c r="P359" s="125">
        <f>$O$359*$H$359</f>
        <v>0</v>
      </c>
      <c r="Q359" s="125">
        <v>0</v>
      </c>
      <c r="R359" s="125">
        <f>$Q$359*$H$359</f>
        <v>0</v>
      </c>
      <c r="S359" s="125">
        <v>0</v>
      </c>
      <c r="T359" s="126">
        <f>$S$359*$H$359</f>
        <v>0</v>
      </c>
      <c r="AR359" s="75" t="s">
        <v>452</v>
      </c>
      <c r="AT359" s="75" t="s">
        <v>135</v>
      </c>
      <c r="AU359" s="75" t="s">
        <v>79</v>
      </c>
      <c r="AY359" s="75" t="s">
        <v>133</v>
      </c>
      <c r="BE359" s="127">
        <f>IF($N$359="základní",$J$359,0)</f>
        <v>0</v>
      </c>
      <c r="BF359" s="127">
        <f>IF($N$359="snížená",$J$359,0)</f>
        <v>0</v>
      </c>
      <c r="BG359" s="127">
        <f>IF($N$359="zákl. přenesená",$J$359,0)</f>
        <v>0</v>
      </c>
      <c r="BH359" s="127">
        <f>IF($N$359="sníž. přenesená",$J$359,0)</f>
        <v>0</v>
      </c>
      <c r="BI359" s="127">
        <f>IF($N$359="nulová",$J$359,0)</f>
        <v>0</v>
      </c>
      <c r="BJ359" s="75" t="s">
        <v>21</v>
      </c>
      <c r="BK359" s="127">
        <f>ROUND($I$359*$H$359,2)</f>
        <v>0</v>
      </c>
      <c r="BL359" s="75" t="s">
        <v>452</v>
      </c>
      <c r="BM359" s="75" t="s">
        <v>813</v>
      </c>
    </row>
    <row r="360" spans="2:63" s="105" customFormat="1" ht="30.75" customHeight="1">
      <c r="B360" s="106"/>
      <c r="D360" s="107" t="s">
        <v>71</v>
      </c>
      <c r="E360" s="114" t="s">
        <v>814</v>
      </c>
      <c r="F360" s="114" t="s">
        <v>815</v>
      </c>
      <c r="J360" s="115">
        <f>$BK$360</f>
        <v>0</v>
      </c>
      <c r="L360" s="106"/>
      <c r="M360" s="110"/>
      <c r="P360" s="111">
        <f>$P$361</f>
        <v>0</v>
      </c>
      <c r="R360" s="111">
        <f>$R$361</f>
        <v>0</v>
      </c>
      <c r="T360" s="112">
        <f>$T$361</f>
        <v>0</v>
      </c>
      <c r="AR360" s="107" t="s">
        <v>145</v>
      </c>
      <c r="AT360" s="107" t="s">
        <v>71</v>
      </c>
      <c r="AU360" s="107" t="s">
        <v>21</v>
      </c>
      <c r="AY360" s="107" t="s">
        <v>133</v>
      </c>
      <c r="BK360" s="113">
        <f>$BK$361</f>
        <v>0</v>
      </c>
    </row>
    <row r="361" spans="2:65" s="6" customFormat="1" ht="15.75" customHeight="1">
      <c r="B361" s="22"/>
      <c r="C361" s="119" t="s">
        <v>816</v>
      </c>
      <c r="D361" s="119" t="s">
        <v>135</v>
      </c>
      <c r="E361" s="117" t="s">
        <v>817</v>
      </c>
      <c r="F361" s="118" t="s">
        <v>818</v>
      </c>
      <c r="G361" s="119" t="s">
        <v>138</v>
      </c>
      <c r="H361" s="120">
        <v>1</v>
      </c>
      <c r="I361" s="121"/>
      <c r="J361" s="122">
        <f>ROUND($I$361*$H$361,2)</f>
        <v>0</v>
      </c>
      <c r="K361" s="118" t="s">
        <v>714</v>
      </c>
      <c r="L361" s="22"/>
      <c r="M361" s="123"/>
      <c r="N361" s="124" t="s">
        <v>43</v>
      </c>
      <c r="P361" s="125">
        <f>$O$361*$H$361</f>
        <v>0</v>
      </c>
      <c r="Q361" s="125">
        <v>0</v>
      </c>
      <c r="R361" s="125">
        <f>$Q$361*$H$361</f>
        <v>0</v>
      </c>
      <c r="S361" s="125">
        <v>0</v>
      </c>
      <c r="T361" s="126">
        <f>$S$361*$H$361</f>
        <v>0</v>
      </c>
      <c r="AR361" s="75" t="s">
        <v>452</v>
      </c>
      <c r="AT361" s="75" t="s">
        <v>135</v>
      </c>
      <c r="AU361" s="75" t="s">
        <v>79</v>
      </c>
      <c r="AY361" s="75" t="s">
        <v>133</v>
      </c>
      <c r="BE361" s="127">
        <f>IF($N$361="základní",$J$361,0)</f>
        <v>0</v>
      </c>
      <c r="BF361" s="127">
        <f>IF($N$361="snížená",$J$361,0)</f>
        <v>0</v>
      </c>
      <c r="BG361" s="127">
        <f>IF($N$361="zákl. přenesená",$J$361,0)</f>
        <v>0</v>
      </c>
      <c r="BH361" s="127">
        <f>IF($N$361="sníž. přenesená",$J$361,0)</f>
        <v>0</v>
      </c>
      <c r="BI361" s="127">
        <f>IF($N$361="nulová",$J$361,0)</f>
        <v>0</v>
      </c>
      <c r="BJ361" s="75" t="s">
        <v>21</v>
      </c>
      <c r="BK361" s="127">
        <f>ROUND($I$361*$H$361,2)</f>
        <v>0</v>
      </c>
      <c r="BL361" s="75" t="s">
        <v>452</v>
      </c>
      <c r="BM361" s="75" t="s">
        <v>819</v>
      </c>
    </row>
    <row r="362" spans="2:63" s="105" customFormat="1" ht="30.75" customHeight="1">
      <c r="B362" s="106"/>
      <c r="D362" s="107" t="s">
        <v>71</v>
      </c>
      <c r="E362" s="114" t="s">
        <v>820</v>
      </c>
      <c r="F362" s="114" t="s">
        <v>821</v>
      </c>
      <c r="J362" s="115">
        <f>$BK$362</f>
        <v>0</v>
      </c>
      <c r="L362" s="106"/>
      <c r="M362" s="110"/>
      <c r="P362" s="111">
        <f>SUM($P$363:$P$368)</f>
        <v>0</v>
      </c>
      <c r="R362" s="111">
        <f>SUM($R$363:$R$368)</f>
        <v>0</v>
      </c>
      <c r="T362" s="112">
        <f>SUM($T$363:$T$368)</f>
        <v>0</v>
      </c>
      <c r="AR362" s="107" t="s">
        <v>145</v>
      </c>
      <c r="AT362" s="107" t="s">
        <v>71</v>
      </c>
      <c r="AU362" s="107" t="s">
        <v>21</v>
      </c>
      <c r="AY362" s="107" t="s">
        <v>133</v>
      </c>
      <c r="BK362" s="113">
        <f>SUM($BK$363:$BK$368)</f>
        <v>0</v>
      </c>
    </row>
    <row r="363" spans="2:65" s="6" customFormat="1" ht="15.75" customHeight="1">
      <c r="B363" s="22"/>
      <c r="C363" s="119" t="s">
        <v>822</v>
      </c>
      <c r="D363" s="119" t="s">
        <v>135</v>
      </c>
      <c r="E363" s="117" t="s">
        <v>823</v>
      </c>
      <c r="F363" s="118" t="s">
        <v>824</v>
      </c>
      <c r="G363" s="119" t="s">
        <v>652</v>
      </c>
      <c r="H363" s="120">
        <v>4</v>
      </c>
      <c r="I363" s="121"/>
      <c r="J363" s="122">
        <f>ROUND($I$363*$H$363,2)</f>
        <v>0</v>
      </c>
      <c r="K363" s="118" t="s">
        <v>714</v>
      </c>
      <c r="L363" s="22"/>
      <c r="M363" s="123"/>
      <c r="N363" s="124" t="s">
        <v>43</v>
      </c>
      <c r="P363" s="125">
        <f>$O$363*$H$363</f>
        <v>0</v>
      </c>
      <c r="Q363" s="125">
        <v>0</v>
      </c>
      <c r="R363" s="125">
        <f>$Q$363*$H$363</f>
        <v>0</v>
      </c>
      <c r="S363" s="125">
        <v>0</v>
      </c>
      <c r="T363" s="126">
        <f>$S$363*$H$363</f>
        <v>0</v>
      </c>
      <c r="AR363" s="75" t="s">
        <v>452</v>
      </c>
      <c r="AT363" s="75" t="s">
        <v>135</v>
      </c>
      <c r="AU363" s="75" t="s">
        <v>79</v>
      </c>
      <c r="AY363" s="75" t="s">
        <v>133</v>
      </c>
      <c r="BE363" s="127">
        <f>IF($N$363="základní",$J$363,0)</f>
        <v>0</v>
      </c>
      <c r="BF363" s="127">
        <f>IF($N$363="snížená",$J$363,0)</f>
        <v>0</v>
      </c>
      <c r="BG363" s="127">
        <f>IF($N$363="zákl. přenesená",$J$363,0)</f>
        <v>0</v>
      </c>
      <c r="BH363" s="127">
        <f>IF($N$363="sníž. přenesená",$J$363,0)</f>
        <v>0</v>
      </c>
      <c r="BI363" s="127">
        <f>IF($N$363="nulová",$J$363,0)</f>
        <v>0</v>
      </c>
      <c r="BJ363" s="75" t="s">
        <v>21</v>
      </c>
      <c r="BK363" s="127">
        <f>ROUND($I$363*$H$363,2)</f>
        <v>0</v>
      </c>
      <c r="BL363" s="75" t="s">
        <v>452</v>
      </c>
      <c r="BM363" s="75" t="s">
        <v>825</v>
      </c>
    </row>
    <row r="364" spans="2:65" s="6" customFormat="1" ht="15.75" customHeight="1">
      <c r="B364" s="22"/>
      <c r="C364" s="119" t="s">
        <v>826</v>
      </c>
      <c r="D364" s="119" t="s">
        <v>135</v>
      </c>
      <c r="E364" s="117" t="s">
        <v>827</v>
      </c>
      <c r="F364" s="118" t="s">
        <v>828</v>
      </c>
      <c r="G364" s="119" t="s">
        <v>652</v>
      </c>
      <c r="H364" s="120">
        <v>26</v>
      </c>
      <c r="I364" s="121"/>
      <c r="J364" s="122">
        <f>ROUND($I$364*$H$364,2)</f>
        <v>0</v>
      </c>
      <c r="K364" s="118" t="s">
        <v>714</v>
      </c>
      <c r="L364" s="22"/>
      <c r="M364" s="123"/>
      <c r="N364" s="124" t="s">
        <v>43</v>
      </c>
      <c r="P364" s="125">
        <f>$O$364*$H$364</f>
        <v>0</v>
      </c>
      <c r="Q364" s="125">
        <v>0</v>
      </c>
      <c r="R364" s="125">
        <f>$Q$364*$H$364</f>
        <v>0</v>
      </c>
      <c r="S364" s="125">
        <v>0</v>
      </c>
      <c r="T364" s="126">
        <f>$S$364*$H$364</f>
        <v>0</v>
      </c>
      <c r="AR364" s="75" t="s">
        <v>452</v>
      </c>
      <c r="AT364" s="75" t="s">
        <v>135</v>
      </c>
      <c r="AU364" s="75" t="s">
        <v>79</v>
      </c>
      <c r="AY364" s="75" t="s">
        <v>133</v>
      </c>
      <c r="BE364" s="127">
        <f>IF($N$364="základní",$J$364,0)</f>
        <v>0</v>
      </c>
      <c r="BF364" s="127">
        <f>IF($N$364="snížená",$J$364,0)</f>
        <v>0</v>
      </c>
      <c r="BG364" s="127">
        <f>IF($N$364="zákl. přenesená",$J$364,0)</f>
        <v>0</v>
      </c>
      <c r="BH364" s="127">
        <f>IF($N$364="sníž. přenesená",$J$364,0)</f>
        <v>0</v>
      </c>
      <c r="BI364" s="127">
        <f>IF($N$364="nulová",$J$364,0)</f>
        <v>0</v>
      </c>
      <c r="BJ364" s="75" t="s">
        <v>21</v>
      </c>
      <c r="BK364" s="127">
        <f>ROUND($I$364*$H$364,2)</f>
        <v>0</v>
      </c>
      <c r="BL364" s="75" t="s">
        <v>452</v>
      </c>
      <c r="BM364" s="75" t="s">
        <v>829</v>
      </c>
    </row>
    <row r="365" spans="2:65" s="6" customFormat="1" ht="15.75" customHeight="1">
      <c r="B365" s="22"/>
      <c r="C365" s="119" t="s">
        <v>830</v>
      </c>
      <c r="D365" s="119" t="s">
        <v>135</v>
      </c>
      <c r="E365" s="117" t="s">
        <v>831</v>
      </c>
      <c r="F365" s="118" t="s">
        <v>832</v>
      </c>
      <c r="G365" s="119" t="s">
        <v>833</v>
      </c>
      <c r="H365" s="120">
        <v>25</v>
      </c>
      <c r="I365" s="121"/>
      <c r="J365" s="122">
        <f>ROUND($I$365*$H$365,2)</f>
        <v>0</v>
      </c>
      <c r="K365" s="118" t="s">
        <v>714</v>
      </c>
      <c r="L365" s="22"/>
      <c r="M365" s="123"/>
      <c r="N365" s="124" t="s">
        <v>43</v>
      </c>
      <c r="P365" s="125">
        <f>$O$365*$H$365</f>
        <v>0</v>
      </c>
      <c r="Q365" s="125">
        <v>0</v>
      </c>
      <c r="R365" s="125">
        <f>$Q$365*$H$365</f>
        <v>0</v>
      </c>
      <c r="S365" s="125">
        <v>0</v>
      </c>
      <c r="T365" s="126">
        <f>$S$365*$H$365</f>
        <v>0</v>
      </c>
      <c r="AR365" s="75" t="s">
        <v>452</v>
      </c>
      <c r="AT365" s="75" t="s">
        <v>135</v>
      </c>
      <c r="AU365" s="75" t="s">
        <v>79</v>
      </c>
      <c r="AY365" s="75" t="s">
        <v>133</v>
      </c>
      <c r="BE365" s="127">
        <f>IF($N$365="základní",$J$365,0)</f>
        <v>0</v>
      </c>
      <c r="BF365" s="127">
        <f>IF($N$365="snížená",$J$365,0)</f>
        <v>0</v>
      </c>
      <c r="BG365" s="127">
        <f>IF($N$365="zákl. přenesená",$J$365,0)</f>
        <v>0</v>
      </c>
      <c r="BH365" s="127">
        <f>IF($N$365="sníž. přenesená",$J$365,0)</f>
        <v>0</v>
      </c>
      <c r="BI365" s="127">
        <f>IF($N$365="nulová",$J$365,0)</f>
        <v>0</v>
      </c>
      <c r="BJ365" s="75" t="s">
        <v>21</v>
      </c>
      <c r="BK365" s="127">
        <f>ROUND($I$365*$H$365,2)</f>
        <v>0</v>
      </c>
      <c r="BL365" s="75" t="s">
        <v>452</v>
      </c>
      <c r="BM365" s="75" t="s">
        <v>834</v>
      </c>
    </row>
    <row r="366" spans="2:65" s="6" customFormat="1" ht="15.75" customHeight="1">
      <c r="B366" s="22"/>
      <c r="C366" s="119" t="s">
        <v>835</v>
      </c>
      <c r="D366" s="119" t="s">
        <v>135</v>
      </c>
      <c r="E366" s="117" t="s">
        <v>836</v>
      </c>
      <c r="F366" s="118" t="s">
        <v>837</v>
      </c>
      <c r="G366" s="119" t="s">
        <v>652</v>
      </c>
      <c r="H366" s="120">
        <v>2</v>
      </c>
      <c r="I366" s="121"/>
      <c r="J366" s="122">
        <f>ROUND($I$366*$H$366,2)</f>
        <v>0</v>
      </c>
      <c r="K366" s="118" t="s">
        <v>714</v>
      </c>
      <c r="L366" s="22"/>
      <c r="M366" s="123"/>
      <c r="N366" s="124" t="s">
        <v>43</v>
      </c>
      <c r="P366" s="125">
        <f>$O$366*$H$366</f>
        <v>0</v>
      </c>
      <c r="Q366" s="125">
        <v>0</v>
      </c>
      <c r="R366" s="125">
        <f>$Q$366*$H$366</f>
        <v>0</v>
      </c>
      <c r="S366" s="125">
        <v>0</v>
      </c>
      <c r="T366" s="126">
        <f>$S$366*$H$366</f>
        <v>0</v>
      </c>
      <c r="AR366" s="75" t="s">
        <v>452</v>
      </c>
      <c r="AT366" s="75" t="s">
        <v>135</v>
      </c>
      <c r="AU366" s="75" t="s">
        <v>79</v>
      </c>
      <c r="AY366" s="75" t="s">
        <v>133</v>
      </c>
      <c r="BE366" s="127">
        <f>IF($N$366="základní",$J$366,0)</f>
        <v>0</v>
      </c>
      <c r="BF366" s="127">
        <f>IF($N$366="snížená",$J$366,0)</f>
        <v>0</v>
      </c>
      <c r="BG366" s="127">
        <f>IF($N$366="zákl. přenesená",$J$366,0)</f>
        <v>0</v>
      </c>
      <c r="BH366" s="127">
        <f>IF($N$366="sníž. přenesená",$J$366,0)</f>
        <v>0</v>
      </c>
      <c r="BI366" s="127">
        <f>IF($N$366="nulová",$J$366,0)</f>
        <v>0</v>
      </c>
      <c r="BJ366" s="75" t="s">
        <v>21</v>
      </c>
      <c r="BK366" s="127">
        <f>ROUND($I$366*$H$366,2)</f>
        <v>0</v>
      </c>
      <c r="BL366" s="75" t="s">
        <v>452</v>
      </c>
      <c r="BM366" s="75" t="s">
        <v>838</v>
      </c>
    </row>
    <row r="367" spans="2:65" s="6" customFormat="1" ht="15.75" customHeight="1">
      <c r="B367" s="22"/>
      <c r="C367" s="119" t="s">
        <v>839</v>
      </c>
      <c r="D367" s="119" t="s">
        <v>135</v>
      </c>
      <c r="E367" s="117" t="s">
        <v>840</v>
      </c>
      <c r="F367" s="118" t="s">
        <v>841</v>
      </c>
      <c r="G367" s="119" t="s">
        <v>652</v>
      </c>
      <c r="H367" s="120">
        <v>4</v>
      </c>
      <c r="I367" s="121"/>
      <c r="J367" s="122">
        <f>ROUND($I$367*$H$367,2)</f>
        <v>0</v>
      </c>
      <c r="K367" s="118" t="s">
        <v>714</v>
      </c>
      <c r="L367" s="22"/>
      <c r="M367" s="123"/>
      <c r="N367" s="124" t="s">
        <v>43</v>
      </c>
      <c r="P367" s="125">
        <f>$O$367*$H$367</f>
        <v>0</v>
      </c>
      <c r="Q367" s="125">
        <v>0</v>
      </c>
      <c r="R367" s="125">
        <f>$Q$367*$H$367</f>
        <v>0</v>
      </c>
      <c r="S367" s="125">
        <v>0</v>
      </c>
      <c r="T367" s="126">
        <f>$S$367*$H$367</f>
        <v>0</v>
      </c>
      <c r="AR367" s="75" t="s">
        <v>452</v>
      </c>
      <c r="AT367" s="75" t="s">
        <v>135</v>
      </c>
      <c r="AU367" s="75" t="s">
        <v>79</v>
      </c>
      <c r="AY367" s="75" t="s">
        <v>133</v>
      </c>
      <c r="BE367" s="127">
        <f>IF($N$367="základní",$J$367,0)</f>
        <v>0</v>
      </c>
      <c r="BF367" s="127">
        <f>IF($N$367="snížená",$J$367,0)</f>
        <v>0</v>
      </c>
      <c r="BG367" s="127">
        <f>IF($N$367="zákl. přenesená",$J$367,0)</f>
        <v>0</v>
      </c>
      <c r="BH367" s="127">
        <f>IF($N$367="sníž. přenesená",$J$367,0)</f>
        <v>0</v>
      </c>
      <c r="BI367" s="127">
        <f>IF($N$367="nulová",$J$367,0)</f>
        <v>0</v>
      </c>
      <c r="BJ367" s="75" t="s">
        <v>21</v>
      </c>
      <c r="BK367" s="127">
        <f>ROUND($I$367*$H$367,2)</f>
        <v>0</v>
      </c>
      <c r="BL367" s="75" t="s">
        <v>452</v>
      </c>
      <c r="BM367" s="75" t="s">
        <v>842</v>
      </c>
    </row>
    <row r="368" spans="2:65" s="6" customFormat="1" ht="15.75" customHeight="1">
      <c r="B368" s="22"/>
      <c r="C368" s="119" t="s">
        <v>843</v>
      </c>
      <c r="D368" s="119" t="s">
        <v>135</v>
      </c>
      <c r="E368" s="117" t="s">
        <v>844</v>
      </c>
      <c r="F368" s="118" t="s">
        <v>845</v>
      </c>
      <c r="G368" s="119" t="s">
        <v>833</v>
      </c>
      <c r="H368" s="120">
        <v>50</v>
      </c>
      <c r="I368" s="121"/>
      <c r="J368" s="122">
        <f>ROUND($I$368*$H$368,2)</f>
        <v>0</v>
      </c>
      <c r="K368" s="118" t="s">
        <v>714</v>
      </c>
      <c r="L368" s="22"/>
      <c r="M368" s="123"/>
      <c r="N368" s="124" t="s">
        <v>43</v>
      </c>
      <c r="P368" s="125">
        <f>$O$368*$H$368</f>
        <v>0</v>
      </c>
      <c r="Q368" s="125">
        <v>0</v>
      </c>
      <c r="R368" s="125">
        <f>$Q$368*$H$368</f>
        <v>0</v>
      </c>
      <c r="S368" s="125">
        <v>0</v>
      </c>
      <c r="T368" s="126">
        <f>$S$368*$H$368</f>
        <v>0</v>
      </c>
      <c r="AR368" s="75" t="s">
        <v>452</v>
      </c>
      <c r="AT368" s="75" t="s">
        <v>135</v>
      </c>
      <c r="AU368" s="75" t="s">
        <v>79</v>
      </c>
      <c r="AY368" s="75" t="s">
        <v>133</v>
      </c>
      <c r="BE368" s="127">
        <f>IF($N$368="základní",$J$368,0)</f>
        <v>0</v>
      </c>
      <c r="BF368" s="127">
        <f>IF($N$368="snížená",$J$368,0)</f>
        <v>0</v>
      </c>
      <c r="BG368" s="127">
        <f>IF($N$368="zákl. přenesená",$J$368,0)</f>
        <v>0</v>
      </c>
      <c r="BH368" s="127">
        <f>IF($N$368="sníž. přenesená",$J$368,0)</f>
        <v>0</v>
      </c>
      <c r="BI368" s="127">
        <f>IF($N$368="nulová",$J$368,0)</f>
        <v>0</v>
      </c>
      <c r="BJ368" s="75" t="s">
        <v>21</v>
      </c>
      <c r="BK368" s="127">
        <f>ROUND($I$368*$H$368,2)</f>
        <v>0</v>
      </c>
      <c r="BL368" s="75" t="s">
        <v>452</v>
      </c>
      <c r="BM368" s="75" t="s">
        <v>846</v>
      </c>
    </row>
    <row r="369" spans="2:63" s="105" customFormat="1" ht="30.75" customHeight="1">
      <c r="B369" s="106"/>
      <c r="D369" s="107" t="s">
        <v>71</v>
      </c>
      <c r="E369" s="114" t="s">
        <v>847</v>
      </c>
      <c r="F369" s="114" t="s">
        <v>848</v>
      </c>
      <c r="J369" s="115">
        <f>$BK$369</f>
        <v>0</v>
      </c>
      <c r="L369" s="106"/>
      <c r="M369" s="110"/>
      <c r="P369" s="111">
        <f>SUM($P$370:$P$387)</f>
        <v>0</v>
      </c>
      <c r="R369" s="111">
        <f>SUM($R$370:$R$387)</f>
        <v>0</v>
      </c>
      <c r="T369" s="112">
        <f>SUM($T$370:$T$387)</f>
        <v>0</v>
      </c>
      <c r="AR369" s="107" t="s">
        <v>145</v>
      </c>
      <c r="AT369" s="107" t="s">
        <v>71</v>
      </c>
      <c r="AU369" s="107" t="s">
        <v>21</v>
      </c>
      <c r="AY369" s="107" t="s">
        <v>133</v>
      </c>
      <c r="BK369" s="113">
        <f>SUM($BK$370:$BK$387)</f>
        <v>0</v>
      </c>
    </row>
    <row r="370" spans="2:65" s="6" customFormat="1" ht="15.75" customHeight="1">
      <c r="B370" s="22"/>
      <c r="C370" s="119" t="s">
        <v>849</v>
      </c>
      <c r="D370" s="119" t="s">
        <v>135</v>
      </c>
      <c r="E370" s="117" t="s">
        <v>140</v>
      </c>
      <c r="F370" s="118" t="s">
        <v>781</v>
      </c>
      <c r="G370" s="119" t="s">
        <v>645</v>
      </c>
      <c r="H370" s="146"/>
      <c r="I370" s="121"/>
      <c r="J370" s="122">
        <f>ROUND($I$370*$H$370,2)</f>
        <v>0</v>
      </c>
      <c r="K370" s="118" t="s">
        <v>714</v>
      </c>
      <c r="L370" s="22"/>
      <c r="M370" s="123"/>
      <c r="N370" s="124" t="s">
        <v>43</v>
      </c>
      <c r="P370" s="125">
        <f>$O$370*$H$370</f>
        <v>0</v>
      </c>
      <c r="Q370" s="125">
        <v>0</v>
      </c>
      <c r="R370" s="125">
        <f>$Q$370*$H$370</f>
        <v>0</v>
      </c>
      <c r="S370" s="125">
        <v>0</v>
      </c>
      <c r="T370" s="126">
        <f>$S$370*$H$370</f>
        <v>0</v>
      </c>
      <c r="AR370" s="75" t="s">
        <v>452</v>
      </c>
      <c r="AT370" s="75" t="s">
        <v>135</v>
      </c>
      <c r="AU370" s="75" t="s">
        <v>79</v>
      </c>
      <c r="AY370" s="75" t="s">
        <v>133</v>
      </c>
      <c r="BE370" s="127">
        <f>IF($N$370="základní",$J$370,0)</f>
        <v>0</v>
      </c>
      <c r="BF370" s="127">
        <f>IF($N$370="snížená",$J$370,0)</f>
        <v>0</v>
      </c>
      <c r="BG370" s="127">
        <f>IF($N$370="zákl. přenesená",$J$370,0)</f>
        <v>0</v>
      </c>
      <c r="BH370" s="127">
        <f>IF($N$370="sníž. přenesená",$J$370,0)</f>
        <v>0</v>
      </c>
      <c r="BI370" s="127">
        <f>IF($N$370="nulová",$J$370,0)</f>
        <v>0</v>
      </c>
      <c r="BJ370" s="75" t="s">
        <v>21</v>
      </c>
      <c r="BK370" s="127">
        <f>ROUND($I$370*$H$370,2)</f>
        <v>0</v>
      </c>
      <c r="BL370" s="75" t="s">
        <v>452</v>
      </c>
      <c r="BM370" s="75" t="s">
        <v>850</v>
      </c>
    </row>
    <row r="371" spans="2:65" s="6" customFormat="1" ht="15.75" customHeight="1">
      <c r="B371" s="22"/>
      <c r="C371" s="119" t="s">
        <v>851</v>
      </c>
      <c r="D371" s="119" t="s">
        <v>135</v>
      </c>
      <c r="E371" s="117" t="s">
        <v>852</v>
      </c>
      <c r="F371" s="118" t="s">
        <v>853</v>
      </c>
      <c r="G371" s="119" t="s">
        <v>833</v>
      </c>
      <c r="H371" s="120">
        <v>0.13</v>
      </c>
      <c r="I371" s="121"/>
      <c r="J371" s="122">
        <f>ROUND($I$371*$H$371,2)</f>
        <v>0</v>
      </c>
      <c r="K371" s="118" t="s">
        <v>714</v>
      </c>
      <c r="L371" s="22"/>
      <c r="M371" s="123"/>
      <c r="N371" s="124" t="s">
        <v>43</v>
      </c>
      <c r="P371" s="125">
        <f>$O$371*$H$371</f>
        <v>0</v>
      </c>
      <c r="Q371" s="125">
        <v>0</v>
      </c>
      <c r="R371" s="125">
        <f>$Q$371*$H$371</f>
        <v>0</v>
      </c>
      <c r="S371" s="125">
        <v>0</v>
      </c>
      <c r="T371" s="126">
        <f>$S$371*$H$371</f>
        <v>0</v>
      </c>
      <c r="AR371" s="75" t="s">
        <v>452</v>
      </c>
      <c r="AT371" s="75" t="s">
        <v>135</v>
      </c>
      <c r="AU371" s="75" t="s">
        <v>79</v>
      </c>
      <c r="AY371" s="75" t="s">
        <v>133</v>
      </c>
      <c r="BE371" s="127">
        <f>IF($N$371="základní",$J$371,0)</f>
        <v>0</v>
      </c>
      <c r="BF371" s="127">
        <f>IF($N$371="snížená",$J$371,0)</f>
        <v>0</v>
      </c>
      <c r="BG371" s="127">
        <f>IF($N$371="zákl. přenesená",$J$371,0)</f>
        <v>0</v>
      </c>
      <c r="BH371" s="127">
        <f>IF($N$371="sníž. přenesená",$J$371,0)</f>
        <v>0</v>
      </c>
      <c r="BI371" s="127">
        <f>IF($N$371="nulová",$J$371,0)</f>
        <v>0</v>
      </c>
      <c r="BJ371" s="75" t="s">
        <v>21</v>
      </c>
      <c r="BK371" s="127">
        <f>ROUND($I$371*$H$371,2)</f>
        <v>0</v>
      </c>
      <c r="BL371" s="75" t="s">
        <v>452</v>
      </c>
      <c r="BM371" s="75" t="s">
        <v>854</v>
      </c>
    </row>
    <row r="372" spans="2:65" s="6" customFormat="1" ht="15.75" customHeight="1">
      <c r="B372" s="22"/>
      <c r="C372" s="119" t="s">
        <v>855</v>
      </c>
      <c r="D372" s="119" t="s">
        <v>135</v>
      </c>
      <c r="E372" s="117" t="s">
        <v>856</v>
      </c>
      <c r="F372" s="118" t="s">
        <v>857</v>
      </c>
      <c r="G372" s="119" t="s">
        <v>163</v>
      </c>
      <c r="H372" s="120">
        <v>1.5</v>
      </c>
      <c r="I372" s="121"/>
      <c r="J372" s="122">
        <f>ROUND($I$372*$H$372,2)</f>
        <v>0</v>
      </c>
      <c r="K372" s="118" t="s">
        <v>714</v>
      </c>
      <c r="L372" s="22"/>
      <c r="M372" s="123"/>
      <c r="N372" s="124" t="s">
        <v>43</v>
      </c>
      <c r="P372" s="125">
        <f>$O$372*$H$372</f>
        <v>0</v>
      </c>
      <c r="Q372" s="125">
        <v>0</v>
      </c>
      <c r="R372" s="125">
        <f>$Q$372*$H$372</f>
        <v>0</v>
      </c>
      <c r="S372" s="125">
        <v>0</v>
      </c>
      <c r="T372" s="126">
        <f>$S$372*$H$372</f>
        <v>0</v>
      </c>
      <c r="AR372" s="75" t="s">
        <v>452</v>
      </c>
      <c r="AT372" s="75" t="s">
        <v>135</v>
      </c>
      <c r="AU372" s="75" t="s">
        <v>79</v>
      </c>
      <c r="AY372" s="75" t="s">
        <v>133</v>
      </c>
      <c r="BE372" s="127">
        <f>IF($N$372="základní",$J$372,0)</f>
        <v>0</v>
      </c>
      <c r="BF372" s="127">
        <f>IF($N$372="snížená",$J$372,0)</f>
        <v>0</v>
      </c>
      <c r="BG372" s="127">
        <f>IF($N$372="zákl. přenesená",$J$372,0)</f>
        <v>0</v>
      </c>
      <c r="BH372" s="127">
        <f>IF($N$372="sníž. přenesená",$J$372,0)</f>
        <v>0</v>
      </c>
      <c r="BI372" s="127">
        <f>IF($N$372="nulová",$J$372,0)</f>
        <v>0</v>
      </c>
      <c r="BJ372" s="75" t="s">
        <v>21</v>
      </c>
      <c r="BK372" s="127">
        <f>ROUND($I$372*$H$372,2)</f>
        <v>0</v>
      </c>
      <c r="BL372" s="75" t="s">
        <v>452</v>
      </c>
      <c r="BM372" s="75" t="s">
        <v>858</v>
      </c>
    </row>
    <row r="373" spans="2:65" s="6" customFormat="1" ht="15.75" customHeight="1">
      <c r="B373" s="22"/>
      <c r="C373" s="119" t="s">
        <v>859</v>
      </c>
      <c r="D373" s="119" t="s">
        <v>135</v>
      </c>
      <c r="E373" s="117" t="s">
        <v>860</v>
      </c>
      <c r="F373" s="118" t="s">
        <v>861</v>
      </c>
      <c r="G373" s="119" t="s">
        <v>163</v>
      </c>
      <c r="H373" s="120">
        <v>1.2</v>
      </c>
      <c r="I373" s="121"/>
      <c r="J373" s="122">
        <f>ROUND($I$373*$H$373,2)</f>
        <v>0</v>
      </c>
      <c r="K373" s="118" t="s">
        <v>714</v>
      </c>
      <c r="L373" s="22"/>
      <c r="M373" s="123"/>
      <c r="N373" s="124" t="s">
        <v>43</v>
      </c>
      <c r="P373" s="125">
        <f>$O$373*$H$373</f>
        <v>0</v>
      </c>
      <c r="Q373" s="125">
        <v>0</v>
      </c>
      <c r="R373" s="125">
        <f>$Q$373*$H$373</f>
        <v>0</v>
      </c>
      <c r="S373" s="125">
        <v>0</v>
      </c>
      <c r="T373" s="126">
        <f>$S$373*$H$373</f>
        <v>0</v>
      </c>
      <c r="AR373" s="75" t="s">
        <v>452</v>
      </c>
      <c r="AT373" s="75" t="s">
        <v>135</v>
      </c>
      <c r="AU373" s="75" t="s">
        <v>79</v>
      </c>
      <c r="AY373" s="75" t="s">
        <v>133</v>
      </c>
      <c r="BE373" s="127">
        <f>IF($N$373="základní",$J$373,0)</f>
        <v>0</v>
      </c>
      <c r="BF373" s="127">
        <f>IF($N$373="snížená",$J$373,0)</f>
        <v>0</v>
      </c>
      <c r="BG373" s="127">
        <f>IF($N$373="zákl. přenesená",$J$373,0)</f>
        <v>0</v>
      </c>
      <c r="BH373" s="127">
        <f>IF($N$373="sníž. přenesená",$J$373,0)</f>
        <v>0</v>
      </c>
      <c r="BI373" s="127">
        <f>IF($N$373="nulová",$J$373,0)</f>
        <v>0</v>
      </c>
      <c r="BJ373" s="75" t="s">
        <v>21</v>
      </c>
      <c r="BK373" s="127">
        <f>ROUND($I$373*$H$373,2)</f>
        <v>0</v>
      </c>
      <c r="BL373" s="75" t="s">
        <v>452</v>
      </c>
      <c r="BM373" s="75" t="s">
        <v>862</v>
      </c>
    </row>
    <row r="374" spans="2:65" s="6" customFormat="1" ht="15.75" customHeight="1">
      <c r="B374" s="22"/>
      <c r="C374" s="136" t="s">
        <v>863</v>
      </c>
      <c r="D374" s="136" t="s">
        <v>206</v>
      </c>
      <c r="E374" s="137" t="s">
        <v>864</v>
      </c>
      <c r="F374" s="138" t="s">
        <v>865</v>
      </c>
      <c r="G374" s="136" t="s">
        <v>163</v>
      </c>
      <c r="H374" s="139">
        <v>1.2</v>
      </c>
      <c r="I374" s="140"/>
      <c r="J374" s="141">
        <f>ROUND($I$374*$H$374,2)</f>
        <v>0</v>
      </c>
      <c r="K374" s="138" t="s">
        <v>714</v>
      </c>
      <c r="L374" s="142"/>
      <c r="M374" s="143"/>
      <c r="N374" s="144" t="s">
        <v>43</v>
      </c>
      <c r="P374" s="125">
        <f>$O$374*$H$374</f>
        <v>0</v>
      </c>
      <c r="Q374" s="125">
        <v>0</v>
      </c>
      <c r="R374" s="125">
        <f>$Q$374*$H$374</f>
        <v>0</v>
      </c>
      <c r="S374" s="125">
        <v>0</v>
      </c>
      <c r="T374" s="126">
        <f>$S$374*$H$374</f>
        <v>0</v>
      </c>
      <c r="AR374" s="75" t="s">
        <v>732</v>
      </c>
      <c r="AT374" s="75" t="s">
        <v>206</v>
      </c>
      <c r="AU374" s="75" t="s">
        <v>79</v>
      </c>
      <c r="AY374" s="75" t="s">
        <v>133</v>
      </c>
      <c r="BE374" s="127">
        <f>IF($N$374="základní",$J$374,0)</f>
        <v>0</v>
      </c>
      <c r="BF374" s="127">
        <f>IF($N$374="snížená",$J$374,0)</f>
        <v>0</v>
      </c>
      <c r="BG374" s="127">
        <f>IF($N$374="zákl. přenesená",$J$374,0)</f>
        <v>0</v>
      </c>
      <c r="BH374" s="127">
        <f>IF($N$374="sníž. přenesená",$J$374,0)</f>
        <v>0</v>
      </c>
      <c r="BI374" s="127">
        <f>IF($N$374="nulová",$J$374,0)</f>
        <v>0</v>
      </c>
      <c r="BJ374" s="75" t="s">
        <v>21</v>
      </c>
      <c r="BK374" s="127">
        <f>ROUND($I$374*$H$374,2)</f>
        <v>0</v>
      </c>
      <c r="BL374" s="75" t="s">
        <v>452</v>
      </c>
      <c r="BM374" s="75" t="s">
        <v>866</v>
      </c>
    </row>
    <row r="375" spans="2:65" s="6" customFormat="1" ht="15.75" customHeight="1">
      <c r="B375" s="22"/>
      <c r="C375" s="119" t="s">
        <v>867</v>
      </c>
      <c r="D375" s="119" t="s">
        <v>135</v>
      </c>
      <c r="E375" s="117" t="s">
        <v>868</v>
      </c>
      <c r="F375" s="118" t="s">
        <v>869</v>
      </c>
      <c r="G375" s="119" t="s">
        <v>713</v>
      </c>
      <c r="H375" s="120">
        <v>8</v>
      </c>
      <c r="I375" s="121"/>
      <c r="J375" s="122">
        <f>ROUND($I$375*$H$375,2)</f>
        <v>0</v>
      </c>
      <c r="K375" s="118" t="s">
        <v>714</v>
      </c>
      <c r="L375" s="22"/>
      <c r="M375" s="123"/>
      <c r="N375" s="124" t="s">
        <v>43</v>
      </c>
      <c r="P375" s="125">
        <f>$O$375*$H$375</f>
        <v>0</v>
      </c>
      <c r="Q375" s="125">
        <v>0</v>
      </c>
      <c r="R375" s="125">
        <f>$Q$375*$H$375</f>
        <v>0</v>
      </c>
      <c r="S375" s="125">
        <v>0</v>
      </c>
      <c r="T375" s="126">
        <f>$S$375*$H$375</f>
        <v>0</v>
      </c>
      <c r="AR375" s="75" t="s">
        <v>452</v>
      </c>
      <c r="AT375" s="75" t="s">
        <v>135</v>
      </c>
      <c r="AU375" s="75" t="s">
        <v>79</v>
      </c>
      <c r="AY375" s="75" t="s">
        <v>133</v>
      </c>
      <c r="BE375" s="127">
        <f>IF($N$375="základní",$J$375,0)</f>
        <v>0</v>
      </c>
      <c r="BF375" s="127">
        <f>IF($N$375="snížená",$J$375,0)</f>
        <v>0</v>
      </c>
      <c r="BG375" s="127">
        <f>IF($N$375="zákl. přenesená",$J$375,0)</f>
        <v>0</v>
      </c>
      <c r="BH375" s="127">
        <f>IF($N$375="sníž. přenesená",$J$375,0)</f>
        <v>0</v>
      </c>
      <c r="BI375" s="127">
        <f>IF($N$375="nulová",$J$375,0)</f>
        <v>0</v>
      </c>
      <c r="BJ375" s="75" t="s">
        <v>21</v>
      </c>
      <c r="BK375" s="127">
        <f>ROUND($I$375*$H$375,2)</f>
        <v>0</v>
      </c>
      <c r="BL375" s="75" t="s">
        <v>452</v>
      </c>
      <c r="BM375" s="75" t="s">
        <v>870</v>
      </c>
    </row>
    <row r="376" spans="2:65" s="6" customFormat="1" ht="15.75" customHeight="1">
      <c r="B376" s="22"/>
      <c r="C376" s="136" t="s">
        <v>871</v>
      </c>
      <c r="D376" s="136" t="s">
        <v>206</v>
      </c>
      <c r="E376" s="137" t="s">
        <v>872</v>
      </c>
      <c r="F376" s="138" t="s">
        <v>873</v>
      </c>
      <c r="G376" s="136" t="s">
        <v>163</v>
      </c>
      <c r="H376" s="139">
        <v>0.4</v>
      </c>
      <c r="I376" s="140"/>
      <c r="J376" s="141">
        <f>ROUND($I$376*$H$376,2)</f>
        <v>0</v>
      </c>
      <c r="K376" s="138" t="s">
        <v>714</v>
      </c>
      <c r="L376" s="142"/>
      <c r="M376" s="143"/>
      <c r="N376" s="144" t="s">
        <v>43</v>
      </c>
      <c r="P376" s="125">
        <f>$O$376*$H$376</f>
        <v>0</v>
      </c>
      <c r="Q376" s="125">
        <v>0</v>
      </c>
      <c r="R376" s="125">
        <f>$Q$376*$H$376</f>
        <v>0</v>
      </c>
      <c r="S376" s="125">
        <v>0</v>
      </c>
      <c r="T376" s="126">
        <f>$S$376*$H$376</f>
        <v>0</v>
      </c>
      <c r="AR376" s="75" t="s">
        <v>732</v>
      </c>
      <c r="AT376" s="75" t="s">
        <v>206</v>
      </c>
      <c r="AU376" s="75" t="s">
        <v>79</v>
      </c>
      <c r="AY376" s="75" t="s">
        <v>133</v>
      </c>
      <c r="BE376" s="127">
        <f>IF($N$376="základní",$J$376,0)</f>
        <v>0</v>
      </c>
      <c r="BF376" s="127">
        <f>IF($N$376="snížená",$J$376,0)</f>
        <v>0</v>
      </c>
      <c r="BG376" s="127">
        <f>IF($N$376="zákl. přenesená",$J$376,0)</f>
        <v>0</v>
      </c>
      <c r="BH376" s="127">
        <f>IF($N$376="sníž. přenesená",$J$376,0)</f>
        <v>0</v>
      </c>
      <c r="BI376" s="127">
        <f>IF($N$376="nulová",$J$376,0)</f>
        <v>0</v>
      </c>
      <c r="BJ376" s="75" t="s">
        <v>21</v>
      </c>
      <c r="BK376" s="127">
        <f>ROUND($I$376*$H$376,2)</f>
        <v>0</v>
      </c>
      <c r="BL376" s="75" t="s">
        <v>452</v>
      </c>
      <c r="BM376" s="75" t="s">
        <v>874</v>
      </c>
    </row>
    <row r="377" spans="2:65" s="6" customFormat="1" ht="15.75" customHeight="1">
      <c r="B377" s="22"/>
      <c r="C377" s="136" t="s">
        <v>875</v>
      </c>
      <c r="D377" s="136" t="s">
        <v>206</v>
      </c>
      <c r="E377" s="137" t="s">
        <v>876</v>
      </c>
      <c r="F377" s="138" t="s">
        <v>877</v>
      </c>
      <c r="G377" s="136" t="s">
        <v>713</v>
      </c>
      <c r="H377" s="139">
        <v>8</v>
      </c>
      <c r="I377" s="140"/>
      <c r="J377" s="141">
        <f>ROUND($I$377*$H$377,2)</f>
        <v>0</v>
      </c>
      <c r="K377" s="138" t="s">
        <v>714</v>
      </c>
      <c r="L377" s="142"/>
      <c r="M377" s="143"/>
      <c r="N377" s="144" t="s">
        <v>43</v>
      </c>
      <c r="P377" s="125">
        <f>$O$377*$H$377</f>
        <v>0</v>
      </c>
      <c r="Q377" s="125">
        <v>0</v>
      </c>
      <c r="R377" s="125">
        <f>$Q$377*$H$377</f>
        <v>0</v>
      </c>
      <c r="S377" s="125">
        <v>0</v>
      </c>
      <c r="T377" s="126">
        <f>$S$377*$H$377</f>
        <v>0</v>
      </c>
      <c r="AR377" s="75" t="s">
        <v>732</v>
      </c>
      <c r="AT377" s="75" t="s">
        <v>206</v>
      </c>
      <c r="AU377" s="75" t="s">
        <v>79</v>
      </c>
      <c r="AY377" s="75" t="s">
        <v>133</v>
      </c>
      <c r="BE377" s="127">
        <f>IF($N$377="základní",$J$377,0)</f>
        <v>0</v>
      </c>
      <c r="BF377" s="127">
        <f>IF($N$377="snížená",$J$377,0)</f>
        <v>0</v>
      </c>
      <c r="BG377" s="127">
        <f>IF($N$377="zákl. přenesená",$J$377,0)</f>
        <v>0</v>
      </c>
      <c r="BH377" s="127">
        <f>IF($N$377="sníž. přenesená",$J$377,0)</f>
        <v>0</v>
      </c>
      <c r="BI377" s="127">
        <f>IF($N$377="nulová",$J$377,0)</f>
        <v>0</v>
      </c>
      <c r="BJ377" s="75" t="s">
        <v>21</v>
      </c>
      <c r="BK377" s="127">
        <f>ROUND($I$377*$H$377,2)</f>
        <v>0</v>
      </c>
      <c r="BL377" s="75" t="s">
        <v>452</v>
      </c>
      <c r="BM377" s="75" t="s">
        <v>878</v>
      </c>
    </row>
    <row r="378" spans="2:65" s="6" customFormat="1" ht="15.75" customHeight="1">
      <c r="B378" s="22"/>
      <c r="C378" s="119" t="s">
        <v>879</v>
      </c>
      <c r="D378" s="119" t="s">
        <v>135</v>
      </c>
      <c r="E378" s="117" t="s">
        <v>880</v>
      </c>
      <c r="F378" s="118" t="s">
        <v>881</v>
      </c>
      <c r="G378" s="119" t="s">
        <v>163</v>
      </c>
      <c r="H378" s="120">
        <v>0.6</v>
      </c>
      <c r="I378" s="121"/>
      <c r="J378" s="122">
        <f>ROUND($I$378*$H$378,2)</f>
        <v>0</v>
      </c>
      <c r="K378" s="118" t="s">
        <v>714</v>
      </c>
      <c r="L378" s="22"/>
      <c r="M378" s="123"/>
      <c r="N378" s="124" t="s">
        <v>43</v>
      </c>
      <c r="P378" s="125">
        <f>$O$378*$H$378</f>
        <v>0</v>
      </c>
      <c r="Q378" s="125">
        <v>0</v>
      </c>
      <c r="R378" s="125">
        <f>$Q$378*$H$378</f>
        <v>0</v>
      </c>
      <c r="S378" s="125">
        <v>0</v>
      </c>
      <c r="T378" s="126">
        <f>$S$378*$H$378</f>
        <v>0</v>
      </c>
      <c r="AR378" s="75" t="s">
        <v>452</v>
      </c>
      <c r="AT378" s="75" t="s">
        <v>135</v>
      </c>
      <c r="AU378" s="75" t="s">
        <v>79</v>
      </c>
      <c r="AY378" s="75" t="s">
        <v>133</v>
      </c>
      <c r="BE378" s="127">
        <f>IF($N$378="základní",$J$378,0)</f>
        <v>0</v>
      </c>
      <c r="BF378" s="127">
        <f>IF($N$378="snížená",$J$378,0)</f>
        <v>0</v>
      </c>
      <c r="BG378" s="127">
        <f>IF($N$378="zákl. přenesená",$J$378,0)</f>
        <v>0</v>
      </c>
      <c r="BH378" s="127">
        <f>IF($N$378="sníž. přenesená",$J$378,0)</f>
        <v>0</v>
      </c>
      <c r="BI378" s="127">
        <f>IF($N$378="nulová",$J$378,0)</f>
        <v>0</v>
      </c>
      <c r="BJ378" s="75" t="s">
        <v>21</v>
      </c>
      <c r="BK378" s="127">
        <f>ROUND($I$378*$H$378,2)</f>
        <v>0</v>
      </c>
      <c r="BL378" s="75" t="s">
        <v>452</v>
      </c>
      <c r="BM378" s="75" t="s">
        <v>882</v>
      </c>
    </row>
    <row r="379" spans="2:65" s="6" customFormat="1" ht="15.75" customHeight="1">
      <c r="B379" s="22"/>
      <c r="C379" s="119" t="s">
        <v>883</v>
      </c>
      <c r="D379" s="119" t="s">
        <v>135</v>
      </c>
      <c r="E379" s="117" t="s">
        <v>884</v>
      </c>
      <c r="F379" s="118" t="s">
        <v>885</v>
      </c>
      <c r="G379" s="119" t="s">
        <v>154</v>
      </c>
      <c r="H379" s="120">
        <v>125</v>
      </c>
      <c r="I379" s="121"/>
      <c r="J379" s="122">
        <f>ROUND($I$379*$H$379,2)</f>
        <v>0</v>
      </c>
      <c r="K379" s="118" t="s">
        <v>714</v>
      </c>
      <c r="L379" s="22"/>
      <c r="M379" s="123"/>
      <c r="N379" s="124" t="s">
        <v>43</v>
      </c>
      <c r="P379" s="125">
        <f>$O$379*$H$379</f>
        <v>0</v>
      </c>
      <c r="Q379" s="125">
        <v>0</v>
      </c>
      <c r="R379" s="125">
        <f>$Q$379*$H$379</f>
        <v>0</v>
      </c>
      <c r="S379" s="125">
        <v>0</v>
      </c>
      <c r="T379" s="126">
        <f>$S$379*$H$379</f>
        <v>0</v>
      </c>
      <c r="AR379" s="75" t="s">
        <v>452</v>
      </c>
      <c r="AT379" s="75" t="s">
        <v>135</v>
      </c>
      <c r="AU379" s="75" t="s">
        <v>79</v>
      </c>
      <c r="AY379" s="75" t="s">
        <v>133</v>
      </c>
      <c r="BE379" s="127">
        <f>IF($N$379="základní",$J$379,0)</f>
        <v>0</v>
      </c>
      <c r="BF379" s="127">
        <f>IF($N$379="snížená",$J$379,0)</f>
        <v>0</v>
      </c>
      <c r="BG379" s="127">
        <f>IF($N$379="zákl. přenesená",$J$379,0)</f>
        <v>0</v>
      </c>
      <c r="BH379" s="127">
        <f>IF($N$379="sníž. přenesená",$J$379,0)</f>
        <v>0</v>
      </c>
      <c r="BI379" s="127">
        <f>IF($N$379="nulová",$J$379,0)</f>
        <v>0</v>
      </c>
      <c r="BJ379" s="75" t="s">
        <v>21</v>
      </c>
      <c r="BK379" s="127">
        <f>ROUND($I$379*$H$379,2)</f>
        <v>0</v>
      </c>
      <c r="BL379" s="75" t="s">
        <v>452</v>
      </c>
      <c r="BM379" s="75" t="s">
        <v>886</v>
      </c>
    </row>
    <row r="380" spans="2:65" s="6" customFormat="1" ht="15.75" customHeight="1">
      <c r="B380" s="22"/>
      <c r="C380" s="119" t="s">
        <v>887</v>
      </c>
      <c r="D380" s="119" t="s">
        <v>135</v>
      </c>
      <c r="E380" s="117" t="s">
        <v>888</v>
      </c>
      <c r="F380" s="118" t="s">
        <v>889</v>
      </c>
      <c r="G380" s="119" t="s">
        <v>154</v>
      </c>
      <c r="H380" s="120">
        <v>125</v>
      </c>
      <c r="I380" s="121"/>
      <c r="J380" s="122">
        <f>ROUND($I$380*$H$380,2)</f>
        <v>0</v>
      </c>
      <c r="K380" s="118" t="s">
        <v>714</v>
      </c>
      <c r="L380" s="22"/>
      <c r="M380" s="123"/>
      <c r="N380" s="124" t="s">
        <v>43</v>
      </c>
      <c r="P380" s="125">
        <f>$O$380*$H$380</f>
        <v>0</v>
      </c>
      <c r="Q380" s="125">
        <v>0</v>
      </c>
      <c r="R380" s="125">
        <f>$Q$380*$H$380</f>
        <v>0</v>
      </c>
      <c r="S380" s="125">
        <v>0</v>
      </c>
      <c r="T380" s="126">
        <f>$S$380*$H$380</f>
        <v>0</v>
      </c>
      <c r="AR380" s="75" t="s">
        <v>452</v>
      </c>
      <c r="AT380" s="75" t="s">
        <v>135</v>
      </c>
      <c r="AU380" s="75" t="s">
        <v>79</v>
      </c>
      <c r="AY380" s="75" t="s">
        <v>133</v>
      </c>
      <c r="BE380" s="127">
        <f>IF($N$380="základní",$J$380,0)</f>
        <v>0</v>
      </c>
      <c r="BF380" s="127">
        <f>IF($N$380="snížená",$J$380,0)</f>
        <v>0</v>
      </c>
      <c r="BG380" s="127">
        <f>IF($N$380="zákl. přenesená",$J$380,0)</f>
        <v>0</v>
      </c>
      <c r="BH380" s="127">
        <f>IF($N$380="sníž. přenesená",$J$380,0)</f>
        <v>0</v>
      </c>
      <c r="BI380" s="127">
        <f>IF($N$380="nulová",$J$380,0)</f>
        <v>0</v>
      </c>
      <c r="BJ380" s="75" t="s">
        <v>21</v>
      </c>
      <c r="BK380" s="127">
        <f>ROUND($I$380*$H$380,2)</f>
        <v>0</v>
      </c>
      <c r="BL380" s="75" t="s">
        <v>452</v>
      </c>
      <c r="BM380" s="75" t="s">
        <v>890</v>
      </c>
    </row>
    <row r="381" spans="2:65" s="6" customFormat="1" ht="15.75" customHeight="1">
      <c r="B381" s="22"/>
      <c r="C381" s="136" t="s">
        <v>891</v>
      </c>
      <c r="D381" s="136" t="s">
        <v>206</v>
      </c>
      <c r="E381" s="137" t="s">
        <v>872</v>
      </c>
      <c r="F381" s="138" t="s">
        <v>873</v>
      </c>
      <c r="G381" s="136" t="s">
        <v>163</v>
      </c>
      <c r="H381" s="139">
        <v>3.5</v>
      </c>
      <c r="I381" s="140"/>
      <c r="J381" s="141">
        <f>ROUND($I$381*$H$381,2)</f>
        <v>0</v>
      </c>
      <c r="K381" s="138" t="s">
        <v>714</v>
      </c>
      <c r="L381" s="142"/>
      <c r="M381" s="143"/>
      <c r="N381" s="144" t="s">
        <v>43</v>
      </c>
      <c r="P381" s="125">
        <f>$O$381*$H$381</f>
        <v>0</v>
      </c>
      <c r="Q381" s="125">
        <v>0</v>
      </c>
      <c r="R381" s="125">
        <f>$Q$381*$H$381</f>
        <v>0</v>
      </c>
      <c r="S381" s="125">
        <v>0</v>
      </c>
      <c r="T381" s="126">
        <f>$S$381*$H$381</f>
        <v>0</v>
      </c>
      <c r="AR381" s="75" t="s">
        <v>732</v>
      </c>
      <c r="AT381" s="75" t="s">
        <v>206</v>
      </c>
      <c r="AU381" s="75" t="s">
        <v>79</v>
      </c>
      <c r="AY381" s="75" t="s">
        <v>133</v>
      </c>
      <c r="BE381" s="127">
        <f>IF($N$381="základní",$J$381,0)</f>
        <v>0</v>
      </c>
      <c r="BF381" s="127">
        <f>IF($N$381="snížená",$J$381,0)</f>
        <v>0</v>
      </c>
      <c r="BG381" s="127">
        <f>IF($N$381="zákl. přenesená",$J$381,0)</f>
        <v>0</v>
      </c>
      <c r="BH381" s="127">
        <f>IF($N$381="sníž. přenesená",$J$381,0)</f>
        <v>0</v>
      </c>
      <c r="BI381" s="127">
        <f>IF($N$381="nulová",$J$381,0)</f>
        <v>0</v>
      </c>
      <c r="BJ381" s="75" t="s">
        <v>21</v>
      </c>
      <c r="BK381" s="127">
        <f>ROUND($I$381*$H$381,2)</f>
        <v>0</v>
      </c>
      <c r="BL381" s="75" t="s">
        <v>452</v>
      </c>
      <c r="BM381" s="75" t="s">
        <v>892</v>
      </c>
    </row>
    <row r="382" spans="2:65" s="6" customFormat="1" ht="15.75" customHeight="1">
      <c r="B382" s="22"/>
      <c r="C382" s="119" t="s">
        <v>893</v>
      </c>
      <c r="D382" s="119" t="s">
        <v>135</v>
      </c>
      <c r="E382" s="117" t="s">
        <v>894</v>
      </c>
      <c r="F382" s="118" t="s">
        <v>895</v>
      </c>
      <c r="G382" s="119" t="s">
        <v>154</v>
      </c>
      <c r="H382" s="120">
        <v>170</v>
      </c>
      <c r="I382" s="121"/>
      <c r="J382" s="122">
        <f>ROUND($I$382*$H$382,2)</f>
        <v>0</v>
      </c>
      <c r="K382" s="118" t="s">
        <v>714</v>
      </c>
      <c r="L382" s="22"/>
      <c r="M382" s="123"/>
      <c r="N382" s="124" t="s">
        <v>43</v>
      </c>
      <c r="P382" s="125">
        <f>$O$382*$H$382</f>
        <v>0</v>
      </c>
      <c r="Q382" s="125">
        <v>0</v>
      </c>
      <c r="R382" s="125">
        <f>$Q$382*$H$382</f>
        <v>0</v>
      </c>
      <c r="S382" s="125">
        <v>0</v>
      </c>
      <c r="T382" s="126">
        <f>$S$382*$H$382</f>
        <v>0</v>
      </c>
      <c r="AR382" s="75" t="s">
        <v>452</v>
      </c>
      <c r="AT382" s="75" t="s">
        <v>135</v>
      </c>
      <c r="AU382" s="75" t="s">
        <v>79</v>
      </c>
      <c r="AY382" s="75" t="s">
        <v>133</v>
      </c>
      <c r="BE382" s="127">
        <f>IF($N$382="základní",$J$382,0)</f>
        <v>0</v>
      </c>
      <c r="BF382" s="127">
        <f>IF($N$382="snížená",$J$382,0)</f>
        <v>0</v>
      </c>
      <c r="BG382" s="127">
        <f>IF($N$382="zákl. přenesená",$J$382,0)</f>
        <v>0</v>
      </c>
      <c r="BH382" s="127">
        <f>IF($N$382="sníž. přenesená",$J$382,0)</f>
        <v>0</v>
      </c>
      <c r="BI382" s="127">
        <f>IF($N$382="nulová",$J$382,0)</f>
        <v>0</v>
      </c>
      <c r="BJ382" s="75" t="s">
        <v>21</v>
      </c>
      <c r="BK382" s="127">
        <f>ROUND($I$382*$H$382,2)</f>
        <v>0</v>
      </c>
      <c r="BL382" s="75" t="s">
        <v>452</v>
      </c>
      <c r="BM382" s="75" t="s">
        <v>896</v>
      </c>
    </row>
    <row r="383" spans="2:65" s="6" customFormat="1" ht="15.75" customHeight="1">
      <c r="B383" s="22"/>
      <c r="C383" s="136" t="s">
        <v>897</v>
      </c>
      <c r="D383" s="136" t="s">
        <v>206</v>
      </c>
      <c r="E383" s="137" t="s">
        <v>898</v>
      </c>
      <c r="F383" s="138" t="s">
        <v>899</v>
      </c>
      <c r="G383" s="136" t="s">
        <v>206</v>
      </c>
      <c r="H383" s="139">
        <v>170</v>
      </c>
      <c r="I383" s="140"/>
      <c r="J383" s="141">
        <f>ROUND($I$383*$H$383,2)</f>
        <v>0</v>
      </c>
      <c r="K383" s="138" t="s">
        <v>714</v>
      </c>
      <c r="L383" s="142"/>
      <c r="M383" s="143"/>
      <c r="N383" s="144" t="s">
        <v>43</v>
      </c>
      <c r="P383" s="125">
        <f>$O$383*$H$383</f>
        <v>0</v>
      </c>
      <c r="Q383" s="125">
        <v>0</v>
      </c>
      <c r="R383" s="125">
        <f>$Q$383*$H$383</f>
        <v>0</v>
      </c>
      <c r="S383" s="125">
        <v>0</v>
      </c>
      <c r="T383" s="126">
        <f>$S$383*$H$383</f>
        <v>0</v>
      </c>
      <c r="AR383" s="75" t="s">
        <v>732</v>
      </c>
      <c r="AT383" s="75" t="s">
        <v>206</v>
      </c>
      <c r="AU383" s="75" t="s">
        <v>79</v>
      </c>
      <c r="AY383" s="75" t="s">
        <v>133</v>
      </c>
      <c r="BE383" s="127">
        <f>IF($N$383="základní",$J$383,0)</f>
        <v>0</v>
      </c>
      <c r="BF383" s="127">
        <f>IF($N$383="snížená",$J$383,0)</f>
        <v>0</v>
      </c>
      <c r="BG383" s="127">
        <f>IF($N$383="zákl. přenesená",$J$383,0)</f>
        <v>0</v>
      </c>
      <c r="BH383" s="127">
        <f>IF($N$383="sníž. přenesená",$J$383,0)</f>
        <v>0</v>
      </c>
      <c r="BI383" s="127">
        <f>IF($N$383="nulová",$J$383,0)</f>
        <v>0</v>
      </c>
      <c r="BJ383" s="75" t="s">
        <v>21</v>
      </c>
      <c r="BK383" s="127">
        <f>ROUND($I$383*$H$383,2)</f>
        <v>0</v>
      </c>
      <c r="BL383" s="75" t="s">
        <v>452</v>
      </c>
      <c r="BM383" s="75" t="s">
        <v>900</v>
      </c>
    </row>
    <row r="384" spans="2:65" s="6" customFormat="1" ht="15.75" customHeight="1">
      <c r="B384" s="22"/>
      <c r="C384" s="119" t="s">
        <v>901</v>
      </c>
      <c r="D384" s="119" t="s">
        <v>135</v>
      </c>
      <c r="E384" s="117" t="s">
        <v>902</v>
      </c>
      <c r="F384" s="118" t="s">
        <v>903</v>
      </c>
      <c r="G384" s="119" t="s">
        <v>154</v>
      </c>
      <c r="H384" s="120">
        <v>125</v>
      </c>
      <c r="I384" s="121"/>
      <c r="J384" s="122">
        <f>ROUND($I$384*$H$384,2)</f>
        <v>0</v>
      </c>
      <c r="K384" s="118" t="s">
        <v>714</v>
      </c>
      <c r="L384" s="22"/>
      <c r="M384" s="123"/>
      <c r="N384" s="124" t="s">
        <v>43</v>
      </c>
      <c r="P384" s="125">
        <f>$O$384*$H$384</f>
        <v>0</v>
      </c>
      <c r="Q384" s="125">
        <v>0</v>
      </c>
      <c r="R384" s="125">
        <f>$Q$384*$H$384</f>
        <v>0</v>
      </c>
      <c r="S384" s="125">
        <v>0</v>
      </c>
      <c r="T384" s="126">
        <f>$S$384*$H$384</f>
        <v>0</v>
      </c>
      <c r="AR384" s="75" t="s">
        <v>452</v>
      </c>
      <c r="AT384" s="75" t="s">
        <v>135</v>
      </c>
      <c r="AU384" s="75" t="s">
        <v>79</v>
      </c>
      <c r="AY384" s="75" t="s">
        <v>133</v>
      </c>
      <c r="BE384" s="127">
        <f>IF($N$384="základní",$J$384,0)</f>
        <v>0</v>
      </c>
      <c r="BF384" s="127">
        <f>IF($N$384="snížená",$J$384,0)</f>
        <v>0</v>
      </c>
      <c r="BG384" s="127">
        <f>IF($N$384="zákl. přenesená",$J$384,0)</f>
        <v>0</v>
      </c>
      <c r="BH384" s="127">
        <f>IF($N$384="sníž. přenesená",$J$384,0)</f>
        <v>0</v>
      </c>
      <c r="BI384" s="127">
        <f>IF($N$384="nulová",$J$384,0)</f>
        <v>0</v>
      </c>
      <c r="BJ384" s="75" t="s">
        <v>21</v>
      </c>
      <c r="BK384" s="127">
        <f>ROUND($I$384*$H$384,2)</f>
        <v>0</v>
      </c>
      <c r="BL384" s="75" t="s">
        <v>452</v>
      </c>
      <c r="BM384" s="75" t="s">
        <v>904</v>
      </c>
    </row>
    <row r="385" spans="2:65" s="6" customFormat="1" ht="15.75" customHeight="1">
      <c r="B385" s="22"/>
      <c r="C385" s="119" t="s">
        <v>905</v>
      </c>
      <c r="D385" s="119" t="s">
        <v>135</v>
      </c>
      <c r="E385" s="117" t="s">
        <v>906</v>
      </c>
      <c r="F385" s="118" t="s">
        <v>907</v>
      </c>
      <c r="G385" s="119" t="s">
        <v>148</v>
      </c>
      <c r="H385" s="120">
        <v>125</v>
      </c>
      <c r="I385" s="121"/>
      <c r="J385" s="122">
        <f>ROUND($I$385*$H$385,2)</f>
        <v>0</v>
      </c>
      <c r="K385" s="118" t="s">
        <v>714</v>
      </c>
      <c r="L385" s="22"/>
      <c r="M385" s="123"/>
      <c r="N385" s="124" t="s">
        <v>43</v>
      </c>
      <c r="P385" s="125">
        <f>$O$385*$H$385</f>
        <v>0</v>
      </c>
      <c r="Q385" s="125">
        <v>0</v>
      </c>
      <c r="R385" s="125">
        <f>$Q$385*$H$385</f>
        <v>0</v>
      </c>
      <c r="S385" s="125">
        <v>0</v>
      </c>
      <c r="T385" s="126">
        <f>$S$385*$H$385</f>
        <v>0</v>
      </c>
      <c r="AR385" s="75" t="s">
        <v>452</v>
      </c>
      <c r="AT385" s="75" t="s">
        <v>135</v>
      </c>
      <c r="AU385" s="75" t="s">
        <v>79</v>
      </c>
      <c r="AY385" s="75" t="s">
        <v>133</v>
      </c>
      <c r="BE385" s="127">
        <f>IF($N$385="základní",$J$385,0)</f>
        <v>0</v>
      </c>
      <c r="BF385" s="127">
        <f>IF($N$385="snížená",$J$385,0)</f>
        <v>0</v>
      </c>
      <c r="BG385" s="127">
        <f>IF($N$385="zákl. přenesená",$J$385,0)</f>
        <v>0</v>
      </c>
      <c r="BH385" s="127">
        <f>IF($N$385="sníž. přenesená",$J$385,0)</f>
        <v>0</v>
      </c>
      <c r="BI385" s="127">
        <f>IF($N$385="nulová",$J$385,0)</f>
        <v>0</v>
      </c>
      <c r="BJ385" s="75" t="s">
        <v>21</v>
      </c>
      <c r="BK385" s="127">
        <f>ROUND($I$385*$H$385,2)</f>
        <v>0</v>
      </c>
      <c r="BL385" s="75" t="s">
        <v>452</v>
      </c>
      <c r="BM385" s="75" t="s">
        <v>908</v>
      </c>
    </row>
    <row r="386" spans="2:65" s="6" customFormat="1" ht="15.75" customHeight="1">
      <c r="B386" s="22"/>
      <c r="C386" s="119" t="s">
        <v>909</v>
      </c>
      <c r="D386" s="119" t="s">
        <v>135</v>
      </c>
      <c r="E386" s="117" t="s">
        <v>156</v>
      </c>
      <c r="F386" s="118" t="s">
        <v>784</v>
      </c>
      <c r="G386" s="119" t="s">
        <v>645</v>
      </c>
      <c r="H386" s="146"/>
      <c r="I386" s="121"/>
      <c r="J386" s="122">
        <f>ROUND($I$386*$H$386,2)</f>
        <v>0</v>
      </c>
      <c r="K386" s="118" t="s">
        <v>714</v>
      </c>
      <c r="L386" s="22"/>
      <c r="M386" s="123"/>
      <c r="N386" s="124" t="s">
        <v>43</v>
      </c>
      <c r="P386" s="125">
        <f>$O$386*$H$386</f>
        <v>0</v>
      </c>
      <c r="Q386" s="125">
        <v>0</v>
      </c>
      <c r="R386" s="125">
        <f>$Q$386*$H$386</f>
        <v>0</v>
      </c>
      <c r="S386" s="125">
        <v>0</v>
      </c>
      <c r="T386" s="126">
        <f>$S$386*$H$386</f>
        <v>0</v>
      </c>
      <c r="AR386" s="75" t="s">
        <v>452</v>
      </c>
      <c r="AT386" s="75" t="s">
        <v>135</v>
      </c>
      <c r="AU386" s="75" t="s">
        <v>79</v>
      </c>
      <c r="AY386" s="75" t="s">
        <v>133</v>
      </c>
      <c r="BE386" s="127">
        <f>IF($N$386="základní",$J$386,0)</f>
        <v>0</v>
      </c>
      <c r="BF386" s="127">
        <f>IF($N$386="snížená",$J$386,0)</f>
        <v>0</v>
      </c>
      <c r="BG386" s="127">
        <f>IF($N$386="zákl. přenesená",$J$386,0)</f>
        <v>0</v>
      </c>
      <c r="BH386" s="127">
        <f>IF($N$386="sníž. přenesená",$J$386,0)</f>
        <v>0</v>
      </c>
      <c r="BI386" s="127">
        <f>IF($N$386="nulová",$J$386,0)</f>
        <v>0</v>
      </c>
      <c r="BJ386" s="75" t="s">
        <v>21</v>
      </c>
      <c r="BK386" s="127">
        <f>ROUND($I$386*$H$386,2)</f>
        <v>0</v>
      </c>
      <c r="BL386" s="75" t="s">
        <v>452</v>
      </c>
      <c r="BM386" s="75" t="s">
        <v>910</v>
      </c>
    </row>
    <row r="387" spans="2:65" s="6" customFormat="1" ht="15.75" customHeight="1">
      <c r="B387" s="22"/>
      <c r="C387" s="119" t="s">
        <v>911</v>
      </c>
      <c r="D387" s="119" t="s">
        <v>135</v>
      </c>
      <c r="E387" s="117" t="s">
        <v>160</v>
      </c>
      <c r="F387" s="118" t="s">
        <v>812</v>
      </c>
      <c r="G387" s="119" t="s">
        <v>645</v>
      </c>
      <c r="H387" s="146"/>
      <c r="I387" s="121"/>
      <c r="J387" s="122">
        <f>ROUND($I$387*$H$387,2)</f>
        <v>0</v>
      </c>
      <c r="K387" s="118" t="s">
        <v>714</v>
      </c>
      <c r="L387" s="22"/>
      <c r="M387" s="123"/>
      <c r="N387" s="124" t="s">
        <v>43</v>
      </c>
      <c r="P387" s="125">
        <f>$O$387*$H$387</f>
        <v>0</v>
      </c>
      <c r="Q387" s="125">
        <v>0</v>
      </c>
      <c r="R387" s="125">
        <f>$Q$387*$H$387</f>
        <v>0</v>
      </c>
      <c r="S387" s="125">
        <v>0</v>
      </c>
      <c r="T387" s="126">
        <f>$S$387*$H$387</f>
        <v>0</v>
      </c>
      <c r="AR387" s="75" t="s">
        <v>452</v>
      </c>
      <c r="AT387" s="75" t="s">
        <v>135</v>
      </c>
      <c r="AU387" s="75" t="s">
        <v>79</v>
      </c>
      <c r="AY387" s="75" t="s">
        <v>133</v>
      </c>
      <c r="BE387" s="127">
        <f>IF($N$387="základní",$J$387,0)</f>
        <v>0</v>
      </c>
      <c r="BF387" s="127">
        <f>IF($N$387="snížená",$J$387,0)</f>
        <v>0</v>
      </c>
      <c r="BG387" s="127">
        <f>IF($N$387="zákl. přenesená",$J$387,0)</f>
        <v>0</v>
      </c>
      <c r="BH387" s="127">
        <f>IF($N$387="sníž. přenesená",$J$387,0)</f>
        <v>0</v>
      </c>
      <c r="BI387" s="127">
        <f>IF($N$387="nulová",$J$387,0)</f>
        <v>0</v>
      </c>
      <c r="BJ387" s="75" t="s">
        <v>21</v>
      </c>
      <c r="BK387" s="127">
        <f>ROUND($I$387*$H$387,2)</f>
        <v>0</v>
      </c>
      <c r="BL387" s="75" t="s">
        <v>452</v>
      </c>
      <c r="BM387" s="75" t="s">
        <v>912</v>
      </c>
    </row>
    <row r="388" spans="2:63" s="105" customFormat="1" ht="37.5" customHeight="1">
      <c r="B388" s="106"/>
      <c r="D388" s="107" t="s">
        <v>71</v>
      </c>
      <c r="E388" s="108" t="s">
        <v>913</v>
      </c>
      <c r="F388" s="108" t="s">
        <v>914</v>
      </c>
      <c r="J388" s="109">
        <f>$BK$388</f>
        <v>0</v>
      </c>
      <c r="L388" s="106"/>
      <c r="M388" s="110"/>
      <c r="P388" s="111">
        <f>SUM($P$389:$P$395)</f>
        <v>0</v>
      </c>
      <c r="R388" s="111">
        <f>SUM($R$389:$R$395)</f>
        <v>0</v>
      </c>
      <c r="T388" s="112">
        <f>SUM($T$389:$T$395)</f>
        <v>0</v>
      </c>
      <c r="AR388" s="107" t="s">
        <v>156</v>
      </c>
      <c r="AT388" s="107" t="s">
        <v>71</v>
      </c>
      <c r="AU388" s="107" t="s">
        <v>72</v>
      </c>
      <c r="AY388" s="107" t="s">
        <v>133</v>
      </c>
      <c r="BK388" s="113">
        <f>SUM($BK$389:$BK$395)</f>
        <v>0</v>
      </c>
    </row>
    <row r="389" spans="2:65" s="6" customFormat="1" ht="15.75" customHeight="1">
      <c r="B389" s="22"/>
      <c r="C389" s="119" t="s">
        <v>915</v>
      </c>
      <c r="D389" s="119" t="s">
        <v>135</v>
      </c>
      <c r="E389" s="117" t="s">
        <v>916</v>
      </c>
      <c r="F389" s="118" t="s">
        <v>917</v>
      </c>
      <c r="G389" s="119" t="s">
        <v>645</v>
      </c>
      <c r="H389" s="146"/>
      <c r="I389" s="121"/>
      <c r="J389" s="122">
        <f>ROUND($I$389*$H$389,2)</f>
        <v>0</v>
      </c>
      <c r="K389" s="118" t="s">
        <v>318</v>
      </c>
      <c r="L389" s="22"/>
      <c r="M389" s="123"/>
      <c r="N389" s="124" t="s">
        <v>43</v>
      </c>
      <c r="P389" s="125">
        <f>$O$389*$H$389</f>
        <v>0</v>
      </c>
      <c r="Q389" s="125">
        <v>0</v>
      </c>
      <c r="R389" s="125">
        <f>$Q$389*$H$389</f>
        <v>0</v>
      </c>
      <c r="S389" s="125">
        <v>0</v>
      </c>
      <c r="T389" s="126">
        <f>$S$389*$H$389</f>
        <v>0</v>
      </c>
      <c r="AR389" s="75" t="s">
        <v>140</v>
      </c>
      <c r="AT389" s="75" t="s">
        <v>135</v>
      </c>
      <c r="AU389" s="75" t="s">
        <v>21</v>
      </c>
      <c r="AY389" s="75" t="s">
        <v>133</v>
      </c>
      <c r="BE389" s="127">
        <f>IF($N$389="základní",$J$389,0)</f>
        <v>0</v>
      </c>
      <c r="BF389" s="127">
        <f>IF($N$389="snížená",$J$389,0)</f>
        <v>0</v>
      </c>
      <c r="BG389" s="127">
        <f>IF($N$389="zákl. přenesená",$J$389,0)</f>
        <v>0</v>
      </c>
      <c r="BH389" s="127">
        <f>IF($N$389="sníž. přenesená",$J$389,0)</f>
        <v>0</v>
      </c>
      <c r="BI389" s="127">
        <f>IF($N$389="nulová",$J$389,0)</f>
        <v>0</v>
      </c>
      <c r="BJ389" s="75" t="s">
        <v>21</v>
      </c>
      <c r="BK389" s="127">
        <f>ROUND($I$389*$H$389,2)</f>
        <v>0</v>
      </c>
      <c r="BL389" s="75" t="s">
        <v>140</v>
      </c>
      <c r="BM389" s="75" t="s">
        <v>918</v>
      </c>
    </row>
    <row r="390" spans="2:65" s="6" customFormat="1" ht="15.75" customHeight="1">
      <c r="B390" s="22"/>
      <c r="C390" s="119" t="s">
        <v>919</v>
      </c>
      <c r="D390" s="119" t="s">
        <v>135</v>
      </c>
      <c r="E390" s="117" t="s">
        <v>920</v>
      </c>
      <c r="F390" s="118" t="s">
        <v>921</v>
      </c>
      <c r="G390" s="119" t="s">
        <v>922</v>
      </c>
      <c r="H390" s="120">
        <v>1</v>
      </c>
      <c r="I390" s="121"/>
      <c r="J390" s="122">
        <f>ROUND($I$390*$H$390,2)</f>
        <v>0</v>
      </c>
      <c r="K390" s="118" t="s">
        <v>318</v>
      </c>
      <c r="L390" s="22"/>
      <c r="M390" s="123"/>
      <c r="N390" s="124" t="s">
        <v>43</v>
      </c>
      <c r="P390" s="125">
        <f>$O$390*$H$390</f>
        <v>0</v>
      </c>
      <c r="Q390" s="125">
        <v>0</v>
      </c>
      <c r="R390" s="125">
        <f>$Q$390*$H$390</f>
        <v>0</v>
      </c>
      <c r="S390" s="125">
        <v>0</v>
      </c>
      <c r="T390" s="126">
        <f>$S$390*$H$390</f>
        <v>0</v>
      </c>
      <c r="AR390" s="75" t="s">
        <v>140</v>
      </c>
      <c r="AT390" s="75" t="s">
        <v>135</v>
      </c>
      <c r="AU390" s="75" t="s">
        <v>21</v>
      </c>
      <c r="AY390" s="75" t="s">
        <v>133</v>
      </c>
      <c r="BE390" s="127">
        <f>IF($N$390="základní",$J$390,0)</f>
        <v>0</v>
      </c>
      <c r="BF390" s="127">
        <f>IF($N$390="snížená",$J$390,0)</f>
        <v>0</v>
      </c>
      <c r="BG390" s="127">
        <f>IF($N$390="zákl. přenesená",$J$390,0)</f>
        <v>0</v>
      </c>
      <c r="BH390" s="127">
        <f>IF($N$390="sníž. přenesená",$J$390,0)</f>
        <v>0</v>
      </c>
      <c r="BI390" s="127">
        <f>IF($N$390="nulová",$J$390,0)</f>
        <v>0</v>
      </c>
      <c r="BJ390" s="75" t="s">
        <v>21</v>
      </c>
      <c r="BK390" s="127">
        <f>ROUND($I$390*$H$390,2)</f>
        <v>0</v>
      </c>
      <c r="BL390" s="75" t="s">
        <v>140</v>
      </c>
      <c r="BM390" s="75" t="s">
        <v>923</v>
      </c>
    </row>
    <row r="391" spans="2:65" s="6" customFormat="1" ht="15.75" customHeight="1">
      <c r="B391" s="22"/>
      <c r="C391" s="119" t="s">
        <v>924</v>
      </c>
      <c r="D391" s="119" t="s">
        <v>135</v>
      </c>
      <c r="E391" s="117" t="s">
        <v>925</v>
      </c>
      <c r="F391" s="118" t="s">
        <v>926</v>
      </c>
      <c r="G391" s="119" t="s">
        <v>922</v>
      </c>
      <c r="H391" s="120">
        <v>1</v>
      </c>
      <c r="I391" s="121"/>
      <c r="J391" s="122">
        <f>ROUND($I$391*$H$391,2)</f>
        <v>0</v>
      </c>
      <c r="K391" s="118" t="s">
        <v>318</v>
      </c>
      <c r="L391" s="22"/>
      <c r="M391" s="123"/>
      <c r="N391" s="124" t="s">
        <v>43</v>
      </c>
      <c r="P391" s="125">
        <f>$O$391*$H$391</f>
        <v>0</v>
      </c>
      <c r="Q391" s="125">
        <v>0</v>
      </c>
      <c r="R391" s="125">
        <f>$Q$391*$H$391</f>
        <v>0</v>
      </c>
      <c r="S391" s="125">
        <v>0</v>
      </c>
      <c r="T391" s="126">
        <f>$S$391*$H$391</f>
        <v>0</v>
      </c>
      <c r="AR391" s="75" t="s">
        <v>140</v>
      </c>
      <c r="AT391" s="75" t="s">
        <v>135</v>
      </c>
      <c r="AU391" s="75" t="s">
        <v>21</v>
      </c>
      <c r="AY391" s="75" t="s">
        <v>133</v>
      </c>
      <c r="BE391" s="127">
        <f>IF($N$391="základní",$J$391,0)</f>
        <v>0</v>
      </c>
      <c r="BF391" s="127">
        <f>IF($N$391="snížená",$J$391,0)</f>
        <v>0</v>
      </c>
      <c r="BG391" s="127">
        <f>IF($N$391="zákl. přenesená",$J$391,0)</f>
        <v>0</v>
      </c>
      <c r="BH391" s="127">
        <f>IF($N$391="sníž. přenesená",$J$391,0)</f>
        <v>0</v>
      </c>
      <c r="BI391" s="127">
        <f>IF($N$391="nulová",$J$391,0)</f>
        <v>0</v>
      </c>
      <c r="BJ391" s="75" t="s">
        <v>21</v>
      </c>
      <c r="BK391" s="127">
        <f>ROUND($I$391*$H$391,2)</f>
        <v>0</v>
      </c>
      <c r="BL391" s="75" t="s">
        <v>140</v>
      </c>
      <c r="BM391" s="75" t="s">
        <v>927</v>
      </c>
    </row>
    <row r="392" spans="2:65" s="6" customFormat="1" ht="15.75" customHeight="1">
      <c r="B392" s="22"/>
      <c r="C392" s="119" t="s">
        <v>928</v>
      </c>
      <c r="D392" s="119" t="s">
        <v>135</v>
      </c>
      <c r="E392" s="117" t="s">
        <v>929</v>
      </c>
      <c r="F392" s="118" t="s">
        <v>930</v>
      </c>
      <c r="G392" s="119" t="s">
        <v>922</v>
      </c>
      <c r="H392" s="120">
        <v>1</v>
      </c>
      <c r="I392" s="121"/>
      <c r="J392" s="122">
        <f>ROUND($I$392*$H$392,2)</f>
        <v>0</v>
      </c>
      <c r="K392" s="118" t="s">
        <v>318</v>
      </c>
      <c r="L392" s="22"/>
      <c r="M392" s="123"/>
      <c r="N392" s="124" t="s">
        <v>43</v>
      </c>
      <c r="P392" s="125">
        <f>$O$392*$H$392</f>
        <v>0</v>
      </c>
      <c r="Q392" s="125">
        <v>0</v>
      </c>
      <c r="R392" s="125">
        <f>$Q$392*$H$392</f>
        <v>0</v>
      </c>
      <c r="S392" s="125">
        <v>0</v>
      </c>
      <c r="T392" s="126">
        <f>$S$392*$H$392</f>
        <v>0</v>
      </c>
      <c r="AR392" s="75" t="s">
        <v>140</v>
      </c>
      <c r="AT392" s="75" t="s">
        <v>135</v>
      </c>
      <c r="AU392" s="75" t="s">
        <v>21</v>
      </c>
      <c r="AY392" s="75" t="s">
        <v>133</v>
      </c>
      <c r="BE392" s="127">
        <f>IF($N$392="základní",$J$392,0)</f>
        <v>0</v>
      </c>
      <c r="BF392" s="127">
        <f>IF($N$392="snížená",$J$392,0)</f>
        <v>0</v>
      </c>
      <c r="BG392" s="127">
        <f>IF($N$392="zákl. přenesená",$J$392,0)</f>
        <v>0</v>
      </c>
      <c r="BH392" s="127">
        <f>IF($N$392="sníž. přenesená",$J$392,0)</f>
        <v>0</v>
      </c>
      <c r="BI392" s="127">
        <f>IF($N$392="nulová",$J$392,0)</f>
        <v>0</v>
      </c>
      <c r="BJ392" s="75" t="s">
        <v>21</v>
      </c>
      <c r="BK392" s="127">
        <f>ROUND($I$392*$H$392,2)</f>
        <v>0</v>
      </c>
      <c r="BL392" s="75" t="s">
        <v>140</v>
      </c>
      <c r="BM392" s="75" t="s">
        <v>931</v>
      </c>
    </row>
    <row r="393" spans="2:65" s="6" customFormat="1" ht="15.75" customHeight="1">
      <c r="B393" s="22"/>
      <c r="C393" s="119" t="s">
        <v>932</v>
      </c>
      <c r="D393" s="119" t="s">
        <v>135</v>
      </c>
      <c r="E393" s="117" t="s">
        <v>933</v>
      </c>
      <c r="F393" s="118" t="s">
        <v>934</v>
      </c>
      <c r="G393" s="119" t="s">
        <v>922</v>
      </c>
      <c r="H393" s="120">
        <v>1</v>
      </c>
      <c r="I393" s="121"/>
      <c r="J393" s="122">
        <f>ROUND($I$393*$H$393,2)</f>
        <v>0</v>
      </c>
      <c r="K393" s="118" t="s">
        <v>318</v>
      </c>
      <c r="L393" s="22"/>
      <c r="M393" s="123"/>
      <c r="N393" s="124" t="s">
        <v>43</v>
      </c>
      <c r="P393" s="125">
        <f>$O$393*$H$393</f>
        <v>0</v>
      </c>
      <c r="Q393" s="125">
        <v>0</v>
      </c>
      <c r="R393" s="125">
        <f>$Q$393*$H$393</f>
        <v>0</v>
      </c>
      <c r="S393" s="125">
        <v>0</v>
      </c>
      <c r="T393" s="126">
        <f>$S$393*$H$393</f>
        <v>0</v>
      </c>
      <c r="AR393" s="75" t="s">
        <v>140</v>
      </c>
      <c r="AT393" s="75" t="s">
        <v>135</v>
      </c>
      <c r="AU393" s="75" t="s">
        <v>21</v>
      </c>
      <c r="AY393" s="75" t="s">
        <v>133</v>
      </c>
      <c r="BE393" s="127">
        <f>IF($N$393="základní",$J$393,0)</f>
        <v>0</v>
      </c>
      <c r="BF393" s="127">
        <f>IF($N$393="snížená",$J$393,0)</f>
        <v>0</v>
      </c>
      <c r="BG393" s="127">
        <f>IF($N$393="zákl. přenesená",$J$393,0)</f>
        <v>0</v>
      </c>
      <c r="BH393" s="127">
        <f>IF($N$393="sníž. přenesená",$J$393,0)</f>
        <v>0</v>
      </c>
      <c r="BI393" s="127">
        <f>IF($N$393="nulová",$J$393,0)</f>
        <v>0</v>
      </c>
      <c r="BJ393" s="75" t="s">
        <v>21</v>
      </c>
      <c r="BK393" s="127">
        <f>ROUND($I$393*$H$393,2)</f>
        <v>0</v>
      </c>
      <c r="BL393" s="75" t="s">
        <v>140</v>
      </c>
      <c r="BM393" s="75" t="s">
        <v>935</v>
      </c>
    </row>
    <row r="394" spans="2:65" s="6" customFormat="1" ht="15.75" customHeight="1">
      <c r="B394" s="22"/>
      <c r="C394" s="119" t="s">
        <v>936</v>
      </c>
      <c r="D394" s="119" t="s">
        <v>135</v>
      </c>
      <c r="E394" s="117" t="s">
        <v>937</v>
      </c>
      <c r="F394" s="118" t="s">
        <v>938</v>
      </c>
      <c r="G394" s="119" t="s">
        <v>922</v>
      </c>
      <c r="H394" s="120">
        <v>1</v>
      </c>
      <c r="I394" s="121"/>
      <c r="J394" s="122">
        <f>ROUND($I$394*$H$394,2)</f>
        <v>0</v>
      </c>
      <c r="K394" s="118" t="s">
        <v>318</v>
      </c>
      <c r="L394" s="22"/>
      <c r="M394" s="123"/>
      <c r="N394" s="124" t="s">
        <v>43</v>
      </c>
      <c r="P394" s="125">
        <f>$O$394*$H$394</f>
        <v>0</v>
      </c>
      <c r="Q394" s="125">
        <v>0</v>
      </c>
      <c r="R394" s="125">
        <f>$Q$394*$H$394</f>
        <v>0</v>
      </c>
      <c r="S394" s="125">
        <v>0</v>
      </c>
      <c r="T394" s="126">
        <f>$S$394*$H$394</f>
        <v>0</v>
      </c>
      <c r="AR394" s="75" t="s">
        <v>140</v>
      </c>
      <c r="AT394" s="75" t="s">
        <v>135</v>
      </c>
      <c r="AU394" s="75" t="s">
        <v>21</v>
      </c>
      <c r="AY394" s="75" t="s">
        <v>133</v>
      </c>
      <c r="BE394" s="127">
        <f>IF($N$394="základní",$J$394,0)</f>
        <v>0</v>
      </c>
      <c r="BF394" s="127">
        <f>IF($N$394="snížená",$J$394,0)</f>
        <v>0</v>
      </c>
      <c r="BG394" s="127">
        <f>IF($N$394="zákl. přenesená",$J$394,0)</f>
        <v>0</v>
      </c>
      <c r="BH394" s="127">
        <f>IF($N$394="sníž. přenesená",$J$394,0)</f>
        <v>0</v>
      </c>
      <c r="BI394" s="127">
        <f>IF($N$394="nulová",$J$394,0)</f>
        <v>0</v>
      </c>
      <c r="BJ394" s="75" t="s">
        <v>21</v>
      </c>
      <c r="BK394" s="127">
        <f>ROUND($I$394*$H$394,2)</f>
        <v>0</v>
      </c>
      <c r="BL394" s="75" t="s">
        <v>140</v>
      </c>
      <c r="BM394" s="75" t="s">
        <v>939</v>
      </c>
    </row>
    <row r="395" spans="2:65" s="6" customFormat="1" ht="15.75" customHeight="1">
      <c r="B395" s="22"/>
      <c r="C395" s="119" t="s">
        <v>940</v>
      </c>
      <c r="D395" s="119" t="s">
        <v>135</v>
      </c>
      <c r="E395" s="117" t="s">
        <v>941</v>
      </c>
      <c r="F395" s="118" t="s">
        <v>942</v>
      </c>
      <c r="G395" s="119" t="s">
        <v>922</v>
      </c>
      <c r="H395" s="120">
        <v>1</v>
      </c>
      <c r="I395" s="121"/>
      <c r="J395" s="122">
        <f>ROUND($I$395*$H$395,2)</f>
        <v>0</v>
      </c>
      <c r="K395" s="118" t="s">
        <v>318</v>
      </c>
      <c r="L395" s="22"/>
      <c r="M395" s="123"/>
      <c r="N395" s="147" t="s">
        <v>43</v>
      </c>
      <c r="O395" s="148"/>
      <c r="P395" s="149">
        <f>$O$395*$H$395</f>
        <v>0</v>
      </c>
      <c r="Q395" s="149">
        <v>0</v>
      </c>
      <c r="R395" s="149">
        <f>$Q$395*$H$395</f>
        <v>0</v>
      </c>
      <c r="S395" s="149">
        <v>0</v>
      </c>
      <c r="T395" s="150">
        <f>$S$395*$H$395</f>
        <v>0</v>
      </c>
      <c r="AR395" s="75" t="s">
        <v>140</v>
      </c>
      <c r="AT395" s="75" t="s">
        <v>135</v>
      </c>
      <c r="AU395" s="75" t="s">
        <v>21</v>
      </c>
      <c r="AY395" s="75" t="s">
        <v>133</v>
      </c>
      <c r="BE395" s="127">
        <f>IF($N$395="základní",$J$395,0)</f>
        <v>0</v>
      </c>
      <c r="BF395" s="127">
        <f>IF($N$395="snížená",$J$395,0)</f>
        <v>0</v>
      </c>
      <c r="BG395" s="127">
        <f>IF($N$395="zákl. přenesená",$J$395,0)</f>
        <v>0</v>
      </c>
      <c r="BH395" s="127">
        <f>IF($N$395="sníž. přenesená",$J$395,0)</f>
        <v>0</v>
      </c>
      <c r="BI395" s="127">
        <f>IF($N$395="nulová",$J$395,0)</f>
        <v>0</v>
      </c>
      <c r="BJ395" s="75" t="s">
        <v>21</v>
      </c>
      <c r="BK395" s="127">
        <f>ROUND($I$395*$H$395,2)</f>
        <v>0</v>
      </c>
      <c r="BL395" s="75" t="s">
        <v>140</v>
      </c>
      <c r="BM395" s="75" t="s">
        <v>943</v>
      </c>
    </row>
    <row r="396" spans="2:12" s="6" customFormat="1" ht="7.5" customHeight="1">
      <c r="B396" s="36"/>
      <c r="C396" s="37"/>
      <c r="D396" s="37"/>
      <c r="E396" s="37"/>
      <c r="F396" s="37"/>
      <c r="G396" s="37"/>
      <c r="H396" s="37"/>
      <c r="I396" s="37"/>
      <c r="J396" s="37"/>
      <c r="K396" s="37"/>
      <c r="L396" s="22"/>
    </row>
    <row r="397" s="2" customFormat="1" ht="14.25" customHeight="1"/>
  </sheetData>
  <sheetProtection/>
  <autoFilter ref="C99:K99"/>
  <mergeCells count="9">
    <mergeCell ref="E92:H92"/>
    <mergeCell ref="G1:H1"/>
    <mergeCell ref="L2:V2"/>
    <mergeCell ref="E7:H7"/>
    <mergeCell ref="E9:H9"/>
    <mergeCell ref="E24:H24"/>
    <mergeCell ref="E45:H45"/>
    <mergeCell ref="E47:H47"/>
    <mergeCell ref="E90:H90"/>
  </mergeCells>
  <hyperlinks>
    <hyperlink ref="F1:G1" location="C2" tooltip="Krycí list soupisu" display="1) Krycí list soupisu"/>
    <hyperlink ref="G1:H1" location="C54" tooltip="Rekapitulace" display="2) Rekapitulace"/>
    <hyperlink ref="J1" location="C9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54"/>
      <c r="C1" s="154"/>
      <c r="D1" s="153" t="s">
        <v>1</v>
      </c>
      <c r="E1" s="154"/>
      <c r="F1" s="155" t="s">
        <v>1025</v>
      </c>
      <c r="G1" s="267" t="s">
        <v>1026</v>
      </c>
      <c r="H1" s="267"/>
      <c r="I1" s="154"/>
      <c r="J1" s="155" t="s">
        <v>1027</v>
      </c>
      <c r="K1" s="153" t="s">
        <v>83</v>
      </c>
      <c r="L1" s="155" t="s">
        <v>1028</v>
      </c>
      <c r="M1" s="155"/>
      <c r="N1" s="155"/>
      <c r="O1" s="155"/>
      <c r="P1" s="155"/>
      <c r="Q1" s="155"/>
      <c r="R1" s="155"/>
      <c r="S1" s="155"/>
      <c r="T1" s="155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5" t="s">
        <v>5</v>
      </c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84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68" t="str">
        <f>'Rekapitulace stavby'!$K$6</f>
        <v>Stavební úprava chodníků a nákupního centra Skalka a novostavba pěšin pro pěší</v>
      </c>
      <c r="F7" s="236"/>
      <c r="G7" s="236"/>
      <c r="H7" s="236"/>
      <c r="K7" s="12"/>
    </row>
    <row r="8" spans="2:11" s="6" customFormat="1" ht="15.75" customHeight="1">
      <c r="B8" s="22"/>
      <c r="D8" s="18" t="s">
        <v>85</v>
      </c>
      <c r="K8" s="25"/>
    </row>
    <row r="9" spans="2:11" s="6" customFormat="1" ht="37.5" customHeight="1">
      <c r="B9" s="22"/>
      <c r="E9" s="250" t="s">
        <v>944</v>
      </c>
      <c r="F9" s="251"/>
      <c r="G9" s="251"/>
      <c r="H9" s="251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09.09.2016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5" customFormat="1" ht="15.75" customHeight="1">
      <c r="B24" s="76"/>
      <c r="E24" s="263"/>
      <c r="F24" s="269"/>
      <c r="G24" s="269"/>
      <c r="H24" s="269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38</v>
      </c>
      <c r="J27" s="56">
        <f>ROUND($J$85,2)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80">
        <f>ROUND(SUM($BE$85:$BE$156),2)</f>
        <v>0</v>
      </c>
      <c r="I30" s="81">
        <v>0.21</v>
      </c>
      <c r="J30" s="80">
        <f>ROUND(ROUND((SUM($BE$85:$BE$156)),2)*$I$30,2)</f>
        <v>0</v>
      </c>
      <c r="K30" s="25"/>
    </row>
    <row r="31" spans="2:11" s="6" customFormat="1" ht="15" customHeight="1">
      <c r="B31" s="22"/>
      <c r="E31" s="28" t="s">
        <v>44</v>
      </c>
      <c r="F31" s="80">
        <f>ROUND(SUM($BF$85:$BF$156),2)</f>
        <v>0</v>
      </c>
      <c r="I31" s="81">
        <v>0.15</v>
      </c>
      <c r="J31" s="80">
        <f>ROUND(ROUND((SUM($BF$85:$BF$156)),2)*$I$31,2)</f>
        <v>0</v>
      </c>
      <c r="K31" s="25"/>
    </row>
    <row r="32" spans="2:11" s="6" customFormat="1" ht="15" customHeight="1" hidden="1">
      <c r="B32" s="22"/>
      <c r="E32" s="28" t="s">
        <v>45</v>
      </c>
      <c r="F32" s="80">
        <f>ROUND(SUM($BG$85:$BG$156),2)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46</v>
      </c>
      <c r="F33" s="80">
        <f>ROUND(SUM($BH$85:$BH$156),2)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47</v>
      </c>
      <c r="F34" s="80">
        <f>ROUND(SUM($BI$85:$BI$156),2)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82" t="s">
        <v>49</v>
      </c>
      <c r="H36" s="33" t="s">
        <v>50</v>
      </c>
      <c r="I36" s="32"/>
      <c r="J36" s="34">
        <f>SUM($J$27:$J$34)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87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268" t="str">
        <f>$E$7</f>
        <v>Stavební úprava chodníků a nákupního centra Skalka a novostavba pěšin pro pěší</v>
      </c>
      <c r="F45" s="251"/>
      <c r="G45" s="251"/>
      <c r="H45" s="251"/>
      <c r="K45" s="25"/>
    </row>
    <row r="46" spans="2:11" s="6" customFormat="1" ht="15" customHeight="1">
      <c r="B46" s="22"/>
      <c r="C46" s="18" t="s">
        <v>85</v>
      </c>
      <c r="K46" s="25"/>
    </row>
    <row r="47" spans="2:11" s="6" customFormat="1" ht="19.5" customHeight="1">
      <c r="B47" s="22"/>
      <c r="E47" s="250" t="str">
        <f>$E$9</f>
        <v>20 - SO 02 - Pískové cesty</v>
      </c>
      <c r="F47" s="251"/>
      <c r="G47" s="251"/>
      <c r="H47" s="251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Cheb</v>
      </c>
      <c r="I49" s="18" t="s">
        <v>24</v>
      </c>
      <c r="J49" s="45" t="str">
        <f>IF($J$12="","",$J$12)</f>
        <v>09.09.2016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Město Cheb</v>
      </c>
      <c r="I51" s="18" t="s">
        <v>34</v>
      </c>
      <c r="J51" s="16" t="str">
        <f>$E$21</f>
        <v>Pařízek Petr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88</v>
      </c>
      <c r="D54" s="30"/>
      <c r="E54" s="30"/>
      <c r="F54" s="30"/>
      <c r="G54" s="30"/>
      <c r="H54" s="30"/>
      <c r="I54" s="30"/>
      <c r="J54" s="86" t="s">
        <v>89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90</v>
      </c>
      <c r="J56" s="56">
        <f>$J$85</f>
        <v>0</v>
      </c>
      <c r="K56" s="25"/>
      <c r="AU56" s="6" t="s">
        <v>91</v>
      </c>
    </row>
    <row r="57" spans="2:11" s="62" customFormat="1" ht="25.5" customHeight="1">
      <c r="B57" s="87"/>
      <c r="D57" s="88" t="s">
        <v>92</v>
      </c>
      <c r="E57" s="88"/>
      <c r="F57" s="88"/>
      <c r="G57" s="88"/>
      <c r="H57" s="88"/>
      <c r="I57" s="88"/>
      <c r="J57" s="89">
        <f>$J$86</f>
        <v>0</v>
      </c>
      <c r="K57" s="90"/>
    </row>
    <row r="58" spans="2:11" s="91" customFormat="1" ht="21" customHeight="1">
      <c r="B58" s="92"/>
      <c r="D58" s="93" t="s">
        <v>93</v>
      </c>
      <c r="E58" s="93"/>
      <c r="F58" s="93"/>
      <c r="G58" s="93"/>
      <c r="H58" s="93"/>
      <c r="I58" s="93"/>
      <c r="J58" s="94">
        <f>$J$87</f>
        <v>0</v>
      </c>
      <c r="K58" s="95"/>
    </row>
    <row r="59" spans="2:11" s="91" customFormat="1" ht="21" customHeight="1">
      <c r="B59" s="92"/>
      <c r="D59" s="93" t="s">
        <v>97</v>
      </c>
      <c r="E59" s="93"/>
      <c r="F59" s="93"/>
      <c r="G59" s="93"/>
      <c r="H59" s="93"/>
      <c r="I59" s="93"/>
      <c r="J59" s="94">
        <f>$J$113</f>
        <v>0</v>
      </c>
      <c r="K59" s="95"/>
    </row>
    <row r="60" spans="2:11" s="91" customFormat="1" ht="21" customHeight="1">
      <c r="B60" s="92"/>
      <c r="D60" s="93" t="s">
        <v>100</v>
      </c>
      <c r="E60" s="93"/>
      <c r="F60" s="93"/>
      <c r="G60" s="93"/>
      <c r="H60" s="93"/>
      <c r="I60" s="93"/>
      <c r="J60" s="94">
        <f>$J$127</f>
        <v>0</v>
      </c>
      <c r="K60" s="95"/>
    </row>
    <row r="61" spans="2:11" s="91" customFormat="1" ht="21" customHeight="1">
      <c r="B61" s="92"/>
      <c r="D61" s="93" t="s">
        <v>101</v>
      </c>
      <c r="E61" s="93"/>
      <c r="F61" s="93"/>
      <c r="G61" s="93"/>
      <c r="H61" s="93"/>
      <c r="I61" s="93"/>
      <c r="J61" s="94">
        <f>$J$138</f>
        <v>0</v>
      </c>
      <c r="K61" s="95"/>
    </row>
    <row r="62" spans="2:11" s="91" customFormat="1" ht="21" customHeight="1">
      <c r="B62" s="92"/>
      <c r="D62" s="93" t="s">
        <v>102</v>
      </c>
      <c r="E62" s="93"/>
      <c r="F62" s="93"/>
      <c r="G62" s="93"/>
      <c r="H62" s="93"/>
      <c r="I62" s="93"/>
      <c r="J62" s="94">
        <f>$J$143</f>
        <v>0</v>
      </c>
      <c r="K62" s="95"/>
    </row>
    <row r="63" spans="2:11" s="62" customFormat="1" ht="25.5" customHeight="1">
      <c r="B63" s="87"/>
      <c r="D63" s="88" t="s">
        <v>103</v>
      </c>
      <c r="E63" s="88"/>
      <c r="F63" s="88"/>
      <c r="G63" s="88"/>
      <c r="H63" s="88"/>
      <c r="I63" s="88"/>
      <c r="J63" s="89">
        <f>$J$145</f>
        <v>0</v>
      </c>
      <c r="K63" s="90"/>
    </row>
    <row r="64" spans="2:11" s="91" customFormat="1" ht="21" customHeight="1">
      <c r="B64" s="92"/>
      <c r="D64" s="93" t="s">
        <v>105</v>
      </c>
      <c r="E64" s="93"/>
      <c r="F64" s="93"/>
      <c r="G64" s="93"/>
      <c r="H64" s="93"/>
      <c r="I64" s="93"/>
      <c r="J64" s="94">
        <f>$J$146</f>
        <v>0</v>
      </c>
      <c r="K64" s="95"/>
    </row>
    <row r="65" spans="2:11" s="62" customFormat="1" ht="25.5" customHeight="1">
      <c r="B65" s="87"/>
      <c r="D65" s="88" t="s">
        <v>115</v>
      </c>
      <c r="E65" s="88"/>
      <c r="F65" s="88"/>
      <c r="G65" s="88"/>
      <c r="H65" s="88"/>
      <c r="I65" s="88"/>
      <c r="J65" s="89">
        <f>$J$149</f>
        <v>0</v>
      </c>
      <c r="K65" s="90"/>
    </row>
    <row r="66" spans="2:11" s="6" customFormat="1" ht="22.5" customHeight="1">
      <c r="B66" s="22"/>
      <c r="K66" s="25"/>
    </row>
    <row r="67" spans="2:11" s="6" customFormat="1" ht="7.5" customHeight="1">
      <c r="B67" s="36"/>
      <c r="C67" s="37"/>
      <c r="D67" s="37"/>
      <c r="E67" s="37"/>
      <c r="F67" s="37"/>
      <c r="G67" s="37"/>
      <c r="H67" s="37"/>
      <c r="I67" s="37"/>
      <c r="J67" s="37"/>
      <c r="K67" s="38"/>
    </row>
    <row r="71" spans="2:12" s="6" customFormat="1" ht="7.5" customHeight="1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22"/>
    </row>
    <row r="72" spans="2:12" s="6" customFormat="1" ht="37.5" customHeight="1">
      <c r="B72" s="22"/>
      <c r="C72" s="11" t="s">
        <v>116</v>
      </c>
      <c r="L72" s="22"/>
    </row>
    <row r="73" spans="2:12" s="6" customFormat="1" ht="7.5" customHeight="1">
      <c r="B73" s="22"/>
      <c r="L73" s="22"/>
    </row>
    <row r="74" spans="2:12" s="6" customFormat="1" ht="15" customHeight="1">
      <c r="B74" s="22"/>
      <c r="C74" s="18" t="s">
        <v>16</v>
      </c>
      <c r="L74" s="22"/>
    </row>
    <row r="75" spans="2:12" s="6" customFormat="1" ht="16.5" customHeight="1">
      <c r="B75" s="22"/>
      <c r="E75" s="268" t="str">
        <f>$E$7</f>
        <v>Stavební úprava chodníků a nákupního centra Skalka a novostavba pěšin pro pěší</v>
      </c>
      <c r="F75" s="251"/>
      <c r="G75" s="251"/>
      <c r="H75" s="251"/>
      <c r="L75" s="22"/>
    </row>
    <row r="76" spans="2:12" s="6" customFormat="1" ht="15" customHeight="1">
      <c r="B76" s="22"/>
      <c r="C76" s="18" t="s">
        <v>85</v>
      </c>
      <c r="L76" s="22"/>
    </row>
    <row r="77" spans="2:12" s="6" customFormat="1" ht="19.5" customHeight="1">
      <c r="B77" s="22"/>
      <c r="E77" s="250" t="str">
        <f>$E$9</f>
        <v>20 - SO 02 - Pískové cesty</v>
      </c>
      <c r="F77" s="251"/>
      <c r="G77" s="251"/>
      <c r="H77" s="251"/>
      <c r="L77" s="22"/>
    </row>
    <row r="78" spans="2:12" s="6" customFormat="1" ht="7.5" customHeight="1">
      <c r="B78" s="22"/>
      <c r="L78" s="22"/>
    </row>
    <row r="79" spans="2:12" s="6" customFormat="1" ht="18.75" customHeight="1">
      <c r="B79" s="22"/>
      <c r="C79" s="18" t="s">
        <v>22</v>
      </c>
      <c r="F79" s="16" t="str">
        <f>$F$12</f>
        <v>Cheb</v>
      </c>
      <c r="I79" s="18" t="s">
        <v>24</v>
      </c>
      <c r="J79" s="45" t="str">
        <f>IF($J$12="","",$J$12)</f>
        <v>09.09.2016</v>
      </c>
      <c r="L79" s="22"/>
    </row>
    <row r="80" spans="2:12" s="6" customFormat="1" ht="7.5" customHeight="1">
      <c r="B80" s="22"/>
      <c r="L80" s="22"/>
    </row>
    <row r="81" spans="2:12" s="6" customFormat="1" ht="15.75" customHeight="1">
      <c r="B81" s="22"/>
      <c r="C81" s="18" t="s">
        <v>28</v>
      </c>
      <c r="F81" s="16" t="str">
        <f>$E$15</f>
        <v>Město Cheb</v>
      </c>
      <c r="I81" s="18" t="s">
        <v>34</v>
      </c>
      <c r="J81" s="16" t="str">
        <f>$E$21</f>
        <v>Pařízek Petr</v>
      </c>
      <c r="L81" s="22"/>
    </row>
    <row r="82" spans="2:12" s="6" customFormat="1" ht="15" customHeight="1">
      <c r="B82" s="22"/>
      <c r="C82" s="18" t="s">
        <v>32</v>
      </c>
      <c r="F82" s="16">
        <f>IF($E$18="","",$E$18)</f>
      </c>
      <c r="L82" s="22"/>
    </row>
    <row r="83" spans="2:12" s="6" customFormat="1" ht="11.25" customHeight="1">
      <c r="B83" s="22"/>
      <c r="L83" s="22"/>
    </row>
    <row r="84" spans="2:20" s="96" customFormat="1" ht="30" customHeight="1">
      <c r="B84" s="97"/>
      <c r="C84" s="98" t="s">
        <v>117</v>
      </c>
      <c r="D84" s="99" t="s">
        <v>57</v>
      </c>
      <c r="E84" s="99" t="s">
        <v>53</v>
      </c>
      <c r="F84" s="99" t="s">
        <v>118</v>
      </c>
      <c r="G84" s="99" t="s">
        <v>119</v>
      </c>
      <c r="H84" s="99" t="s">
        <v>120</v>
      </c>
      <c r="I84" s="99" t="s">
        <v>121</v>
      </c>
      <c r="J84" s="99" t="s">
        <v>122</v>
      </c>
      <c r="K84" s="100" t="s">
        <v>123</v>
      </c>
      <c r="L84" s="97"/>
      <c r="M84" s="50" t="s">
        <v>124</v>
      </c>
      <c r="N84" s="51" t="s">
        <v>42</v>
      </c>
      <c r="O84" s="51" t="s">
        <v>125</v>
      </c>
      <c r="P84" s="51" t="s">
        <v>126</v>
      </c>
      <c r="Q84" s="51" t="s">
        <v>127</v>
      </c>
      <c r="R84" s="51" t="s">
        <v>128</v>
      </c>
      <c r="S84" s="51" t="s">
        <v>129</v>
      </c>
      <c r="T84" s="52" t="s">
        <v>130</v>
      </c>
    </row>
    <row r="85" spans="2:63" s="6" customFormat="1" ht="30" customHeight="1">
      <c r="B85" s="22"/>
      <c r="C85" s="55" t="s">
        <v>90</v>
      </c>
      <c r="J85" s="101">
        <f>$BK$85</f>
        <v>0</v>
      </c>
      <c r="L85" s="22"/>
      <c r="M85" s="54"/>
      <c r="N85" s="46"/>
      <c r="O85" s="46"/>
      <c r="P85" s="102">
        <f>$P$86+$P$145+$P$149</f>
        <v>0</v>
      </c>
      <c r="Q85" s="46"/>
      <c r="R85" s="102">
        <f>$R$86+$R$145+$R$149</f>
        <v>116.55798100000001</v>
      </c>
      <c r="S85" s="46"/>
      <c r="T85" s="103">
        <f>$T$86+$T$145+$T$149</f>
        <v>2.4699999999999998</v>
      </c>
      <c r="AT85" s="6" t="s">
        <v>71</v>
      </c>
      <c r="AU85" s="6" t="s">
        <v>91</v>
      </c>
      <c r="BK85" s="104">
        <f>$BK$86+$BK$145+$BK$149</f>
        <v>0</v>
      </c>
    </row>
    <row r="86" spans="2:63" s="105" customFormat="1" ht="37.5" customHeight="1">
      <c r="B86" s="106"/>
      <c r="D86" s="107" t="s">
        <v>71</v>
      </c>
      <c r="E86" s="108" t="s">
        <v>131</v>
      </c>
      <c r="F86" s="108" t="s">
        <v>132</v>
      </c>
      <c r="J86" s="109">
        <f>$BK$86</f>
        <v>0</v>
      </c>
      <c r="L86" s="106"/>
      <c r="M86" s="110"/>
      <c r="P86" s="111">
        <f>$P$87+$P$113+$P$127+$P$138+$P$143</f>
        <v>0</v>
      </c>
      <c r="R86" s="111">
        <f>$R$87+$R$113+$R$127+$R$138+$R$143</f>
        <v>116.55798100000001</v>
      </c>
      <c r="T86" s="112">
        <f>$T$87+$T$113+$T$127+$T$138+$T$143</f>
        <v>2.4699999999999998</v>
      </c>
      <c r="AR86" s="107" t="s">
        <v>21</v>
      </c>
      <c r="AT86" s="107" t="s">
        <v>71</v>
      </c>
      <c r="AU86" s="107" t="s">
        <v>72</v>
      </c>
      <c r="AY86" s="107" t="s">
        <v>133</v>
      </c>
      <c r="BK86" s="113">
        <f>$BK$87+$BK$113+$BK$127+$BK$138+$BK$143</f>
        <v>0</v>
      </c>
    </row>
    <row r="87" spans="2:63" s="105" customFormat="1" ht="21" customHeight="1">
      <c r="B87" s="106"/>
      <c r="D87" s="107" t="s">
        <v>71</v>
      </c>
      <c r="E87" s="114" t="s">
        <v>21</v>
      </c>
      <c r="F87" s="114" t="s">
        <v>134</v>
      </c>
      <c r="J87" s="115">
        <f>$BK$87</f>
        <v>0</v>
      </c>
      <c r="L87" s="106"/>
      <c r="M87" s="110"/>
      <c r="P87" s="111">
        <f>SUM($P$88:$P$112)</f>
        <v>0</v>
      </c>
      <c r="R87" s="111">
        <f>SUM($R$88:$R$112)</f>
        <v>79.0601</v>
      </c>
      <c r="T87" s="112">
        <f>SUM($T$88:$T$112)</f>
        <v>2.03</v>
      </c>
      <c r="AR87" s="107" t="s">
        <v>21</v>
      </c>
      <c r="AT87" s="107" t="s">
        <v>71</v>
      </c>
      <c r="AU87" s="107" t="s">
        <v>21</v>
      </c>
      <c r="AY87" s="107" t="s">
        <v>133</v>
      </c>
      <c r="BK87" s="113">
        <f>SUM($BK$88:$BK$112)</f>
        <v>0</v>
      </c>
    </row>
    <row r="88" spans="2:65" s="6" customFormat="1" ht="15.75" customHeight="1">
      <c r="B88" s="22"/>
      <c r="C88" s="116" t="s">
        <v>21</v>
      </c>
      <c r="D88" s="116" t="s">
        <v>135</v>
      </c>
      <c r="E88" s="117" t="s">
        <v>152</v>
      </c>
      <c r="F88" s="118" t="s">
        <v>153</v>
      </c>
      <c r="G88" s="119" t="s">
        <v>154</v>
      </c>
      <c r="H88" s="120">
        <v>7</v>
      </c>
      <c r="I88" s="121"/>
      <c r="J88" s="122">
        <f>ROUND($I$88*$H$88,2)</f>
        <v>0</v>
      </c>
      <c r="K88" s="118" t="s">
        <v>139</v>
      </c>
      <c r="L88" s="22"/>
      <c r="M88" s="123"/>
      <c r="N88" s="124" t="s">
        <v>43</v>
      </c>
      <c r="P88" s="125">
        <f>$O$88*$H$88</f>
        <v>0</v>
      </c>
      <c r="Q88" s="125">
        <v>0</v>
      </c>
      <c r="R88" s="125">
        <f>$Q$88*$H$88</f>
        <v>0</v>
      </c>
      <c r="S88" s="125">
        <v>0.29</v>
      </c>
      <c r="T88" s="126">
        <f>$S$88*$H$88</f>
        <v>2.03</v>
      </c>
      <c r="AR88" s="75" t="s">
        <v>140</v>
      </c>
      <c r="AT88" s="75" t="s">
        <v>135</v>
      </c>
      <c r="AU88" s="75" t="s">
        <v>79</v>
      </c>
      <c r="AY88" s="6" t="s">
        <v>133</v>
      </c>
      <c r="BE88" s="127">
        <f>IF($N$88="základní",$J$88,0)</f>
        <v>0</v>
      </c>
      <c r="BF88" s="127">
        <f>IF($N$88="snížená",$J$88,0)</f>
        <v>0</v>
      </c>
      <c r="BG88" s="127">
        <f>IF($N$88="zákl. přenesená",$J$88,0)</f>
        <v>0</v>
      </c>
      <c r="BH88" s="127">
        <f>IF($N$88="sníž. přenesená",$J$88,0)</f>
        <v>0</v>
      </c>
      <c r="BI88" s="127">
        <f>IF($N$88="nulová",$J$88,0)</f>
        <v>0</v>
      </c>
      <c r="BJ88" s="75" t="s">
        <v>21</v>
      </c>
      <c r="BK88" s="127">
        <f>ROUND($I$88*$H$88,2)</f>
        <v>0</v>
      </c>
      <c r="BL88" s="75" t="s">
        <v>140</v>
      </c>
      <c r="BM88" s="75" t="s">
        <v>945</v>
      </c>
    </row>
    <row r="89" spans="2:65" s="6" customFormat="1" ht="15.75" customHeight="1">
      <c r="B89" s="22"/>
      <c r="C89" s="119" t="s">
        <v>79</v>
      </c>
      <c r="D89" s="119" t="s">
        <v>135</v>
      </c>
      <c r="E89" s="117" t="s">
        <v>161</v>
      </c>
      <c r="F89" s="118" t="s">
        <v>162</v>
      </c>
      <c r="G89" s="119" t="s">
        <v>163</v>
      </c>
      <c r="H89" s="120">
        <v>200.25</v>
      </c>
      <c r="I89" s="121"/>
      <c r="J89" s="122">
        <f>ROUND($I$89*$H$89,2)</f>
        <v>0</v>
      </c>
      <c r="K89" s="118" t="s">
        <v>139</v>
      </c>
      <c r="L89" s="22"/>
      <c r="M89" s="123"/>
      <c r="N89" s="124" t="s">
        <v>43</v>
      </c>
      <c r="P89" s="125">
        <f>$O$89*$H$89</f>
        <v>0</v>
      </c>
      <c r="Q89" s="125">
        <v>0</v>
      </c>
      <c r="R89" s="125">
        <f>$Q$89*$H$89</f>
        <v>0</v>
      </c>
      <c r="S89" s="125">
        <v>0</v>
      </c>
      <c r="T89" s="126">
        <f>$S$89*$H$89</f>
        <v>0</v>
      </c>
      <c r="AR89" s="75" t="s">
        <v>140</v>
      </c>
      <c r="AT89" s="75" t="s">
        <v>135</v>
      </c>
      <c r="AU89" s="75" t="s">
        <v>79</v>
      </c>
      <c r="AY89" s="75" t="s">
        <v>133</v>
      </c>
      <c r="BE89" s="127">
        <f>IF($N$89="základní",$J$89,0)</f>
        <v>0</v>
      </c>
      <c r="BF89" s="127">
        <f>IF($N$89="snížená",$J$89,0)</f>
        <v>0</v>
      </c>
      <c r="BG89" s="127">
        <f>IF($N$89="zákl. přenesená",$J$89,0)</f>
        <v>0</v>
      </c>
      <c r="BH89" s="127">
        <f>IF($N$89="sníž. přenesená",$J$89,0)</f>
        <v>0</v>
      </c>
      <c r="BI89" s="127">
        <f>IF($N$89="nulová",$J$89,0)</f>
        <v>0</v>
      </c>
      <c r="BJ89" s="75" t="s">
        <v>21</v>
      </c>
      <c r="BK89" s="127">
        <f>ROUND($I$89*$H$89,2)</f>
        <v>0</v>
      </c>
      <c r="BL89" s="75" t="s">
        <v>140</v>
      </c>
      <c r="BM89" s="75" t="s">
        <v>946</v>
      </c>
    </row>
    <row r="90" spans="2:51" s="6" customFormat="1" ht="15.75" customHeight="1">
      <c r="B90" s="128"/>
      <c r="D90" s="129" t="s">
        <v>150</v>
      </c>
      <c r="E90" s="130"/>
      <c r="F90" s="130" t="s">
        <v>947</v>
      </c>
      <c r="H90" s="131">
        <v>133.5</v>
      </c>
      <c r="L90" s="128"/>
      <c r="M90" s="132"/>
      <c r="T90" s="133"/>
      <c r="AT90" s="134" t="s">
        <v>150</v>
      </c>
      <c r="AU90" s="134" t="s">
        <v>79</v>
      </c>
      <c r="AV90" s="134" t="s">
        <v>79</v>
      </c>
      <c r="AW90" s="134" t="s">
        <v>91</v>
      </c>
      <c r="AX90" s="134" t="s">
        <v>72</v>
      </c>
      <c r="AY90" s="134" t="s">
        <v>133</v>
      </c>
    </row>
    <row r="91" spans="2:51" s="6" customFormat="1" ht="15.75" customHeight="1">
      <c r="B91" s="128"/>
      <c r="D91" s="135" t="s">
        <v>150</v>
      </c>
      <c r="E91" s="134"/>
      <c r="F91" s="130" t="s">
        <v>948</v>
      </c>
      <c r="H91" s="131">
        <v>66.75</v>
      </c>
      <c r="L91" s="128"/>
      <c r="M91" s="132"/>
      <c r="T91" s="133"/>
      <c r="AT91" s="134" t="s">
        <v>150</v>
      </c>
      <c r="AU91" s="134" t="s">
        <v>79</v>
      </c>
      <c r="AV91" s="134" t="s">
        <v>79</v>
      </c>
      <c r="AW91" s="134" t="s">
        <v>91</v>
      </c>
      <c r="AX91" s="134" t="s">
        <v>72</v>
      </c>
      <c r="AY91" s="134" t="s">
        <v>133</v>
      </c>
    </row>
    <row r="92" spans="2:65" s="6" customFormat="1" ht="15.75" customHeight="1">
      <c r="B92" s="22"/>
      <c r="C92" s="116" t="s">
        <v>145</v>
      </c>
      <c r="D92" s="116" t="s">
        <v>135</v>
      </c>
      <c r="E92" s="117" t="s">
        <v>167</v>
      </c>
      <c r="F92" s="118" t="s">
        <v>168</v>
      </c>
      <c r="G92" s="119" t="s">
        <v>163</v>
      </c>
      <c r="H92" s="120">
        <v>100.125</v>
      </c>
      <c r="I92" s="121"/>
      <c r="J92" s="122">
        <f>ROUND($I$92*$H$92,2)</f>
        <v>0</v>
      </c>
      <c r="K92" s="118" t="s">
        <v>139</v>
      </c>
      <c r="L92" s="22"/>
      <c r="M92" s="123"/>
      <c r="N92" s="124" t="s">
        <v>43</v>
      </c>
      <c r="P92" s="125">
        <f>$O$92*$H$92</f>
        <v>0</v>
      </c>
      <c r="Q92" s="125">
        <v>0</v>
      </c>
      <c r="R92" s="125">
        <f>$Q$92*$H$92</f>
        <v>0</v>
      </c>
      <c r="S92" s="125">
        <v>0</v>
      </c>
      <c r="T92" s="126">
        <f>$S$92*$H$92</f>
        <v>0</v>
      </c>
      <c r="AR92" s="75" t="s">
        <v>140</v>
      </c>
      <c r="AT92" s="75" t="s">
        <v>135</v>
      </c>
      <c r="AU92" s="75" t="s">
        <v>79</v>
      </c>
      <c r="AY92" s="6" t="s">
        <v>133</v>
      </c>
      <c r="BE92" s="127">
        <f>IF($N$92="základní",$J$92,0)</f>
        <v>0</v>
      </c>
      <c r="BF92" s="127">
        <f>IF($N$92="snížená",$J$92,0)</f>
        <v>0</v>
      </c>
      <c r="BG92" s="127">
        <f>IF($N$92="zákl. přenesená",$J$92,0)</f>
        <v>0</v>
      </c>
      <c r="BH92" s="127">
        <f>IF($N$92="sníž. přenesená",$J$92,0)</f>
        <v>0</v>
      </c>
      <c r="BI92" s="127">
        <f>IF($N$92="nulová",$J$92,0)</f>
        <v>0</v>
      </c>
      <c r="BJ92" s="75" t="s">
        <v>21</v>
      </c>
      <c r="BK92" s="127">
        <f>ROUND($I$92*$H$92,2)</f>
        <v>0</v>
      </c>
      <c r="BL92" s="75" t="s">
        <v>140</v>
      </c>
      <c r="BM92" s="75" t="s">
        <v>949</v>
      </c>
    </row>
    <row r="93" spans="2:51" s="6" customFormat="1" ht="15.75" customHeight="1">
      <c r="B93" s="128"/>
      <c r="D93" s="135" t="s">
        <v>150</v>
      </c>
      <c r="F93" s="130" t="s">
        <v>950</v>
      </c>
      <c r="H93" s="131">
        <v>100.125</v>
      </c>
      <c r="L93" s="128"/>
      <c r="M93" s="132"/>
      <c r="T93" s="133"/>
      <c r="AT93" s="134" t="s">
        <v>150</v>
      </c>
      <c r="AU93" s="134" t="s">
        <v>79</v>
      </c>
      <c r="AV93" s="134" t="s">
        <v>79</v>
      </c>
      <c r="AW93" s="134" t="s">
        <v>72</v>
      </c>
      <c r="AX93" s="134" t="s">
        <v>21</v>
      </c>
      <c r="AY93" s="134" t="s">
        <v>133</v>
      </c>
    </row>
    <row r="94" spans="2:65" s="6" customFormat="1" ht="15.75" customHeight="1">
      <c r="B94" s="22"/>
      <c r="C94" s="116" t="s">
        <v>140</v>
      </c>
      <c r="D94" s="116" t="s">
        <v>135</v>
      </c>
      <c r="E94" s="117" t="s">
        <v>172</v>
      </c>
      <c r="F94" s="118" t="s">
        <v>173</v>
      </c>
      <c r="G94" s="119" t="s">
        <v>163</v>
      </c>
      <c r="H94" s="120">
        <v>80</v>
      </c>
      <c r="I94" s="121"/>
      <c r="J94" s="122">
        <f>ROUND($I$94*$H$94,2)</f>
        <v>0</v>
      </c>
      <c r="K94" s="118" t="s">
        <v>139</v>
      </c>
      <c r="L94" s="22"/>
      <c r="M94" s="123"/>
      <c r="N94" s="124" t="s">
        <v>43</v>
      </c>
      <c r="P94" s="125">
        <f>$O$94*$H$94</f>
        <v>0</v>
      </c>
      <c r="Q94" s="125">
        <v>0</v>
      </c>
      <c r="R94" s="125">
        <f>$Q$94*$H$94</f>
        <v>0</v>
      </c>
      <c r="S94" s="125">
        <v>0</v>
      </c>
      <c r="T94" s="126">
        <f>$S$94*$H$94</f>
        <v>0</v>
      </c>
      <c r="AR94" s="75" t="s">
        <v>140</v>
      </c>
      <c r="AT94" s="75" t="s">
        <v>135</v>
      </c>
      <c r="AU94" s="75" t="s">
        <v>79</v>
      </c>
      <c r="AY94" s="6" t="s">
        <v>133</v>
      </c>
      <c r="BE94" s="127">
        <f>IF($N$94="základní",$J$94,0)</f>
        <v>0</v>
      </c>
      <c r="BF94" s="127">
        <f>IF($N$94="snížená",$J$94,0)</f>
        <v>0</v>
      </c>
      <c r="BG94" s="127">
        <f>IF($N$94="zákl. přenesená",$J$94,0)</f>
        <v>0</v>
      </c>
      <c r="BH94" s="127">
        <f>IF($N$94="sníž. přenesená",$J$94,0)</f>
        <v>0</v>
      </c>
      <c r="BI94" s="127">
        <f>IF($N$94="nulová",$J$94,0)</f>
        <v>0</v>
      </c>
      <c r="BJ94" s="75" t="s">
        <v>21</v>
      </c>
      <c r="BK94" s="127">
        <f>ROUND($I$94*$H$94,2)</f>
        <v>0</v>
      </c>
      <c r="BL94" s="75" t="s">
        <v>140</v>
      </c>
      <c r="BM94" s="75" t="s">
        <v>951</v>
      </c>
    </row>
    <row r="95" spans="2:65" s="6" customFormat="1" ht="15.75" customHeight="1">
      <c r="B95" s="22"/>
      <c r="C95" s="119" t="s">
        <v>156</v>
      </c>
      <c r="D95" s="119" t="s">
        <v>135</v>
      </c>
      <c r="E95" s="117" t="s">
        <v>194</v>
      </c>
      <c r="F95" s="118" t="s">
        <v>195</v>
      </c>
      <c r="G95" s="119" t="s">
        <v>163</v>
      </c>
      <c r="H95" s="120">
        <v>194.428</v>
      </c>
      <c r="I95" s="121"/>
      <c r="J95" s="122">
        <f>ROUND($I$95*$H$95,2)</f>
        <v>0</v>
      </c>
      <c r="K95" s="118" t="s">
        <v>139</v>
      </c>
      <c r="L95" s="22"/>
      <c r="M95" s="123"/>
      <c r="N95" s="124" t="s">
        <v>43</v>
      </c>
      <c r="P95" s="125">
        <f>$O$95*$H$95</f>
        <v>0</v>
      </c>
      <c r="Q95" s="125">
        <v>0</v>
      </c>
      <c r="R95" s="125">
        <f>$Q$95*$H$95</f>
        <v>0</v>
      </c>
      <c r="S95" s="125">
        <v>0</v>
      </c>
      <c r="T95" s="126">
        <f>$S$95*$H$95</f>
        <v>0</v>
      </c>
      <c r="AR95" s="75" t="s">
        <v>140</v>
      </c>
      <c r="AT95" s="75" t="s">
        <v>135</v>
      </c>
      <c r="AU95" s="75" t="s">
        <v>79</v>
      </c>
      <c r="AY95" s="75" t="s">
        <v>133</v>
      </c>
      <c r="BE95" s="127">
        <f>IF($N$95="základní",$J$95,0)</f>
        <v>0</v>
      </c>
      <c r="BF95" s="127">
        <f>IF($N$95="snížená",$J$95,0)</f>
        <v>0</v>
      </c>
      <c r="BG95" s="127">
        <f>IF($N$95="zákl. přenesená",$J$95,0)</f>
        <v>0</v>
      </c>
      <c r="BH95" s="127">
        <f>IF($N$95="sníž. přenesená",$J$95,0)</f>
        <v>0</v>
      </c>
      <c r="BI95" s="127">
        <f>IF($N$95="nulová",$J$95,0)</f>
        <v>0</v>
      </c>
      <c r="BJ95" s="75" t="s">
        <v>21</v>
      </c>
      <c r="BK95" s="127">
        <f>ROUND($I$95*$H$95,2)</f>
        <v>0</v>
      </c>
      <c r="BL95" s="75" t="s">
        <v>140</v>
      </c>
      <c r="BM95" s="75" t="s">
        <v>952</v>
      </c>
    </row>
    <row r="96" spans="2:51" s="6" customFormat="1" ht="15.75" customHeight="1">
      <c r="B96" s="128"/>
      <c r="D96" s="129" t="s">
        <v>150</v>
      </c>
      <c r="E96" s="130"/>
      <c r="F96" s="130" t="s">
        <v>953</v>
      </c>
      <c r="H96" s="131">
        <v>194.428</v>
      </c>
      <c r="L96" s="128"/>
      <c r="M96" s="132"/>
      <c r="T96" s="133"/>
      <c r="AT96" s="134" t="s">
        <v>150</v>
      </c>
      <c r="AU96" s="134" t="s">
        <v>79</v>
      </c>
      <c r="AV96" s="134" t="s">
        <v>79</v>
      </c>
      <c r="AW96" s="134" t="s">
        <v>91</v>
      </c>
      <c r="AX96" s="134" t="s">
        <v>21</v>
      </c>
      <c r="AY96" s="134" t="s">
        <v>133</v>
      </c>
    </row>
    <row r="97" spans="2:65" s="6" customFormat="1" ht="15.75" customHeight="1">
      <c r="B97" s="22"/>
      <c r="C97" s="116" t="s">
        <v>160</v>
      </c>
      <c r="D97" s="116" t="s">
        <v>135</v>
      </c>
      <c r="E97" s="117" t="s">
        <v>199</v>
      </c>
      <c r="F97" s="118" t="s">
        <v>200</v>
      </c>
      <c r="G97" s="119" t="s">
        <v>163</v>
      </c>
      <c r="H97" s="120">
        <v>194.428</v>
      </c>
      <c r="I97" s="121"/>
      <c r="J97" s="122">
        <f>ROUND($I$97*$H$97,2)</f>
        <v>0</v>
      </c>
      <c r="K97" s="118" t="s">
        <v>139</v>
      </c>
      <c r="L97" s="22"/>
      <c r="M97" s="123"/>
      <c r="N97" s="124" t="s">
        <v>43</v>
      </c>
      <c r="P97" s="125">
        <f>$O$97*$H$97</f>
        <v>0</v>
      </c>
      <c r="Q97" s="125">
        <v>0</v>
      </c>
      <c r="R97" s="125">
        <f>$Q$97*$H$97</f>
        <v>0</v>
      </c>
      <c r="S97" s="125">
        <v>0</v>
      </c>
      <c r="T97" s="126">
        <f>$S$97*$H$97</f>
        <v>0</v>
      </c>
      <c r="AR97" s="75" t="s">
        <v>140</v>
      </c>
      <c r="AT97" s="75" t="s">
        <v>135</v>
      </c>
      <c r="AU97" s="75" t="s">
        <v>79</v>
      </c>
      <c r="AY97" s="6" t="s">
        <v>133</v>
      </c>
      <c r="BE97" s="127">
        <f>IF($N$97="základní",$J$97,0)</f>
        <v>0</v>
      </c>
      <c r="BF97" s="127">
        <f>IF($N$97="snížená",$J$97,0)</f>
        <v>0</v>
      </c>
      <c r="BG97" s="127">
        <f>IF($N$97="zákl. přenesená",$J$97,0)</f>
        <v>0</v>
      </c>
      <c r="BH97" s="127">
        <f>IF($N$97="sníž. přenesená",$J$97,0)</f>
        <v>0</v>
      </c>
      <c r="BI97" s="127">
        <f>IF($N$97="nulová",$J$97,0)</f>
        <v>0</v>
      </c>
      <c r="BJ97" s="75" t="s">
        <v>21</v>
      </c>
      <c r="BK97" s="127">
        <f>ROUND($I$97*$H$97,2)</f>
        <v>0</v>
      </c>
      <c r="BL97" s="75" t="s">
        <v>140</v>
      </c>
      <c r="BM97" s="75" t="s">
        <v>954</v>
      </c>
    </row>
    <row r="98" spans="2:65" s="6" customFormat="1" ht="15.75" customHeight="1">
      <c r="B98" s="22"/>
      <c r="C98" s="119" t="s">
        <v>166</v>
      </c>
      <c r="D98" s="119" t="s">
        <v>135</v>
      </c>
      <c r="E98" s="117" t="s">
        <v>203</v>
      </c>
      <c r="F98" s="118" t="s">
        <v>204</v>
      </c>
      <c r="G98" s="119" t="s">
        <v>163</v>
      </c>
      <c r="H98" s="120">
        <v>35</v>
      </c>
      <c r="I98" s="121"/>
      <c r="J98" s="122">
        <f>ROUND($I$98*$H$98,2)</f>
        <v>0</v>
      </c>
      <c r="K98" s="118" t="s">
        <v>139</v>
      </c>
      <c r="L98" s="22"/>
      <c r="M98" s="123"/>
      <c r="N98" s="124" t="s">
        <v>43</v>
      </c>
      <c r="P98" s="125">
        <f>$O$98*$H$98</f>
        <v>0</v>
      </c>
      <c r="Q98" s="125">
        <v>0</v>
      </c>
      <c r="R98" s="125">
        <f>$Q$98*$H$98</f>
        <v>0</v>
      </c>
      <c r="S98" s="125">
        <v>0</v>
      </c>
      <c r="T98" s="126">
        <f>$S$98*$H$98</f>
        <v>0</v>
      </c>
      <c r="AR98" s="75" t="s">
        <v>140</v>
      </c>
      <c r="AT98" s="75" t="s">
        <v>135</v>
      </c>
      <c r="AU98" s="75" t="s">
        <v>79</v>
      </c>
      <c r="AY98" s="75" t="s">
        <v>133</v>
      </c>
      <c r="BE98" s="127">
        <f>IF($N$98="základní",$J$98,0)</f>
        <v>0</v>
      </c>
      <c r="BF98" s="127">
        <f>IF($N$98="snížená",$J$98,0)</f>
        <v>0</v>
      </c>
      <c r="BG98" s="127">
        <f>IF($N$98="zákl. přenesená",$J$98,0)</f>
        <v>0</v>
      </c>
      <c r="BH98" s="127">
        <f>IF($N$98="sníž. přenesená",$J$98,0)</f>
        <v>0</v>
      </c>
      <c r="BI98" s="127">
        <f>IF($N$98="nulová",$J$98,0)</f>
        <v>0</v>
      </c>
      <c r="BJ98" s="75" t="s">
        <v>21</v>
      </c>
      <c r="BK98" s="127">
        <f>ROUND($I$98*$H$98,2)</f>
        <v>0</v>
      </c>
      <c r="BL98" s="75" t="s">
        <v>140</v>
      </c>
      <c r="BM98" s="75" t="s">
        <v>955</v>
      </c>
    </row>
    <row r="99" spans="2:65" s="6" customFormat="1" ht="15.75" customHeight="1">
      <c r="B99" s="22"/>
      <c r="C99" s="136" t="s">
        <v>171</v>
      </c>
      <c r="D99" s="136" t="s">
        <v>206</v>
      </c>
      <c r="E99" s="137" t="s">
        <v>207</v>
      </c>
      <c r="F99" s="138" t="s">
        <v>208</v>
      </c>
      <c r="G99" s="136" t="s">
        <v>209</v>
      </c>
      <c r="H99" s="139">
        <v>70</v>
      </c>
      <c r="I99" s="140"/>
      <c r="J99" s="141">
        <f>ROUND($I$99*$H$99,2)</f>
        <v>0</v>
      </c>
      <c r="K99" s="138" t="s">
        <v>139</v>
      </c>
      <c r="L99" s="142"/>
      <c r="M99" s="143"/>
      <c r="N99" s="144" t="s">
        <v>43</v>
      </c>
      <c r="P99" s="125">
        <f>$O$99*$H$99</f>
        <v>0</v>
      </c>
      <c r="Q99" s="125">
        <v>1</v>
      </c>
      <c r="R99" s="125">
        <f>$Q$99*$H$99</f>
        <v>70</v>
      </c>
      <c r="S99" s="125">
        <v>0</v>
      </c>
      <c r="T99" s="126">
        <f>$S$99*$H$99</f>
        <v>0</v>
      </c>
      <c r="AR99" s="75" t="s">
        <v>171</v>
      </c>
      <c r="AT99" s="75" t="s">
        <v>206</v>
      </c>
      <c r="AU99" s="75" t="s">
        <v>79</v>
      </c>
      <c r="AY99" s="75" t="s">
        <v>133</v>
      </c>
      <c r="BE99" s="127">
        <f>IF($N$99="základní",$J$99,0)</f>
        <v>0</v>
      </c>
      <c r="BF99" s="127">
        <f>IF($N$99="snížená",$J$99,0)</f>
        <v>0</v>
      </c>
      <c r="BG99" s="127">
        <f>IF($N$99="zákl. přenesená",$J$99,0)</f>
        <v>0</v>
      </c>
      <c r="BH99" s="127">
        <f>IF($N$99="sníž. přenesená",$J$99,0)</f>
        <v>0</v>
      </c>
      <c r="BI99" s="127">
        <f>IF($N$99="nulová",$J$99,0)</f>
        <v>0</v>
      </c>
      <c r="BJ99" s="75" t="s">
        <v>21</v>
      </c>
      <c r="BK99" s="127">
        <f>ROUND($I$99*$H$99,2)</f>
        <v>0</v>
      </c>
      <c r="BL99" s="75" t="s">
        <v>140</v>
      </c>
      <c r="BM99" s="75" t="s">
        <v>956</v>
      </c>
    </row>
    <row r="100" spans="2:51" s="6" customFormat="1" ht="15.75" customHeight="1">
      <c r="B100" s="128"/>
      <c r="D100" s="135" t="s">
        <v>150</v>
      </c>
      <c r="F100" s="130" t="s">
        <v>957</v>
      </c>
      <c r="H100" s="131">
        <v>70</v>
      </c>
      <c r="L100" s="128"/>
      <c r="M100" s="132"/>
      <c r="T100" s="133"/>
      <c r="AT100" s="134" t="s">
        <v>150</v>
      </c>
      <c r="AU100" s="134" t="s">
        <v>79</v>
      </c>
      <c r="AV100" s="134" t="s">
        <v>79</v>
      </c>
      <c r="AW100" s="134" t="s">
        <v>72</v>
      </c>
      <c r="AX100" s="134" t="s">
        <v>21</v>
      </c>
      <c r="AY100" s="134" t="s">
        <v>133</v>
      </c>
    </row>
    <row r="101" spans="2:65" s="6" customFormat="1" ht="15.75" customHeight="1">
      <c r="B101" s="22"/>
      <c r="C101" s="116" t="s">
        <v>175</v>
      </c>
      <c r="D101" s="116" t="s">
        <v>135</v>
      </c>
      <c r="E101" s="117" t="s">
        <v>213</v>
      </c>
      <c r="F101" s="118" t="s">
        <v>214</v>
      </c>
      <c r="G101" s="119" t="s">
        <v>163</v>
      </c>
      <c r="H101" s="120">
        <v>194.428</v>
      </c>
      <c r="I101" s="121"/>
      <c r="J101" s="122">
        <f>ROUND($I$101*$H$101,2)</f>
        <v>0</v>
      </c>
      <c r="K101" s="118" t="s">
        <v>139</v>
      </c>
      <c r="L101" s="22"/>
      <c r="M101" s="123"/>
      <c r="N101" s="124" t="s">
        <v>43</v>
      </c>
      <c r="P101" s="125">
        <f>$O$101*$H$101</f>
        <v>0</v>
      </c>
      <c r="Q101" s="125">
        <v>0</v>
      </c>
      <c r="R101" s="125">
        <f>$Q$101*$H$101</f>
        <v>0</v>
      </c>
      <c r="S101" s="125">
        <v>0</v>
      </c>
      <c r="T101" s="126">
        <f>$S$101*$H$101</f>
        <v>0</v>
      </c>
      <c r="AR101" s="75" t="s">
        <v>140</v>
      </c>
      <c r="AT101" s="75" t="s">
        <v>135</v>
      </c>
      <c r="AU101" s="75" t="s">
        <v>79</v>
      </c>
      <c r="AY101" s="6" t="s">
        <v>133</v>
      </c>
      <c r="BE101" s="127">
        <f>IF($N$101="základní",$J$101,0)</f>
        <v>0</v>
      </c>
      <c r="BF101" s="127">
        <f>IF($N$101="snížená",$J$101,0)</f>
        <v>0</v>
      </c>
      <c r="BG101" s="127">
        <f>IF($N$101="zákl. přenesená",$J$101,0)</f>
        <v>0</v>
      </c>
      <c r="BH101" s="127">
        <f>IF($N$101="sníž. přenesená",$J$101,0)</f>
        <v>0</v>
      </c>
      <c r="BI101" s="127">
        <f>IF($N$101="nulová",$J$101,0)</f>
        <v>0</v>
      </c>
      <c r="BJ101" s="75" t="s">
        <v>21</v>
      </c>
      <c r="BK101" s="127">
        <f>ROUND($I$101*$H$101,2)</f>
        <v>0</v>
      </c>
      <c r="BL101" s="75" t="s">
        <v>140</v>
      </c>
      <c r="BM101" s="75" t="s">
        <v>958</v>
      </c>
    </row>
    <row r="102" spans="2:65" s="6" customFormat="1" ht="15.75" customHeight="1">
      <c r="B102" s="22"/>
      <c r="C102" s="119" t="s">
        <v>26</v>
      </c>
      <c r="D102" s="119" t="s">
        <v>135</v>
      </c>
      <c r="E102" s="117" t="s">
        <v>217</v>
      </c>
      <c r="F102" s="118" t="s">
        <v>218</v>
      </c>
      <c r="G102" s="119" t="s">
        <v>209</v>
      </c>
      <c r="H102" s="120">
        <v>388.856</v>
      </c>
      <c r="I102" s="121"/>
      <c r="J102" s="122">
        <f>ROUND($I$102*$H$102,2)</f>
        <v>0</v>
      </c>
      <c r="K102" s="118" t="s">
        <v>139</v>
      </c>
      <c r="L102" s="22"/>
      <c r="M102" s="123"/>
      <c r="N102" s="124" t="s">
        <v>43</v>
      </c>
      <c r="P102" s="125">
        <f>$O$102*$H$102</f>
        <v>0</v>
      </c>
      <c r="Q102" s="125">
        <v>0</v>
      </c>
      <c r="R102" s="125">
        <f>$Q$102*$H$102</f>
        <v>0</v>
      </c>
      <c r="S102" s="125">
        <v>0</v>
      </c>
      <c r="T102" s="126">
        <f>$S$102*$H$102</f>
        <v>0</v>
      </c>
      <c r="AR102" s="75" t="s">
        <v>140</v>
      </c>
      <c r="AT102" s="75" t="s">
        <v>135</v>
      </c>
      <c r="AU102" s="75" t="s">
        <v>79</v>
      </c>
      <c r="AY102" s="75" t="s">
        <v>133</v>
      </c>
      <c r="BE102" s="127">
        <f>IF($N$102="základní",$J$102,0)</f>
        <v>0</v>
      </c>
      <c r="BF102" s="127">
        <f>IF($N$102="snížená",$J$102,0)</f>
        <v>0</v>
      </c>
      <c r="BG102" s="127">
        <f>IF($N$102="zákl. přenesená",$J$102,0)</f>
        <v>0</v>
      </c>
      <c r="BH102" s="127">
        <f>IF($N$102="sníž. přenesená",$J$102,0)</f>
        <v>0</v>
      </c>
      <c r="BI102" s="127">
        <f>IF($N$102="nulová",$J$102,0)</f>
        <v>0</v>
      </c>
      <c r="BJ102" s="75" t="s">
        <v>21</v>
      </c>
      <c r="BK102" s="127">
        <f>ROUND($I$102*$H$102,2)</f>
        <v>0</v>
      </c>
      <c r="BL102" s="75" t="s">
        <v>140</v>
      </c>
      <c r="BM102" s="75" t="s">
        <v>959</v>
      </c>
    </row>
    <row r="103" spans="2:51" s="6" customFormat="1" ht="15.75" customHeight="1">
      <c r="B103" s="128"/>
      <c r="D103" s="135" t="s">
        <v>150</v>
      </c>
      <c r="F103" s="130" t="s">
        <v>960</v>
      </c>
      <c r="H103" s="131">
        <v>388.856</v>
      </c>
      <c r="L103" s="128"/>
      <c r="M103" s="132"/>
      <c r="T103" s="133"/>
      <c r="AT103" s="134" t="s">
        <v>150</v>
      </c>
      <c r="AU103" s="134" t="s">
        <v>79</v>
      </c>
      <c r="AV103" s="134" t="s">
        <v>79</v>
      </c>
      <c r="AW103" s="134" t="s">
        <v>72</v>
      </c>
      <c r="AX103" s="134" t="s">
        <v>21</v>
      </c>
      <c r="AY103" s="134" t="s">
        <v>133</v>
      </c>
    </row>
    <row r="104" spans="2:65" s="6" customFormat="1" ht="15.75" customHeight="1">
      <c r="B104" s="22"/>
      <c r="C104" s="116" t="s">
        <v>186</v>
      </c>
      <c r="D104" s="116" t="s">
        <v>135</v>
      </c>
      <c r="E104" s="117" t="s">
        <v>240</v>
      </c>
      <c r="F104" s="118" t="s">
        <v>241</v>
      </c>
      <c r="G104" s="119" t="s">
        <v>148</v>
      </c>
      <c r="H104" s="120">
        <v>2</v>
      </c>
      <c r="I104" s="121"/>
      <c r="J104" s="122">
        <f>ROUND($I$104*$H$104,2)</f>
        <v>0</v>
      </c>
      <c r="K104" s="118" t="s">
        <v>139</v>
      </c>
      <c r="L104" s="22"/>
      <c r="M104" s="123"/>
      <c r="N104" s="124" t="s">
        <v>43</v>
      </c>
      <c r="P104" s="125">
        <f>$O$104*$H$104</f>
        <v>0</v>
      </c>
      <c r="Q104" s="125">
        <v>0</v>
      </c>
      <c r="R104" s="125">
        <f>$Q$104*$H$104</f>
        <v>0</v>
      </c>
      <c r="S104" s="125">
        <v>0</v>
      </c>
      <c r="T104" s="126">
        <f>$S$104*$H$104</f>
        <v>0</v>
      </c>
      <c r="AR104" s="75" t="s">
        <v>140</v>
      </c>
      <c r="AT104" s="75" t="s">
        <v>135</v>
      </c>
      <c r="AU104" s="75" t="s">
        <v>79</v>
      </c>
      <c r="AY104" s="6" t="s">
        <v>133</v>
      </c>
      <c r="BE104" s="127">
        <f>IF($N$104="základní",$J$104,0)</f>
        <v>0</v>
      </c>
      <c r="BF104" s="127">
        <f>IF($N$104="snížená",$J$104,0)</f>
        <v>0</v>
      </c>
      <c r="BG104" s="127">
        <f>IF($N$104="zákl. přenesená",$J$104,0)</f>
        <v>0</v>
      </c>
      <c r="BH104" s="127">
        <f>IF($N$104="sníž. přenesená",$J$104,0)</f>
        <v>0</v>
      </c>
      <c r="BI104" s="127">
        <f>IF($N$104="nulová",$J$104,0)</f>
        <v>0</v>
      </c>
      <c r="BJ104" s="75" t="s">
        <v>21</v>
      </c>
      <c r="BK104" s="127">
        <f>ROUND($I$104*$H$104,2)</f>
        <v>0</v>
      </c>
      <c r="BL104" s="75" t="s">
        <v>140</v>
      </c>
      <c r="BM104" s="75" t="s">
        <v>961</v>
      </c>
    </row>
    <row r="105" spans="2:65" s="6" customFormat="1" ht="15.75" customHeight="1">
      <c r="B105" s="22"/>
      <c r="C105" s="119" t="s">
        <v>193</v>
      </c>
      <c r="D105" s="119" t="s">
        <v>135</v>
      </c>
      <c r="E105" s="117" t="s">
        <v>250</v>
      </c>
      <c r="F105" s="118" t="s">
        <v>251</v>
      </c>
      <c r="G105" s="119" t="s">
        <v>148</v>
      </c>
      <c r="H105" s="120">
        <v>430</v>
      </c>
      <c r="I105" s="121"/>
      <c r="J105" s="122">
        <f>ROUND($I$105*$H$105,2)</f>
        <v>0</v>
      </c>
      <c r="K105" s="118" t="s">
        <v>139</v>
      </c>
      <c r="L105" s="22"/>
      <c r="M105" s="123"/>
      <c r="N105" s="124" t="s">
        <v>43</v>
      </c>
      <c r="P105" s="125">
        <f>$O$105*$H$105</f>
        <v>0</v>
      </c>
      <c r="Q105" s="125">
        <v>0</v>
      </c>
      <c r="R105" s="125">
        <f>$Q$105*$H$105</f>
        <v>0</v>
      </c>
      <c r="S105" s="125">
        <v>0</v>
      </c>
      <c r="T105" s="126">
        <f>$S$105*$H$105</f>
        <v>0</v>
      </c>
      <c r="AR105" s="75" t="s">
        <v>140</v>
      </c>
      <c r="AT105" s="75" t="s">
        <v>135</v>
      </c>
      <c r="AU105" s="75" t="s">
        <v>79</v>
      </c>
      <c r="AY105" s="75" t="s">
        <v>133</v>
      </c>
      <c r="BE105" s="127">
        <f>IF($N$105="základní",$J$105,0)</f>
        <v>0</v>
      </c>
      <c r="BF105" s="127">
        <f>IF($N$105="snížená",$J$105,0)</f>
        <v>0</v>
      </c>
      <c r="BG105" s="127">
        <f>IF($N$105="zákl. přenesená",$J$105,0)</f>
        <v>0</v>
      </c>
      <c r="BH105" s="127">
        <f>IF($N$105="sníž. přenesená",$J$105,0)</f>
        <v>0</v>
      </c>
      <c r="BI105" s="127">
        <f>IF($N$105="nulová",$J$105,0)</f>
        <v>0</v>
      </c>
      <c r="BJ105" s="75" t="s">
        <v>21</v>
      </c>
      <c r="BK105" s="127">
        <f>ROUND($I$105*$H$105,2)</f>
        <v>0</v>
      </c>
      <c r="BL105" s="75" t="s">
        <v>140</v>
      </c>
      <c r="BM105" s="75" t="s">
        <v>962</v>
      </c>
    </row>
    <row r="106" spans="2:65" s="6" customFormat="1" ht="15.75" customHeight="1">
      <c r="B106" s="22"/>
      <c r="C106" s="119" t="s">
        <v>198</v>
      </c>
      <c r="D106" s="119" t="s">
        <v>135</v>
      </c>
      <c r="E106" s="117" t="s">
        <v>255</v>
      </c>
      <c r="F106" s="118" t="s">
        <v>256</v>
      </c>
      <c r="G106" s="119" t="s">
        <v>148</v>
      </c>
      <c r="H106" s="120">
        <v>430</v>
      </c>
      <c r="I106" s="121"/>
      <c r="J106" s="122">
        <f>ROUND($I$106*$H$106,2)</f>
        <v>0</v>
      </c>
      <c r="K106" s="118" t="s">
        <v>139</v>
      </c>
      <c r="L106" s="22"/>
      <c r="M106" s="123"/>
      <c r="N106" s="124" t="s">
        <v>43</v>
      </c>
      <c r="P106" s="125">
        <f>$O$106*$H$106</f>
        <v>0</v>
      </c>
      <c r="Q106" s="125">
        <v>0</v>
      </c>
      <c r="R106" s="125">
        <f>$Q$106*$H$106</f>
        <v>0</v>
      </c>
      <c r="S106" s="125">
        <v>0</v>
      </c>
      <c r="T106" s="126">
        <f>$S$106*$H$106</f>
        <v>0</v>
      </c>
      <c r="AR106" s="75" t="s">
        <v>140</v>
      </c>
      <c r="AT106" s="75" t="s">
        <v>135</v>
      </c>
      <c r="AU106" s="75" t="s">
        <v>79</v>
      </c>
      <c r="AY106" s="75" t="s">
        <v>133</v>
      </c>
      <c r="BE106" s="127">
        <f>IF($N$106="základní",$J$106,0)</f>
        <v>0</v>
      </c>
      <c r="BF106" s="127">
        <f>IF($N$106="snížená",$J$106,0)</f>
        <v>0</v>
      </c>
      <c r="BG106" s="127">
        <f>IF($N$106="zákl. přenesená",$J$106,0)</f>
        <v>0</v>
      </c>
      <c r="BH106" s="127">
        <f>IF($N$106="sníž. přenesená",$J$106,0)</f>
        <v>0</v>
      </c>
      <c r="BI106" s="127">
        <f>IF($N$106="nulová",$J$106,0)</f>
        <v>0</v>
      </c>
      <c r="BJ106" s="75" t="s">
        <v>21</v>
      </c>
      <c r="BK106" s="127">
        <f>ROUND($I$106*$H$106,2)</f>
        <v>0</v>
      </c>
      <c r="BL106" s="75" t="s">
        <v>140</v>
      </c>
      <c r="BM106" s="75" t="s">
        <v>963</v>
      </c>
    </row>
    <row r="107" spans="2:65" s="6" customFormat="1" ht="15.75" customHeight="1">
      <c r="B107" s="22"/>
      <c r="C107" s="119" t="s">
        <v>202</v>
      </c>
      <c r="D107" s="119" t="s">
        <v>135</v>
      </c>
      <c r="E107" s="117" t="s">
        <v>259</v>
      </c>
      <c r="F107" s="118" t="s">
        <v>260</v>
      </c>
      <c r="G107" s="119" t="s">
        <v>148</v>
      </c>
      <c r="H107" s="120">
        <v>430</v>
      </c>
      <c r="I107" s="121"/>
      <c r="J107" s="122">
        <f>ROUND($I$107*$H$107,2)</f>
        <v>0</v>
      </c>
      <c r="K107" s="118" t="s">
        <v>139</v>
      </c>
      <c r="L107" s="22"/>
      <c r="M107" s="123"/>
      <c r="N107" s="124" t="s">
        <v>43</v>
      </c>
      <c r="P107" s="125">
        <f>$O$107*$H$107</f>
        <v>0</v>
      </c>
      <c r="Q107" s="125">
        <v>0</v>
      </c>
      <c r="R107" s="125">
        <f>$Q$107*$H$107</f>
        <v>0</v>
      </c>
      <c r="S107" s="125">
        <v>0</v>
      </c>
      <c r="T107" s="126">
        <f>$S$107*$H$107</f>
        <v>0</v>
      </c>
      <c r="AR107" s="75" t="s">
        <v>140</v>
      </c>
      <c r="AT107" s="75" t="s">
        <v>135</v>
      </c>
      <c r="AU107" s="75" t="s">
        <v>79</v>
      </c>
      <c r="AY107" s="75" t="s">
        <v>133</v>
      </c>
      <c r="BE107" s="127">
        <f>IF($N$107="základní",$J$107,0)</f>
        <v>0</v>
      </c>
      <c r="BF107" s="127">
        <f>IF($N$107="snížená",$J$107,0)</f>
        <v>0</v>
      </c>
      <c r="BG107" s="127">
        <f>IF($N$107="zákl. přenesená",$J$107,0)</f>
        <v>0</v>
      </c>
      <c r="BH107" s="127">
        <f>IF($N$107="sníž. přenesená",$J$107,0)</f>
        <v>0</v>
      </c>
      <c r="BI107" s="127">
        <f>IF($N$107="nulová",$J$107,0)</f>
        <v>0</v>
      </c>
      <c r="BJ107" s="75" t="s">
        <v>21</v>
      </c>
      <c r="BK107" s="127">
        <f>ROUND($I$107*$H$107,2)</f>
        <v>0</v>
      </c>
      <c r="BL107" s="75" t="s">
        <v>140</v>
      </c>
      <c r="BM107" s="75" t="s">
        <v>964</v>
      </c>
    </row>
    <row r="108" spans="2:65" s="6" customFormat="1" ht="15.75" customHeight="1">
      <c r="B108" s="22"/>
      <c r="C108" s="136" t="s">
        <v>8</v>
      </c>
      <c r="D108" s="136" t="s">
        <v>206</v>
      </c>
      <c r="E108" s="137" t="s">
        <v>263</v>
      </c>
      <c r="F108" s="138" t="s">
        <v>264</v>
      </c>
      <c r="G108" s="136" t="s">
        <v>163</v>
      </c>
      <c r="H108" s="139">
        <v>43</v>
      </c>
      <c r="I108" s="140"/>
      <c r="J108" s="141">
        <f>ROUND($I$108*$H$108,2)</f>
        <v>0</v>
      </c>
      <c r="K108" s="138" t="s">
        <v>139</v>
      </c>
      <c r="L108" s="142"/>
      <c r="M108" s="143"/>
      <c r="N108" s="144" t="s">
        <v>43</v>
      </c>
      <c r="P108" s="125">
        <f>$O$108*$H$108</f>
        <v>0</v>
      </c>
      <c r="Q108" s="125">
        <v>0.21</v>
      </c>
      <c r="R108" s="125">
        <f>$Q$108*$H$108</f>
        <v>9.03</v>
      </c>
      <c r="S108" s="125">
        <v>0</v>
      </c>
      <c r="T108" s="126">
        <f>$S$108*$H$108</f>
        <v>0</v>
      </c>
      <c r="AR108" s="75" t="s">
        <v>171</v>
      </c>
      <c r="AT108" s="75" t="s">
        <v>206</v>
      </c>
      <c r="AU108" s="75" t="s">
        <v>79</v>
      </c>
      <c r="AY108" s="75" t="s">
        <v>133</v>
      </c>
      <c r="BE108" s="127">
        <f>IF($N$108="základní",$J$108,0)</f>
        <v>0</v>
      </c>
      <c r="BF108" s="127">
        <f>IF($N$108="snížená",$J$108,0)</f>
        <v>0</v>
      </c>
      <c r="BG108" s="127">
        <f>IF($N$108="zákl. přenesená",$J$108,0)</f>
        <v>0</v>
      </c>
      <c r="BH108" s="127">
        <f>IF($N$108="sníž. přenesená",$J$108,0)</f>
        <v>0</v>
      </c>
      <c r="BI108" s="127">
        <f>IF($N$108="nulová",$J$108,0)</f>
        <v>0</v>
      </c>
      <c r="BJ108" s="75" t="s">
        <v>21</v>
      </c>
      <c r="BK108" s="127">
        <f>ROUND($I$108*$H$108,2)</f>
        <v>0</v>
      </c>
      <c r="BL108" s="75" t="s">
        <v>140</v>
      </c>
      <c r="BM108" s="75" t="s">
        <v>965</v>
      </c>
    </row>
    <row r="109" spans="2:51" s="6" customFormat="1" ht="15.75" customHeight="1">
      <c r="B109" s="128"/>
      <c r="D109" s="129" t="s">
        <v>150</v>
      </c>
      <c r="E109" s="130"/>
      <c r="F109" s="130" t="s">
        <v>966</v>
      </c>
      <c r="H109" s="131">
        <v>43</v>
      </c>
      <c r="L109" s="128"/>
      <c r="M109" s="132"/>
      <c r="T109" s="133"/>
      <c r="AT109" s="134" t="s">
        <v>150</v>
      </c>
      <c r="AU109" s="134" t="s">
        <v>79</v>
      </c>
      <c r="AV109" s="134" t="s">
        <v>79</v>
      </c>
      <c r="AW109" s="134" t="s">
        <v>91</v>
      </c>
      <c r="AX109" s="134" t="s">
        <v>21</v>
      </c>
      <c r="AY109" s="134" t="s">
        <v>133</v>
      </c>
    </row>
    <row r="110" spans="2:65" s="6" customFormat="1" ht="15.75" customHeight="1">
      <c r="B110" s="22"/>
      <c r="C110" s="116" t="s">
        <v>212</v>
      </c>
      <c r="D110" s="116" t="s">
        <v>135</v>
      </c>
      <c r="E110" s="117" t="s">
        <v>268</v>
      </c>
      <c r="F110" s="118" t="s">
        <v>269</v>
      </c>
      <c r="G110" s="119" t="s">
        <v>148</v>
      </c>
      <c r="H110" s="120">
        <v>430</v>
      </c>
      <c r="I110" s="121"/>
      <c r="J110" s="122">
        <f>ROUND($I$110*$H$110,2)</f>
        <v>0</v>
      </c>
      <c r="K110" s="118" t="s">
        <v>139</v>
      </c>
      <c r="L110" s="22"/>
      <c r="M110" s="123"/>
      <c r="N110" s="124" t="s">
        <v>43</v>
      </c>
      <c r="P110" s="125">
        <f>$O$110*$H$110</f>
        <v>0</v>
      </c>
      <c r="Q110" s="125">
        <v>0</v>
      </c>
      <c r="R110" s="125">
        <f>$Q$110*$H$110</f>
        <v>0</v>
      </c>
      <c r="S110" s="125">
        <v>0</v>
      </c>
      <c r="T110" s="126">
        <f>$S$110*$H$110</f>
        <v>0</v>
      </c>
      <c r="AR110" s="75" t="s">
        <v>140</v>
      </c>
      <c r="AT110" s="75" t="s">
        <v>135</v>
      </c>
      <c r="AU110" s="75" t="s">
        <v>79</v>
      </c>
      <c r="AY110" s="6" t="s">
        <v>133</v>
      </c>
      <c r="BE110" s="127">
        <f>IF($N$110="základní",$J$110,0)</f>
        <v>0</v>
      </c>
      <c r="BF110" s="127">
        <f>IF($N$110="snížená",$J$110,0)</f>
        <v>0</v>
      </c>
      <c r="BG110" s="127">
        <f>IF($N$110="zákl. přenesená",$J$110,0)</f>
        <v>0</v>
      </c>
      <c r="BH110" s="127">
        <f>IF($N$110="sníž. přenesená",$J$110,0)</f>
        <v>0</v>
      </c>
      <c r="BI110" s="127">
        <f>IF($N$110="nulová",$J$110,0)</f>
        <v>0</v>
      </c>
      <c r="BJ110" s="75" t="s">
        <v>21</v>
      </c>
      <c r="BK110" s="127">
        <f>ROUND($I$110*$H$110,2)</f>
        <v>0</v>
      </c>
      <c r="BL110" s="75" t="s">
        <v>140</v>
      </c>
      <c r="BM110" s="75" t="s">
        <v>967</v>
      </c>
    </row>
    <row r="111" spans="2:65" s="6" customFormat="1" ht="15.75" customHeight="1">
      <c r="B111" s="22"/>
      <c r="C111" s="136" t="s">
        <v>216</v>
      </c>
      <c r="D111" s="136" t="s">
        <v>206</v>
      </c>
      <c r="E111" s="137" t="s">
        <v>272</v>
      </c>
      <c r="F111" s="138" t="s">
        <v>273</v>
      </c>
      <c r="G111" s="136" t="s">
        <v>274</v>
      </c>
      <c r="H111" s="139">
        <v>30.1</v>
      </c>
      <c r="I111" s="140"/>
      <c r="J111" s="141">
        <f>ROUND($I$111*$H$111,2)</f>
        <v>0</v>
      </c>
      <c r="K111" s="138" t="s">
        <v>139</v>
      </c>
      <c r="L111" s="142"/>
      <c r="M111" s="143"/>
      <c r="N111" s="144" t="s">
        <v>43</v>
      </c>
      <c r="P111" s="125">
        <f>$O$111*$H$111</f>
        <v>0</v>
      </c>
      <c r="Q111" s="125">
        <v>0.001</v>
      </c>
      <c r="R111" s="125">
        <f>$Q$111*$H$111</f>
        <v>0.030100000000000002</v>
      </c>
      <c r="S111" s="125">
        <v>0</v>
      </c>
      <c r="T111" s="126">
        <f>$S$111*$H$111</f>
        <v>0</v>
      </c>
      <c r="AR111" s="75" t="s">
        <v>171</v>
      </c>
      <c r="AT111" s="75" t="s">
        <v>206</v>
      </c>
      <c r="AU111" s="75" t="s">
        <v>79</v>
      </c>
      <c r="AY111" s="75" t="s">
        <v>133</v>
      </c>
      <c r="BE111" s="127">
        <f>IF($N$111="základní",$J$111,0)</f>
        <v>0</v>
      </c>
      <c r="BF111" s="127">
        <f>IF($N$111="snížená",$J$111,0)</f>
        <v>0</v>
      </c>
      <c r="BG111" s="127">
        <f>IF($N$111="zákl. přenesená",$J$111,0)</f>
        <v>0</v>
      </c>
      <c r="BH111" s="127">
        <f>IF($N$111="sníž. přenesená",$J$111,0)</f>
        <v>0</v>
      </c>
      <c r="BI111" s="127">
        <f>IF($N$111="nulová",$J$111,0)</f>
        <v>0</v>
      </c>
      <c r="BJ111" s="75" t="s">
        <v>21</v>
      </c>
      <c r="BK111" s="127">
        <f>ROUND($I$111*$H$111,2)</f>
        <v>0</v>
      </c>
      <c r="BL111" s="75" t="s">
        <v>140</v>
      </c>
      <c r="BM111" s="75" t="s">
        <v>968</v>
      </c>
    </row>
    <row r="112" spans="2:51" s="6" customFormat="1" ht="15.75" customHeight="1">
      <c r="B112" s="128"/>
      <c r="D112" s="129" t="s">
        <v>150</v>
      </c>
      <c r="E112" s="130"/>
      <c r="F112" s="130" t="s">
        <v>969</v>
      </c>
      <c r="H112" s="131">
        <v>30.1</v>
      </c>
      <c r="L112" s="128"/>
      <c r="M112" s="132"/>
      <c r="T112" s="133"/>
      <c r="AT112" s="134" t="s">
        <v>150</v>
      </c>
      <c r="AU112" s="134" t="s">
        <v>79</v>
      </c>
      <c r="AV112" s="134" t="s">
        <v>79</v>
      </c>
      <c r="AW112" s="134" t="s">
        <v>91</v>
      </c>
      <c r="AX112" s="134" t="s">
        <v>21</v>
      </c>
      <c r="AY112" s="134" t="s">
        <v>133</v>
      </c>
    </row>
    <row r="113" spans="2:63" s="105" customFormat="1" ht="30.75" customHeight="1">
      <c r="B113" s="106"/>
      <c r="D113" s="107" t="s">
        <v>71</v>
      </c>
      <c r="E113" s="114" t="s">
        <v>156</v>
      </c>
      <c r="F113" s="114" t="s">
        <v>333</v>
      </c>
      <c r="J113" s="115">
        <f>$BK$113</f>
        <v>0</v>
      </c>
      <c r="L113" s="106"/>
      <c r="M113" s="110"/>
      <c r="P113" s="111">
        <f>SUM($P$114:$P$126)</f>
        <v>0</v>
      </c>
      <c r="R113" s="111">
        <f>SUM($R$114:$R$126)</f>
        <v>35.437781</v>
      </c>
      <c r="T113" s="112">
        <f>SUM($T$114:$T$126)</f>
        <v>0</v>
      </c>
      <c r="AR113" s="107" t="s">
        <v>21</v>
      </c>
      <c r="AT113" s="107" t="s">
        <v>71</v>
      </c>
      <c r="AU113" s="107" t="s">
        <v>21</v>
      </c>
      <c r="AY113" s="107" t="s">
        <v>133</v>
      </c>
      <c r="BK113" s="113">
        <f>SUM($BK$114:$BK$126)</f>
        <v>0</v>
      </c>
    </row>
    <row r="114" spans="2:65" s="6" customFormat="1" ht="15.75" customHeight="1">
      <c r="B114" s="22"/>
      <c r="C114" s="116" t="s">
        <v>221</v>
      </c>
      <c r="D114" s="116" t="s">
        <v>135</v>
      </c>
      <c r="E114" s="117" t="s">
        <v>335</v>
      </c>
      <c r="F114" s="118" t="s">
        <v>336</v>
      </c>
      <c r="G114" s="119" t="s">
        <v>148</v>
      </c>
      <c r="H114" s="120">
        <v>445</v>
      </c>
      <c r="I114" s="121"/>
      <c r="J114" s="122">
        <f>ROUND($I$114*$H$114,2)</f>
        <v>0</v>
      </c>
      <c r="K114" s="118" t="s">
        <v>139</v>
      </c>
      <c r="L114" s="22"/>
      <c r="M114" s="123"/>
      <c r="N114" s="124" t="s">
        <v>43</v>
      </c>
      <c r="P114" s="125">
        <f>$O$114*$H$114</f>
        <v>0</v>
      </c>
      <c r="Q114" s="125">
        <v>0</v>
      </c>
      <c r="R114" s="125">
        <f>$Q$114*$H$114</f>
        <v>0</v>
      </c>
      <c r="S114" s="125">
        <v>0</v>
      </c>
      <c r="T114" s="126">
        <f>$S$114*$H$114</f>
        <v>0</v>
      </c>
      <c r="AR114" s="75" t="s">
        <v>140</v>
      </c>
      <c r="AT114" s="75" t="s">
        <v>135</v>
      </c>
      <c r="AU114" s="75" t="s">
        <v>79</v>
      </c>
      <c r="AY114" s="6" t="s">
        <v>133</v>
      </c>
      <c r="BE114" s="127">
        <f>IF($N$114="základní",$J$114,0)</f>
        <v>0</v>
      </c>
      <c r="BF114" s="127">
        <f>IF($N$114="snížená",$J$114,0)</f>
        <v>0</v>
      </c>
      <c r="BG114" s="127">
        <f>IF($N$114="zákl. přenesená",$J$114,0)</f>
        <v>0</v>
      </c>
      <c r="BH114" s="127">
        <f>IF($N$114="sníž. přenesená",$J$114,0)</f>
        <v>0</v>
      </c>
      <c r="BI114" s="127">
        <f>IF($N$114="nulová",$J$114,0)</f>
        <v>0</v>
      </c>
      <c r="BJ114" s="75" t="s">
        <v>21</v>
      </c>
      <c r="BK114" s="127">
        <f>ROUND($I$114*$H$114,2)</f>
        <v>0</v>
      </c>
      <c r="BL114" s="75" t="s">
        <v>140</v>
      </c>
      <c r="BM114" s="75" t="s">
        <v>970</v>
      </c>
    </row>
    <row r="115" spans="2:51" s="6" customFormat="1" ht="15.75" customHeight="1">
      <c r="B115" s="128"/>
      <c r="D115" s="129" t="s">
        <v>150</v>
      </c>
      <c r="E115" s="130"/>
      <c r="F115" s="130" t="s">
        <v>971</v>
      </c>
      <c r="H115" s="131">
        <v>445</v>
      </c>
      <c r="L115" s="128"/>
      <c r="M115" s="132"/>
      <c r="T115" s="133"/>
      <c r="AT115" s="134" t="s">
        <v>150</v>
      </c>
      <c r="AU115" s="134" t="s">
        <v>79</v>
      </c>
      <c r="AV115" s="134" t="s">
        <v>79</v>
      </c>
      <c r="AW115" s="134" t="s">
        <v>91</v>
      </c>
      <c r="AX115" s="134" t="s">
        <v>21</v>
      </c>
      <c r="AY115" s="134" t="s">
        <v>133</v>
      </c>
    </row>
    <row r="116" spans="2:65" s="6" customFormat="1" ht="15.75" customHeight="1">
      <c r="B116" s="22"/>
      <c r="C116" s="116" t="s">
        <v>227</v>
      </c>
      <c r="D116" s="116" t="s">
        <v>135</v>
      </c>
      <c r="E116" s="117" t="s">
        <v>356</v>
      </c>
      <c r="F116" s="118" t="s">
        <v>357</v>
      </c>
      <c r="G116" s="119" t="s">
        <v>148</v>
      </c>
      <c r="H116" s="120">
        <v>445</v>
      </c>
      <c r="I116" s="121"/>
      <c r="J116" s="122">
        <f>ROUND($I$116*$H$116,2)</f>
        <v>0</v>
      </c>
      <c r="K116" s="118" t="s">
        <v>139</v>
      </c>
      <c r="L116" s="22"/>
      <c r="M116" s="123"/>
      <c r="N116" s="124" t="s">
        <v>43</v>
      </c>
      <c r="P116" s="125">
        <f>$O$116*$H$116</f>
        <v>0</v>
      </c>
      <c r="Q116" s="125">
        <v>0</v>
      </c>
      <c r="R116" s="125">
        <f>$Q$116*$H$116</f>
        <v>0</v>
      </c>
      <c r="S116" s="125">
        <v>0</v>
      </c>
      <c r="T116" s="126">
        <f>$S$116*$H$116</f>
        <v>0</v>
      </c>
      <c r="AR116" s="75" t="s">
        <v>140</v>
      </c>
      <c r="AT116" s="75" t="s">
        <v>135</v>
      </c>
      <c r="AU116" s="75" t="s">
        <v>79</v>
      </c>
      <c r="AY116" s="6" t="s">
        <v>133</v>
      </c>
      <c r="BE116" s="127">
        <f>IF($N$116="základní",$J$116,0)</f>
        <v>0</v>
      </c>
      <c r="BF116" s="127">
        <f>IF($N$116="snížená",$J$116,0)</f>
        <v>0</v>
      </c>
      <c r="BG116" s="127">
        <f>IF($N$116="zákl. přenesená",$J$116,0)</f>
        <v>0</v>
      </c>
      <c r="BH116" s="127">
        <f>IF($N$116="sníž. přenesená",$J$116,0)</f>
        <v>0</v>
      </c>
      <c r="BI116" s="127">
        <f>IF($N$116="nulová",$J$116,0)</f>
        <v>0</v>
      </c>
      <c r="BJ116" s="75" t="s">
        <v>21</v>
      </c>
      <c r="BK116" s="127">
        <f>ROUND($I$116*$H$116,2)</f>
        <v>0</v>
      </c>
      <c r="BL116" s="75" t="s">
        <v>140</v>
      </c>
      <c r="BM116" s="75" t="s">
        <v>972</v>
      </c>
    </row>
    <row r="117" spans="2:51" s="6" customFormat="1" ht="15.75" customHeight="1">
      <c r="B117" s="128"/>
      <c r="D117" s="129" t="s">
        <v>150</v>
      </c>
      <c r="E117" s="130"/>
      <c r="F117" s="130" t="s">
        <v>973</v>
      </c>
      <c r="H117" s="131">
        <v>445</v>
      </c>
      <c r="L117" s="128"/>
      <c r="M117" s="132"/>
      <c r="T117" s="133"/>
      <c r="AT117" s="134" t="s">
        <v>150</v>
      </c>
      <c r="AU117" s="134" t="s">
        <v>79</v>
      </c>
      <c r="AV117" s="134" t="s">
        <v>79</v>
      </c>
      <c r="AW117" s="134" t="s">
        <v>91</v>
      </c>
      <c r="AX117" s="134" t="s">
        <v>21</v>
      </c>
      <c r="AY117" s="134" t="s">
        <v>133</v>
      </c>
    </row>
    <row r="118" spans="2:65" s="6" customFormat="1" ht="15.75" customHeight="1">
      <c r="B118" s="22"/>
      <c r="C118" s="116" t="s">
        <v>80</v>
      </c>
      <c r="D118" s="116" t="s">
        <v>135</v>
      </c>
      <c r="E118" s="117" t="s">
        <v>361</v>
      </c>
      <c r="F118" s="118" t="s">
        <v>362</v>
      </c>
      <c r="G118" s="119" t="s">
        <v>148</v>
      </c>
      <c r="H118" s="120">
        <v>890</v>
      </c>
      <c r="I118" s="121"/>
      <c r="J118" s="122">
        <f>ROUND($I$118*$H$118,2)</f>
        <v>0</v>
      </c>
      <c r="K118" s="118" t="s">
        <v>139</v>
      </c>
      <c r="L118" s="22"/>
      <c r="M118" s="123"/>
      <c r="N118" s="124" t="s">
        <v>43</v>
      </c>
      <c r="P118" s="125">
        <f>$O$118*$H$118</f>
        <v>0</v>
      </c>
      <c r="Q118" s="125">
        <v>0</v>
      </c>
      <c r="R118" s="125">
        <f>$Q$118*$H$118</f>
        <v>0</v>
      </c>
      <c r="S118" s="125">
        <v>0</v>
      </c>
      <c r="T118" s="126">
        <f>$S$118*$H$118</f>
        <v>0</v>
      </c>
      <c r="AR118" s="75" t="s">
        <v>140</v>
      </c>
      <c r="AT118" s="75" t="s">
        <v>135</v>
      </c>
      <c r="AU118" s="75" t="s">
        <v>79</v>
      </c>
      <c r="AY118" s="6" t="s">
        <v>133</v>
      </c>
      <c r="BE118" s="127">
        <f>IF($N$118="základní",$J$118,0)</f>
        <v>0</v>
      </c>
      <c r="BF118" s="127">
        <f>IF($N$118="snížená",$J$118,0)</f>
        <v>0</v>
      </c>
      <c r="BG118" s="127">
        <f>IF($N$118="zákl. přenesená",$J$118,0)</f>
        <v>0</v>
      </c>
      <c r="BH118" s="127">
        <f>IF($N$118="sníž. přenesená",$J$118,0)</f>
        <v>0</v>
      </c>
      <c r="BI118" s="127">
        <f>IF($N$118="nulová",$J$118,0)</f>
        <v>0</v>
      </c>
      <c r="BJ118" s="75" t="s">
        <v>21</v>
      </c>
      <c r="BK118" s="127">
        <f>ROUND($I$118*$H$118,2)</f>
        <v>0</v>
      </c>
      <c r="BL118" s="75" t="s">
        <v>140</v>
      </c>
      <c r="BM118" s="75" t="s">
        <v>974</v>
      </c>
    </row>
    <row r="119" spans="2:51" s="6" customFormat="1" ht="15.75" customHeight="1">
      <c r="B119" s="128"/>
      <c r="D119" s="129" t="s">
        <v>150</v>
      </c>
      <c r="E119" s="130"/>
      <c r="F119" s="130" t="s">
        <v>975</v>
      </c>
      <c r="H119" s="131">
        <v>445</v>
      </c>
      <c r="L119" s="128"/>
      <c r="M119" s="132"/>
      <c r="T119" s="133"/>
      <c r="AT119" s="134" t="s">
        <v>150</v>
      </c>
      <c r="AU119" s="134" t="s">
        <v>79</v>
      </c>
      <c r="AV119" s="134" t="s">
        <v>79</v>
      </c>
      <c r="AW119" s="134" t="s">
        <v>91</v>
      </c>
      <c r="AX119" s="134" t="s">
        <v>72</v>
      </c>
      <c r="AY119" s="134" t="s">
        <v>133</v>
      </c>
    </row>
    <row r="120" spans="2:51" s="6" customFormat="1" ht="15.75" customHeight="1">
      <c r="B120" s="128"/>
      <c r="D120" s="135" t="s">
        <v>150</v>
      </c>
      <c r="E120" s="134"/>
      <c r="F120" s="130" t="s">
        <v>976</v>
      </c>
      <c r="H120" s="131">
        <v>445</v>
      </c>
      <c r="L120" s="128"/>
      <c r="M120" s="132"/>
      <c r="T120" s="133"/>
      <c r="AT120" s="134" t="s">
        <v>150</v>
      </c>
      <c r="AU120" s="134" t="s">
        <v>79</v>
      </c>
      <c r="AV120" s="134" t="s">
        <v>79</v>
      </c>
      <c r="AW120" s="134" t="s">
        <v>91</v>
      </c>
      <c r="AX120" s="134" t="s">
        <v>72</v>
      </c>
      <c r="AY120" s="134" t="s">
        <v>133</v>
      </c>
    </row>
    <row r="121" spans="2:65" s="6" customFormat="1" ht="15.75" customHeight="1">
      <c r="B121" s="22"/>
      <c r="C121" s="116" t="s">
        <v>7</v>
      </c>
      <c r="D121" s="116" t="s">
        <v>135</v>
      </c>
      <c r="E121" s="117" t="s">
        <v>370</v>
      </c>
      <c r="F121" s="118" t="s">
        <v>371</v>
      </c>
      <c r="G121" s="119" t="s">
        <v>148</v>
      </c>
      <c r="H121" s="120">
        <v>2</v>
      </c>
      <c r="I121" s="121"/>
      <c r="J121" s="122">
        <f>ROUND($I$121*$H$121,2)</f>
        <v>0</v>
      </c>
      <c r="K121" s="118" t="s">
        <v>139</v>
      </c>
      <c r="L121" s="22"/>
      <c r="M121" s="123"/>
      <c r="N121" s="124" t="s">
        <v>43</v>
      </c>
      <c r="P121" s="125">
        <f>$O$121*$H$121</f>
        <v>0</v>
      </c>
      <c r="Q121" s="125">
        <v>0</v>
      </c>
      <c r="R121" s="125">
        <f>$Q$121*$H$121</f>
        <v>0</v>
      </c>
      <c r="S121" s="125">
        <v>0</v>
      </c>
      <c r="T121" s="126">
        <f>$S$121*$H$121</f>
        <v>0</v>
      </c>
      <c r="AR121" s="75" t="s">
        <v>140</v>
      </c>
      <c r="AT121" s="75" t="s">
        <v>135</v>
      </c>
      <c r="AU121" s="75" t="s">
        <v>79</v>
      </c>
      <c r="AY121" s="6" t="s">
        <v>133</v>
      </c>
      <c r="BE121" s="127">
        <f>IF($N$121="základní",$J$121,0)</f>
        <v>0</v>
      </c>
      <c r="BF121" s="127">
        <f>IF($N$121="snížená",$J$121,0)</f>
        <v>0</v>
      </c>
      <c r="BG121" s="127">
        <f>IF($N$121="zákl. přenesená",$J$121,0)</f>
        <v>0</v>
      </c>
      <c r="BH121" s="127">
        <f>IF($N$121="sníž. přenesená",$J$121,0)</f>
        <v>0</v>
      </c>
      <c r="BI121" s="127">
        <f>IF($N$121="nulová",$J$121,0)</f>
        <v>0</v>
      </c>
      <c r="BJ121" s="75" t="s">
        <v>21</v>
      </c>
      <c r="BK121" s="127">
        <f>ROUND($I$121*$H$121,2)</f>
        <v>0</v>
      </c>
      <c r="BL121" s="75" t="s">
        <v>140</v>
      </c>
      <c r="BM121" s="75" t="s">
        <v>977</v>
      </c>
    </row>
    <row r="122" spans="2:65" s="6" customFormat="1" ht="27" customHeight="1">
      <c r="B122" s="22"/>
      <c r="C122" s="119" t="s">
        <v>239</v>
      </c>
      <c r="D122" s="119" t="s">
        <v>135</v>
      </c>
      <c r="E122" s="117" t="s">
        <v>978</v>
      </c>
      <c r="F122" s="118" t="s">
        <v>979</v>
      </c>
      <c r="G122" s="119" t="s">
        <v>148</v>
      </c>
      <c r="H122" s="120">
        <v>93</v>
      </c>
      <c r="I122" s="121"/>
      <c r="J122" s="122">
        <f>ROUND($I$122*$H$122,2)</f>
        <v>0</v>
      </c>
      <c r="K122" s="118" t="s">
        <v>139</v>
      </c>
      <c r="L122" s="22"/>
      <c r="M122" s="123"/>
      <c r="N122" s="124" t="s">
        <v>43</v>
      </c>
      <c r="P122" s="125">
        <f>$O$122*$H$122</f>
        <v>0</v>
      </c>
      <c r="Q122" s="125">
        <v>0.2435</v>
      </c>
      <c r="R122" s="125">
        <f>$Q$122*$H$122</f>
        <v>22.6455</v>
      </c>
      <c r="S122" s="125">
        <v>0</v>
      </c>
      <c r="T122" s="126">
        <f>$S$122*$H$122</f>
        <v>0</v>
      </c>
      <c r="AR122" s="75" t="s">
        <v>140</v>
      </c>
      <c r="AT122" s="75" t="s">
        <v>135</v>
      </c>
      <c r="AU122" s="75" t="s">
        <v>79</v>
      </c>
      <c r="AY122" s="75" t="s">
        <v>133</v>
      </c>
      <c r="BE122" s="127">
        <f>IF($N$122="základní",$J$122,0)</f>
        <v>0</v>
      </c>
      <c r="BF122" s="127">
        <f>IF($N$122="snížená",$J$122,0)</f>
        <v>0</v>
      </c>
      <c r="BG122" s="127">
        <f>IF($N$122="zákl. přenesená",$J$122,0)</f>
        <v>0</v>
      </c>
      <c r="BH122" s="127">
        <f>IF($N$122="sníž. přenesená",$J$122,0)</f>
        <v>0</v>
      </c>
      <c r="BI122" s="127">
        <f>IF($N$122="nulová",$J$122,0)</f>
        <v>0</v>
      </c>
      <c r="BJ122" s="75" t="s">
        <v>21</v>
      </c>
      <c r="BK122" s="127">
        <f>ROUND($I$122*$H$122,2)</f>
        <v>0</v>
      </c>
      <c r="BL122" s="75" t="s">
        <v>140</v>
      </c>
      <c r="BM122" s="75" t="s">
        <v>980</v>
      </c>
    </row>
    <row r="123" spans="2:65" s="6" customFormat="1" ht="15.75" customHeight="1">
      <c r="B123" s="22"/>
      <c r="C123" s="136" t="s">
        <v>246</v>
      </c>
      <c r="D123" s="136" t="s">
        <v>206</v>
      </c>
      <c r="E123" s="137" t="s">
        <v>385</v>
      </c>
      <c r="F123" s="138" t="s">
        <v>981</v>
      </c>
      <c r="G123" s="136" t="s">
        <v>148</v>
      </c>
      <c r="H123" s="139">
        <v>2.426</v>
      </c>
      <c r="I123" s="140"/>
      <c r="J123" s="141">
        <f>ROUND($I$123*$H$123,2)</f>
        <v>0</v>
      </c>
      <c r="K123" s="138" t="s">
        <v>139</v>
      </c>
      <c r="L123" s="142"/>
      <c r="M123" s="143"/>
      <c r="N123" s="144" t="s">
        <v>43</v>
      </c>
      <c r="P123" s="125">
        <f>$O$123*$H$123</f>
        <v>0</v>
      </c>
      <c r="Q123" s="125">
        <v>0.131</v>
      </c>
      <c r="R123" s="125">
        <f>$Q$123*$H$123</f>
        <v>0.31780600000000003</v>
      </c>
      <c r="S123" s="125">
        <v>0</v>
      </c>
      <c r="T123" s="126">
        <f>$S$123*$H$123</f>
        <v>0</v>
      </c>
      <c r="AR123" s="75" t="s">
        <v>171</v>
      </c>
      <c r="AT123" s="75" t="s">
        <v>206</v>
      </c>
      <c r="AU123" s="75" t="s">
        <v>79</v>
      </c>
      <c r="AY123" s="75" t="s">
        <v>133</v>
      </c>
      <c r="BE123" s="127">
        <f>IF($N$123="základní",$J$123,0)</f>
        <v>0</v>
      </c>
      <c r="BF123" s="127">
        <f>IF($N$123="snížená",$J$123,0)</f>
        <v>0</v>
      </c>
      <c r="BG123" s="127">
        <f>IF($N$123="zákl. přenesená",$J$123,0)</f>
        <v>0</v>
      </c>
      <c r="BH123" s="127">
        <f>IF($N$123="sníž. přenesená",$J$123,0)</f>
        <v>0</v>
      </c>
      <c r="BI123" s="127">
        <f>IF($N$123="nulová",$J$123,0)</f>
        <v>0</v>
      </c>
      <c r="BJ123" s="75" t="s">
        <v>21</v>
      </c>
      <c r="BK123" s="127">
        <f>ROUND($I$123*$H$123,2)</f>
        <v>0</v>
      </c>
      <c r="BL123" s="75" t="s">
        <v>140</v>
      </c>
      <c r="BM123" s="75" t="s">
        <v>982</v>
      </c>
    </row>
    <row r="124" spans="2:51" s="6" customFormat="1" ht="15.75" customHeight="1">
      <c r="B124" s="128"/>
      <c r="D124" s="135" t="s">
        <v>150</v>
      </c>
      <c r="F124" s="130" t="s">
        <v>389</v>
      </c>
      <c r="H124" s="131">
        <v>2.426</v>
      </c>
      <c r="L124" s="128"/>
      <c r="M124" s="132"/>
      <c r="T124" s="133"/>
      <c r="AT124" s="134" t="s">
        <v>150</v>
      </c>
      <c r="AU124" s="134" t="s">
        <v>79</v>
      </c>
      <c r="AV124" s="134" t="s">
        <v>79</v>
      </c>
      <c r="AW124" s="134" t="s">
        <v>72</v>
      </c>
      <c r="AX124" s="134" t="s">
        <v>21</v>
      </c>
      <c r="AY124" s="134" t="s">
        <v>133</v>
      </c>
    </row>
    <row r="125" spans="2:65" s="6" customFormat="1" ht="15.75" customHeight="1">
      <c r="B125" s="22"/>
      <c r="C125" s="145" t="s">
        <v>249</v>
      </c>
      <c r="D125" s="145" t="s">
        <v>206</v>
      </c>
      <c r="E125" s="137" t="s">
        <v>983</v>
      </c>
      <c r="F125" s="138" t="s">
        <v>984</v>
      </c>
      <c r="G125" s="136" t="s">
        <v>148</v>
      </c>
      <c r="H125" s="139">
        <v>95.225</v>
      </c>
      <c r="I125" s="140"/>
      <c r="J125" s="141">
        <f>ROUND($I$125*$H$125,2)</f>
        <v>0</v>
      </c>
      <c r="K125" s="138" t="s">
        <v>318</v>
      </c>
      <c r="L125" s="142"/>
      <c r="M125" s="143"/>
      <c r="N125" s="144" t="s">
        <v>43</v>
      </c>
      <c r="P125" s="125">
        <f>$O$125*$H$125</f>
        <v>0</v>
      </c>
      <c r="Q125" s="125">
        <v>0.131</v>
      </c>
      <c r="R125" s="125">
        <f>$Q$125*$H$125</f>
        <v>12.474475</v>
      </c>
      <c r="S125" s="125">
        <v>0</v>
      </c>
      <c r="T125" s="126">
        <f>$S$125*$H$125</f>
        <v>0</v>
      </c>
      <c r="AR125" s="75" t="s">
        <v>171</v>
      </c>
      <c r="AT125" s="75" t="s">
        <v>206</v>
      </c>
      <c r="AU125" s="75" t="s">
        <v>79</v>
      </c>
      <c r="AY125" s="6" t="s">
        <v>133</v>
      </c>
      <c r="BE125" s="127">
        <f>IF($N$125="základní",$J$125,0)</f>
        <v>0</v>
      </c>
      <c r="BF125" s="127">
        <f>IF($N$125="snížená",$J$125,0)</f>
        <v>0</v>
      </c>
      <c r="BG125" s="127">
        <f>IF($N$125="zákl. přenesená",$J$125,0)</f>
        <v>0</v>
      </c>
      <c r="BH125" s="127">
        <f>IF($N$125="sníž. přenesená",$J$125,0)</f>
        <v>0</v>
      </c>
      <c r="BI125" s="127">
        <f>IF($N$125="nulová",$J$125,0)</f>
        <v>0</v>
      </c>
      <c r="BJ125" s="75" t="s">
        <v>21</v>
      </c>
      <c r="BK125" s="127">
        <f>ROUND($I$125*$H$125,2)</f>
        <v>0</v>
      </c>
      <c r="BL125" s="75" t="s">
        <v>140</v>
      </c>
      <c r="BM125" s="75" t="s">
        <v>985</v>
      </c>
    </row>
    <row r="126" spans="2:51" s="6" customFormat="1" ht="15.75" customHeight="1">
      <c r="B126" s="128"/>
      <c r="D126" s="135" t="s">
        <v>150</v>
      </c>
      <c r="F126" s="130" t="s">
        <v>986</v>
      </c>
      <c r="H126" s="131">
        <v>95.225</v>
      </c>
      <c r="L126" s="128"/>
      <c r="M126" s="132"/>
      <c r="T126" s="133"/>
      <c r="AT126" s="134" t="s">
        <v>150</v>
      </c>
      <c r="AU126" s="134" t="s">
        <v>79</v>
      </c>
      <c r="AV126" s="134" t="s">
        <v>79</v>
      </c>
      <c r="AW126" s="134" t="s">
        <v>72</v>
      </c>
      <c r="AX126" s="134" t="s">
        <v>21</v>
      </c>
      <c r="AY126" s="134" t="s">
        <v>133</v>
      </c>
    </row>
    <row r="127" spans="2:63" s="105" customFormat="1" ht="30.75" customHeight="1">
      <c r="B127" s="106"/>
      <c r="D127" s="107" t="s">
        <v>71</v>
      </c>
      <c r="E127" s="114" t="s">
        <v>175</v>
      </c>
      <c r="F127" s="114" t="s">
        <v>476</v>
      </c>
      <c r="J127" s="115">
        <f>$BK$127</f>
        <v>0</v>
      </c>
      <c r="L127" s="106"/>
      <c r="M127" s="110"/>
      <c r="P127" s="111">
        <f>SUM($P$128:$P$137)</f>
        <v>0</v>
      </c>
      <c r="R127" s="111">
        <f>SUM($R$128:$R$137)</f>
        <v>2.0601000000000003</v>
      </c>
      <c r="T127" s="112">
        <f>SUM($T$128:$T$137)</f>
        <v>0.44000000000000006</v>
      </c>
      <c r="AR127" s="107" t="s">
        <v>21</v>
      </c>
      <c r="AT127" s="107" t="s">
        <v>71</v>
      </c>
      <c r="AU127" s="107" t="s">
        <v>21</v>
      </c>
      <c r="AY127" s="107" t="s">
        <v>133</v>
      </c>
      <c r="BK127" s="113">
        <f>SUM($BK$128:$BK$137)</f>
        <v>0</v>
      </c>
    </row>
    <row r="128" spans="2:65" s="6" customFormat="1" ht="15.75" customHeight="1">
      <c r="B128" s="22"/>
      <c r="C128" s="116" t="s">
        <v>254</v>
      </c>
      <c r="D128" s="116" t="s">
        <v>135</v>
      </c>
      <c r="E128" s="117" t="s">
        <v>478</v>
      </c>
      <c r="F128" s="118" t="s">
        <v>479</v>
      </c>
      <c r="G128" s="119" t="s">
        <v>154</v>
      </c>
      <c r="H128" s="120">
        <v>7</v>
      </c>
      <c r="I128" s="121"/>
      <c r="J128" s="122">
        <f>ROUND($I$128*$H$128,2)</f>
        <v>0</v>
      </c>
      <c r="K128" s="118" t="s">
        <v>139</v>
      </c>
      <c r="L128" s="22"/>
      <c r="M128" s="123"/>
      <c r="N128" s="124" t="s">
        <v>43</v>
      </c>
      <c r="P128" s="125">
        <f>$O$128*$H$128</f>
        <v>0</v>
      </c>
      <c r="Q128" s="125">
        <v>0.1554</v>
      </c>
      <c r="R128" s="125">
        <f>$Q$128*$H$128</f>
        <v>1.0878</v>
      </c>
      <c r="S128" s="125">
        <v>0</v>
      </c>
      <c r="T128" s="126">
        <f>$S$128*$H$128</f>
        <v>0</v>
      </c>
      <c r="AR128" s="75" t="s">
        <v>140</v>
      </c>
      <c r="AT128" s="75" t="s">
        <v>135</v>
      </c>
      <c r="AU128" s="75" t="s">
        <v>79</v>
      </c>
      <c r="AY128" s="6" t="s">
        <v>133</v>
      </c>
      <c r="BE128" s="127">
        <f>IF($N$128="základní",$J$128,0)</f>
        <v>0</v>
      </c>
      <c r="BF128" s="127">
        <f>IF($N$128="snížená",$J$128,0)</f>
        <v>0</v>
      </c>
      <c r="BG128" s="127">
        <f>IF($N$128="zákl. přenesená",$J$128,0)</f>
        <v>0</v>
      </c>
      <c r="BH128" s="127">
        <f>IF($N$128="sníž. přenesená",$J$128,0)</f>
        <v>0</v>
      </c>
      <c r="BI128" s="127">
        <f>IF($N$128="nulová",$J$128,0)</f>
        <v>0</v>
      </c>
      <c r="BJ128" s="75" t="s">
        <v>21</v>
      </c>
      <c r="BK128" s="127">
        <f>ROUND($I$128*$H$128,2)</f>
        <v>0</v>
      </c>
      <c r="BL128" s="75" t="s">
        <v>140</v>
      </c>
      <c r="BM128" s="75" t="s">
        <v>987</v>
      </c>
    </row>
    <row r="129" spans="2:65" s="6" customFormat="1" ht="15.75" customHeight="1">
      <c r="B129" s="22"/>
      <c r="C129" s="136" t="s">
        <v>258</v>
      </c>
      <c r="D129" s="136" t="s">
        <v>206</v>
      </c>
      <c r="E129" s="137" t="s">
        <v>483</v>
      </c>
      <c r="F129" s="138" t="s">
        <v>484</v>
      </c>
      <c r="G129" s="136" t="s">
        <v>138</v>
      </c>
      <c r="H129" s="139">
        <v>7.35</v>
      </c>
      <c r="I129" s="140"/>
      <c r="J129" s="141">
        <f>ROUND($I$129*$H$129,2)</f>
        <v>0</v>
      </c>
      <c r="K129" s="138" t="s">
        <v>139</v>
      </c>
      <c r="L129" s="142"/>
      <c r="M129" s="143"/>
      <c r="N129" s="144" t="s">
        <v>43</v>
      </c>
      <c r="P129" s="125">
        <f>$O$129*$H$129</f>
        <v>0</v>
      </c>
      <c r="Q129" s="125">
        <v>0.108</v>
      </c>
      <c r="R129" s="125">
        <f>$Q$129*$H$129</f>
        <v>0.7938</v>
      </c>
      <c r="S129" s="125">
        <v>0</v>
      </c>
      <c r="T129" s="126">
        <f>$S$129*$H$129</f>
        <v>0</v>
      </c>
      <c r="AR129" s="75" t="s">
        <v>171</v>
      </c>
      <c r="AT129" s="75" t="s">
        <v>206</v>
      </c>
      <c r="AU129" s="75" t="s">
        <v>79</v>
      </c>
      <c r="AY129" s="75" t="s">
        <v>133</v>
      </c>
      <c r="BE129" s="127">
        <f>IF($N$129="základní",$J$129,0)</f>
        <v>0</v>
      </c>
      <c r="BF129" s="127">
        <f>IF($N$129="snížená",$J$129,0)</f>
        <v>0</v>
      </c>
      <c r="BG129" s="127">
        <f>IF($N$129="zákl. přenesená",$J$129,0)</f>
        <v>0</v>
      </c>
      <c r="BH129" s="127">
        <f>IF($N$129="sníž. přenesená",$J$129,0)</f>
        <v>0</v>
      </c>
      <c r="BI129" s="127">
        <f>IF($N$129="nulová",$J$129,0)</f>
        <v>0</v>
      </c>
      <c r="BJ129" s="75" t="s">
        <v>21</v>
      </c>
      <c r="BK129" s="127">
        <f>ROUND($I$129*$H$129,2)</f>
        <v>0</v>
      </c>
      <c r="BL129" s="75" t="s">
        <v>140</v>
      </c>
      <c r="BM129" s="75" t="s">
        <v>988</v>
      </c>
    </row>
    <row r="130" spans="2:51" s="6" customFormat="1" ht="15.75" customHeight="1">
      <c r="B130" s="128"/>
      <c r="D130" s="135" t="s">
        <v>150</v>
      </c>
      <c r="F130" s="130" t="s">
        <v>989</v>
      </c>
      <c r="H130" s="131">
        <v>7.35</v>
      </c>
      <c r="L130" s="128"/>
      <c r="M130" s="132"/>
      <c r="T130" s="133"/>
      <c r="AT130" s="134" t="s">
        <v>150</v>
      </c>
      <c r="AU130" s="134" t="s">
        <v>79</v>
      </c>
      <c r="AV130" s="134" t="s">
        <v>79</v>
      </c>
      <c r="AW130" s="134" t="s">
        <v>72</v>
      </c>
      <c r="AX130" s="134" t="s">
        <v>21</v>
      </c>
      <c r="AY130" s="134" t="s">
        <v>133</v>
      </c>
    </row>
    <row r="131" spans="2:65" s="6" customFormat="1" ht="15.75" customHeight="1">
      <c r="B131" s="22"/>
      <c r="C131" s="145" t="s">
        <v>262</v>
      </c>
      <c r="D131" s="145" t="s">
        <v>206</v>
      </c>
      <c r="E131" s="137" t="s">
        <v>488</v>
      </c>
      <c r="F131" s="138" t="s">
        <v>489</v>
      </c>
      <c r="G131" s="136" t="s">
        <v>138</v>
      </c>
      <c r="H131" s="139">
        <v>2.1</v>
      </c>
      <c r="I131" s="140"/>
      <c r="J131" s="141">
        <f>ROUND($I$131*$H$131,2)</f>
        <v>0</v>
      </c>
      <c r="K131" s="138" t="s">
        <v>139</v>
      </c>
      <c r="L131" s="142"/>
      <c r="M131" s="143"/>
      <c r="N131" s="144" t="s">
        <v>43</v>
      </c>
      <c r="P131" s="125">
        <f>$O$131*$H$131</f>
        <v>0</v>
      </c>
      <c r="Q131" s="125">
        <v>0.085</v>
      </c>
      <c r="R131" s="125">
        <f>$Q$131*$H$131</f>
        <v>0.17850000000000002</v>
      </c>
      <c r="S131" s="125">
        <v>0</v>
      </c>
      <c r="T131" s="126">
        <f>$S$131*$H$131</f>
        <v>0</v>
      </c>
      <c r="AR131" s="75" t="s">
        <v>171</v>
      </c>
      <c r="AT131" s="75" t="s">
        <v>206</v>
      </c>
      <c r="AU131" s="75" t="s">
        <v>79</v>
      </c>
      <c r="AY131" s="6" t="s">
        <v>133</v>
      </c>
      <c r="BE131" s="127">
        <f>IF($N$131="základní",$J$131,0)</f>
        <v>0</v>
      </c>
      <c r="BF131" s="127">
        <f>IF($N$131="snížená",$J$131,0)</f>
        <v>0</v>
      </c>
      <c r="BG131" s="127">
        <f>IF($N$131="zákl. přenesená",$J$131,0)</f>
        <v>0</v>
      </c>
      <c r="BH131" s="127">
        <f>IF($N$131="sníž. přenesená",$J$131,0)</f>
        <v>0</v>
      </c>
      <c r="BI131" s="127">
        <f>IF($N$131="nulová",$J$131,0)</f>
        <v>0</v>
      </c>
      <c r="BJ131" s="75" t="s">
        <v>21</v>
      </c>
      <c r="BK131" s="127">
        <f>ROUND($I$131*$H$131,2)</f>
        <v>0</v>
      </c>
      <c r="BL131" s="75" t="s">
        <v>140</v>
      </c>
      <c r="BM131" s="75" t="s">
        <v>990</v>
      </c>
    </row>
    <row r="132" spans="2:51" s="6" customFormat="1" ht="15.75" customHeight="1">
      <c r="B132" s="128"/>
      <c r="D132" s="135" t="s">
        <v>150</v>
      </c>
      <c r="F132" s="130" t="s">
        <v>491</v>
      </c>
      <c r="H132" s="131">
        <v>2.1</v>
      </c>
      <c r="L132" s="128"/>
      <c r="M132" s="132"/>
      <c r="T132" s="133"/>
      <c r="AT132" s="134" t="s">
        <v>150</v>
      </c>
      <c r="AU132" s="134" t="s">
        <v>79</v>
      </c>
      <c r="AV132" s="134" t="s">
        <v>79</v>
      </c>
      <c r="AW132" s="134" t="s">
        <v>72</v>
      </c>
      <c r="AX132" s="134" t="s">
        <v>21</v>
      </c>
      <c r="AY132" s="134" t="s">
        <v>133</v>
      </c>
    </row>
    <row r="133" spans="2:65" s="6" customFormat="1" ht="15.75" customHeight="1">
      <c r="B133" s="22"/>
      <c r="C133" s="116" t="s">
        <v>267</v>
      </c>
      <c r="D133" s="116" t="s">
        <v>135</v>
      </c>
      <c r="E133" s="117" t="s">
        <v>991</v>
      </c>
      <c r="F133" s="118" t="s">
        <v>992</v>
      </c>
      <c r="G133" s="119" t="s">
        <v>154</v>
      </c>
      <c r="H133" s="120">
        <v>460</v>
      </c>
      <c r="I133" s="121"/>
      <c r="J133" s="122">
        <f>ROUND($I$133*$H$133,2)</f>
        <v>0</v>
      </c>
      <c r="K133" s="118" t="s">
        <v>318</v>
      </c>
      <c r="L133" s="22"/>
      <c r="M133" s="123"/>
      <c r="N133" s="124" t="s">
        <v>43</v>
      </c>
      <c r="P133" s="125">
        <f>$O$133*$H$133</f>
        <v>0</v>
      </c>
      <c r="Q133" s="125">
        <v>0</v>
      </c>
      <c r="R133" s="125">
        <f>$Q$133*$H$133</f>
        <v>0</v>
      </c>
      <c r="S133" s="125">
        <v>0</v>
      </c>
      <c r="T133" s="126">
        <f>$S$133*$H$133</f>
        <v>0</v>
      </c>
      <c r="AR133" s="75" t="s">
        <v>140</v>
      </c>
      <c r="AT133" s="75" t="s">
        <v>135</v>
      </c>
      <c r="AU133" s="75" t="s">
        <v>79</v>
      </c>
      <c r="AY133" s="6" t="s">
        <v>133</v>
      </c>
      <c r="BE133" s="127">
        <f>IF($N$133="základní",$J$133,0)</f>
        <v>0</v>
      </c>
      <c r="BF133" s="127">
        <f>IF($N$133="snížená",$J$133,0)</f>
        <v>0</v>
      </c>
      <c r="BG133" s="127">
        <f>IF($N$133="zákl. přenesená",$J$133,0)</f>
        <v>0</v>
      </c>
      <c r="BH133" s="127">
        <f>IF($N$133="sníž. přenesená",$J$133,0)</f>
        <v>0</v>
      </c>
      <c r="BI133" s="127">
        <f>IF($N$133="nulová",$J$133,0)</f>
        <v>0</v>
      </c>
      <c r="BJ133" s="75" t="s">
        <v>21</v>
      </c>
      <c r="BK133" s="127">
        <f>ROUND($I$133*$H$133,2)</f>
        <v>0</v>
      </c>
      <c r="BL133" s="75" t="s">
        <v>140</v>
      </c>
      <c r="BM133" s="75" t="s">
        <v>993</v>
      </c>
    </row>
    <row r="134" spans="2:65" s="6" customFormat="1" ht="15.75" customHeight="1">
      <c r="B134" s="22"/>
      <c r="C134" s="136" t="s">
        <v>271</v>
      </c>
      <c r="D134" s="136" t="s">
        <v>206</v>
      </c>
      <c r="E134" s="137" t="s">
        <v>994</v>
      </c>
      <c r="F134" s="138" t="s">
        <v>995</v>
      </c>
      <c r="G134" s="136" t="s">
        <v>154</v>
      </c>
      <c r="H134" s="139">
        <v>483</v>
      </c>
      <c r="I134" s="140"/>
      <c r="J134" s="141">
        <f>ROUND($I$134*$H$134,2)</f>
        <v>0</v>
      </c>
      <c r="K134" s="138" t="s">
        <v>318</v>
      </c>
      <c r="L134" s="142"/>
      <c r="M134" s="143"/>
      <c r="N134" s="144" t="s">
        <v>43</v>
      </c>
      <c r="P134" s="125">
        <f>$O$134*$H$134</f>
        <v>0</v>
      </c>
      <c r="Q134" s="125">
        <v>0</v>
      </c>
      <c r="R134" s="125">
        <f>$Q$134*$H$134</f>
        <v>0</v>
      </c>
      <c r="S134" s="125">
        <v>0</v>
      </c>
      <c r="T134" s="126">
        <f>$S$134*$H$134</f>
        <v>0</v>
      </c>
      <c r="AR134" s="75" t="s">
        <v>171</v>
      </c>
      <c r="AT134" s="75" t="s">
        <v>206</v>
      </c>
      <c r="AU134" s="75" t="s">
        <v>79</v>
      </c>
      <c r="AY134" s="75" t="s">
        <v>133</v>
      </c>
      <c r="BE134" s="127">
        <f>IF($N$134="základní",$J$134,0)</f>
        <v>0</v>
      </c>
      <c r="BF134" s="127">
        <f>IF($N$134="snížená",$J$134,0)</f>
        <v>0</v>
      </c>
      <c r="BG134" s="127">
        <f>IF($N$134="zákl. přenesená",$J$134,0)</f>
        <v>0</v>
      </c>
      <c r="BH134" s="127">
        <f>IF($N$134="sníž. přenesená",$J$134,0)</f>
        <v>0</v>
      </c>
      <c r="BI134" s="127">
        <f>IF($N$134="nulová",$J$134,0)</f>
        <v>0</v>
      </c>
      <c r="BJ134" s="75" t="s">
        <v>21</v>
      </c>
      <c r="BK134" s="127">
        <f>ROUND($I$134*$H$134,2)</f>
        <v>0</v>
      </c>
      <c r="BL134" s="75" t="s">
        <v>140</v>
      </c>
      <c r="BM134" s="75" t="s">
        <v>996</v>
      </c>
    </row>
    <row r="135" spans="2:51" s="6" customFormat="1" ht="15.75" customHeight="1">
      <c r="B135" s="128"/>
      <c r="D135" s="135" t="s">
        <v>150</v>
      </c>
      <c r="F135" s="130" t="s">
        <v>997</v>
      </c>
      <c r="H135" s="131">
        <v>483</v>
      </c>
      <c r="L135" s="128"/>
      <c r="M135" s="132"/>
      <c r="T135" s="133"/>
      <c r="AT135" s="134" t="s">
        <v>150</v>
      </c>
      <c r="AU135" s="134" t="s">
        <v>79</v>
      </c>
      <c r="AV135" s="134" t="s">
        <v>79</v>
      </c>
      <c r="AW135" s="134" t="s">
        <v>72</v>
      </c>
      <c r="AX135" s="134" t="s">
        <v>21</v>
      </c>
      <c r="AY135" s="134" t="s">
        <v>133</v>
      </c>
    </row>
    <row r="136" spans="2:65" s="6" customFormat="1" ht="15.75" customHeight="1">
      <c r="B136" s="22"/>
      <c r="C136" s="116" t="s">
        <v>278</v>
      </c>
      <c r="D136" s="116" t="s">
        <v>135</v>
      </c>
      <c r="E136" s="117" t="s">
        <v>998</v>
      </c>
      <c r="F136" s="118" t="s">
        <v>999</v>
      </c>
      <c r="G136" s="119" t="s">
        <v>163</v>
      </c>
      <c r="H136" s="120">
        <v>0.2</v>
      </c>
      <c r="I136" s="121"/>
      <c r="J136" s="122">
        <f>ROUND($I$136*$H$136,2)</f>
        <v>0</v>
      </c>
      <c r="K136" s="118" t="s">
        <v>139</v>
      </c>
      <c r="L136" s="22"/>
      <c r="M136" s="123"/>
      <c r="N136" s="124" t="s">
        <v>43</v>
      </c>
      <c r="P136" s="125">
        <f>$O$136*$H$136</f>
        <v>0</v>
      </c>
      <c r="Q136" s="125">
        <v>0</v>
      </c>
      <c r="R136" s="125">
        <f>$Q$136*$H$136</f>
        <v>0</v>
      </c>
      <c r="S136" s="125">
        <v>2.2</v>
      </c>
      <c r="T136" s="126">
        <f>$S$136*$H$136</f>
        <v>0.44000000000000006</v>
      </c>
      <c r="AR136" s="75" t="s">
        <v>140</v>
      </c>
      <c r="AT136" s="75" t="s">
        <v>135</v>
      </c>
      <c r="AU136" s="75" t="s">
        <v>79</v>
      </c>
      <c r="AY136" s="6" t="s">
        <v>133</v>
      </c>
      <c r="BE136" s="127">
        <f>IF($N$136="základní",$J$136,0)</f>
        <v>0</v>
      </c>
      <c r="BF136" s="127">
        <f>IF($N$136="snížená",$J$136,0)</f>
        <v>0</v>
      </c>
      <c r="BG136" s="127">
        <f>IF($N$136="zákl. přenesená",$J$136,0)</f>
        <v>0</v>
      </c>
      <c r="BH136" s="127">
        <f>IF($N$136="sníž. přenesená",$J$136,0)</f>
        <v>0</v>
      </c>
      <c r="BI136" s="127">
        <f>IF($N$136="nulová",$J$136,0)</f>
        <v>0</v>
      </c>
      <c r="BJ136" s="75" t="s">
        <v>21</v>
      </c>
      <c r="BK136" s="127">
        <f>ROUND($I$136*$H$136,2)</f>
        <v>0</v>
      </c>
      <c r="BL136" s="75" t="s">
        <v>140</v>
      </c>
      <c r="BM136" s="75" t="s">
        <v>1000</v>
      </c>
    </row>
    <row r="137" spans="2:51" s="6" customFormat="1" ht="15.75" customHeight="1">
      <c r="B137" s="128"/>
      <c r="D137" s="129" t="s">
        <v>150</v>
      </c>
      <c r="E137" s="130"/>
      <c r="F137" s="130" t="s">
        <v>1001</v>
      </c>
      <c r="H137" s="131">
        <v>0.2</v>
      </c>
      <c r="L137" s="128"/>
      <c r="M137" s="132"/>
      <c r="T137" s="133"/>
      <c r="AT137" s="134" t="s">
        <v>150</v>
      </c>
      <c r="AU137" s="134" t="s">
        <v>79</v>
      </c>
      <c r="AV137" s="134" t="s">
        <v>79</v>
      </c>
      <c r="AW137" s="134" t="s">
        <v>91</v>
      </c>
      <c r="AX137" s="134" t="s">
        <v>21</v>
      </c>
      <c r="AY137" s="134" t="s">
        <v>133</v>
      </c>
    </row>
    <row r="138" spans="2:63" s="105" customFormat="1" ht="30.75" customHeight="1">
      <c r="B138" s="106"/>
      <c r="D138" s="107" t="s">
        <v>71</v>
      </c>
      <c r="E138" s="114" t="s">
        <v>596</v>
      </c>
      <c r="F138" s="114" t="s">
        <v>597</v>
      </c>
      <c r="J138" s="115">
        <f>$BK$138</f>
        <v>0</v>
      </c>
      <c r="L138" s="106"/>
      <c r="M138" s="110"/>
      <c r="P138" s="111">
        <f>SUM($P$139:$P$142)</f>
        <v>0</v>
      </c>
      <c r="R138" s="111">
        <f>SUM($R$139:$R$142)</f>
        <v>0</v>
      </c>
      <c r="T138" s="112">
        <f>SUM($T$139:$T$142)</f>
        <v>0</v>
      </c>
      <c r="AR138" s="107" t="s">
        <v>21</v>
      </c>
      <c r="AT138" s="107" t="s">
        <v>71</v>
      </c>
      <c r="AU138" s="107" t="s">
        <v>21</v>
      </c>
      <c r="AY138" s="107" t="s">
        <v>133</v>
      </c>
      <c r="BK138" s="113">
        <f>SUM($BK$139:$BK$142)</f>
        <v>0</v>
      </c>
    </row>
    <row r="139" spans="2:65" s="6" customFormat="1" ht="15.75" customHeight="1">
      <c r="B139" s="22"/>
      <c r="C139" s="116" t="s">
        <v>283</v>
      </c>
      <c r="D139" s="116" t="s">
        <v>135</v>
      </c>
      <c r="E139" s="117" t="s">
        <v>599</v>
      </c>
      <c r="F139" s="118" t="s">
        <v>600</v>
      </c>
      <c r="G139" s="119" t="s">
        <v>209</v>
      </c>
      <c r="H139" s="120">
        <v>2.47</v>
      </c>
      <c r="I139" s="121"/>
      <c r="J139" s="122">
        <f>ROUND($I$139*$H$139,2)</f>
        <v>0</v>
      </c>
      <c r="K139" s="118" t="s">
        <v>139</v>
      </c>
      <c r="L139" s="22"/>
      <c r="M139" s="123"/>
      <c r="N139" s="124" t="s">
        <v>43</v>
      </c>
      <c r="P139" s="125">
        <f>$O$139*$H$139</f>
        <v>0</v>
      </c>
      <c r="Q139" s="125">
        <v>0</v>
      </c>
      <c r="R139" s="125">
        <f>$Q$139*$H$139</f>
        <v>0</v>
      </c>
      <c r="S139" s="125">
        <v>0</v>
      </c>
      <c r="T139" s="126">
        <f>$S$139*$H$139</f>
        <v>0</v>
      </c>
      <c r="AR139" s="75" t="s">
        <v>140</v>
      </c>
      <c r="AT139" s="75" t="s">
        <v>135</v>
      </c>
      <c r="AU139" s="75" t="s">
        <v>79</v>
      </c>
      <c r="AY139" s="6" t="s">
        <v>133</v>
      </c>
      <c r="BE139" s="127">
        <f>IF($N$139="základní",$J$139,0)</f>
        <v>0</v>
      </c>
      <c r="BF139" s="127">
        <f>IF($N$139="snížená",$J$139,0)</f>
        <v>0</v>
      </c>
      <c r="BG139" s="127">
        <f>IF($N$139="zákl. přenesená",$J$139,0)</f>
        <v>0</v>
      </c>
      <c r="BH139" s="127">
        <f>IF($N$139="sníž. přenesená",$J$139,0)</f>
        <v>0</v>
      </c>
      <c r="BI139" s="127">
        <f>IF($N$139="nulová",$J$139,0)</f>
        <v>0</v>
      </c>
      <c r="BJ139" s="75" t="s">
        <v>21</v>
      </c>
      <c r="BK139" s="127">
        <f>ROUND($I$139*$H$139,2)</f>
        <v>0</v>
      </c>
      <c r="BL139" s="75" t="s">
        <v>140</v>
      </c>
      <c r="BM139" s="75" t="s">
        <v>1002</v>
      </c>
    </row>
    <row r="140" spans="2:65" s="6" customFormat="1" ht="15.75" customHeight="1">
      <c r="B140" s="22"/>
      <c r="C140" s="119" t="s">
        <v>287</v>
      </c>
      <c r="D140" s="119" t="s">
        <v>135</v>
      </c>
      <c r="E140" s="117" t="s">
        <v>603</v>
      </c>
      <c r="F140" s="118" t="s">
        <v>604</v>
      </c>
      <c r="G140" s="119" t="s">
        <v>209</v>
      </c>
      <c r="H140" s="120">
        <v>22.23</v>
      </c>
      <c r="I140" s="121"/>
      <c r="J140" s="122">
        <f>ROUND($I$140*$H$140,2)</f>
        <v>0</v>
      </c>
      <c r="K140" s="118" t="s">
        <v>139</v>
      </c>
      <c r="L140" s="22"/>
      <c r="M140" s="123"/>
      <c r="N140" s="124" t="s">
        <v>43</v>
      </c>
      <c r="P140" s="125">
        <f>$O$140*$H$140</f>
        <v>0</v>
      </c>
      <c r="Q140" s="125">
        <v>0</v>
      </c>
      <c r="R140" s="125">
        <f>$Q$140*$H$140</f>
        <v>0</v>
      </c>
      <c r="S140" s="125">
        <v>0</v>
      </c>
      <c r="T140" s="126">
        <f>$S$140*$H$140</f>
        <v>0</v>
      </c>
      <c r="AR140" s="75" t="s">
        <v>140</v>
      </c>
      <c r="AT140" s="75" t="s">
        <v>135</v>
      </c>
      <c r="AU140" s="75" t="s">
        <v>79</v>
      </c>
      <c r="AY140" s="75" t="s">
        <v>133</v>
      </c>
      <c r="BE140" s="127">
        <f>IF($N$140="základní",$J$140,0)</f>
        <v>0</v>
      </c>
      <c r="BF140" s="127">
        <f>IF($N$140="snížená",$J$140,0)</f>
        <v>0</v>
      </c>
      <c r="BG140" s="127">
        <f>IF($N$140="zákl. přenesená",$J$140,0)</f>
        <v>0</v>
      </c>
      <c r="BH140" s="127">
        <f>IF($N$140="sníž. přenesená",$J$140,0)</f>
        <v>0</v>
      </c>
      <c r="BI140" s="127">
        <f>IF($N$140="nulová",$J$140,0)</f>
        <v>0</v>
      </c>
      <c r="BJ140" s="75" t="s">
        <v>21</v>
      </c>
      <c r="BK140" s="127">
        <f>ROUND($I$140*$H$140,2)</f>
        <v>0</v>
      </c>
      <c r="BL140" s="75" t="s">
        <v>140</v>
      </c>
      <c r="BM140" s="75" t="s">
        <v>1003</v>
      </c>
    </row>
    <row r="141" spans="2:51" s="6" customFormat="1" ht="15.75" customHeight="1">
      <c r="B141" s="128"/>
      <c r="D141" s="135" t="s">
        <v>150</v>
      </c>
      <c r="F141" s="130" t="s">
        <v>1004</v>
      </c>
      <c r="H141" s="131">
        <v>22.23</v>
      </c>
      <c r="L141" s="128"/>
      <c r="M141" s="132"/>
      <c r="T141" s="133"/>
      <c r="AT141" s="134" t="s">
        <v>150</v>
      </c>
      <c r="AU141" s="134" t="s">
        <v>79</v>
      </c>
      <c r="AV141" s="134" t="s">
        <v>79</v>
      </c>
      <c r="AW141" s="134" t="s">
        <v>72</v>
      </c>
      <c r="AX141" s="134" t="s">
        <v>21</v>
      </c>
      <c r="AY141" s="134" t="s">
        <v>133</v>
      </c>
    </row>
    <row r="142" spans="2:65" s="6" customFormat="1" ht="15.75" customHeight="1">
      <c r="B142" s="22"/>
      <c r="C142" s="116" t="s">
        <v>293</v>
      </c>
      <c r="D142" s="116" t="s">
        <v>135</v>
      </c>
      <c r="E142" s="117" t="s">
        <v>608</v>
      </c>
      <c r="F142" s="118" t="s">
        <v>609</v>
      </c>
      <c r="G142" s="119" t="s">
        <v>209</v>
      </c>
      <c r="H142" s="120">
        <v>2.47</v>
      </c>
      <c r="I142" s="121"/>
      <c r="J142" s="122">
        <f>ROUND($I$142*$H$142,2)</f>
        <v>0</v>
      </c>
      <c r="K142" s="118" t="s">
        <v>139</v>
      </c>
      <c r="L142" s="22"/>
      <c r="M142" s="123"/>
      <c r="N142" s="124" t="s">
        <v>43</v>
      </c>
      <c r="P142" s="125">
        <f>$O$142*$H$142</f>
        <v>0</v>
      </c>
      <c r="Q142" s="125">
        <v>0</v>
      </c>
      <c r="R142" s="125">
        <f>$Q$142*$H$142</f>
        <v>0</v>
      </c>
      <c r="S142" s="125">
        <v>0</v>
      </c>
      <c r="T142" s="126">
        <f>$S$142*$H$142</f>
        <v>0</v>
      </c>
      <c r="AR142" s="75" t="s">
        <v>140</v>
      </c>
      <c r="AT142" s="75" t="s">
        <v>135</v>
      </c>
      <c r="AU142" s="75" t="s">
        <v>79</v>
      </c>
      <c r="AY142" s="6" t="s">
        <v>133</v>
      </c>
      <c r="BE142" s="127">
        <f>IF($N$142="základní",$J$142,0)</f>
        <v>0</v>
      </c>
      <c r="BF142" s="127">
        <f>IF($N$142="snížená",$J$142,0)</f>
        <v>0</v>
      </c>
      <c r="BG142" s="127">
        <f>IF($N$142="zákl. přenesená",$J$142,0)</f>
        <v>0</v>
      </c>
      <c r="BH142" s="127">
        <f>IF($N$142="sníž. přenesená",$J$142,0)</f>
        <v>0</v>
      </c>
      <c r="BI142" s="127">
        <f>IF($N$142="nulová",$J$142,0)</f>
        <v>0</v>
      </c>
      <c r="BJ142" s="75" t="s">
        <v>21</v>
      </c>
      <c r="BK142" s="127">
        <f>ROUND($I$142*$H$142,2)</f>
        <v>0</v>
      </c>
      <c r="BL142" s="75" t="s">
        <v>140</v>
      </c>
      <c r="BM142" s="75" t="s">
        <v>1005</v>
      </c>
    </row>
    <row r="143" spans="2:63" s="105" customFormat="1" ht="30.75" customHeight="1">
      <c r="B143" s="106"/>
      <c r="D143" s="107" t="s">
        <v>71</v>
      </c>
      <c r="E143" s="114" t="s">
        <v>616</v>
      </c>
      <c r="F143" s="114" t="s">
        <v>617</v>
      </c>
      <c r="J143" s="115">
        <f>$BK$143</f>
        <v>0</v>
      </c>
      <c r="L143" s="106"/>
      <c r="M143" s="110"/>
      <c r="P143" s="111">
        <f>$P$144</f>
        <v>0</v>
      </c>
      <c r="R143" s="111">
        <f>$R$144</f>
        <v>0</v>
      </c>
      <c r="T143" s="112">
        <f>$T$144</f>
        <v>0</v>
      </c>
      <c r="AR143" s="107" t="s">
        <v>21</v>
      </c>
      <c r="AT143" s="107" t="s">
        <v>71</v>
      </c>
      <c r="AU143" s="107" t="s">
        <v>21</v>
      </c>
      <c r="AY143" s="107" t="s">
        <v>133</v>
      </c>
      <c r="BK143" s="113">
        <f>$BK$144</f>
        <v>0</v>
      </c>
    </row>
    <row r="144" spans="2:65" s="6" customFormat="1" ht="15.75" customHeight="1">
      <c r="B144" s="22"/>
      <c r="C144" s="119" t="s">
        <v>299</v>
      </c>
      <c r="D144" s="119" t="s">
        <v>135</v>
      </c>
      <c r="E144" s="117" t="s">
        <v>1006</v>
      </c>
      <c r="F144" s="118" t="s">
        <v>1007</v>
      </c>
      <c r="G144" s="119" t="s">
        <v>209</v>
      </c>
      <c r="H144" s="120">
        <v>116.558</v>
      </c>
      <c r="I144" s="121"/>
      <c r="J144" s="122">
        <f>ROUND($I$144*$H$144,2)</f>
        <v>0</v>
      </c>
      <c r="K144" s="118" t="s">
        <v>139</v>
      </c>
      <c r="L144" s="22"/>
      <c r="M144" s="123"/>
      <c r="N144" s="124" t="s">
        <v>43</v>
      </c>
      <c r="P144" s="125">
        <f>$O$144*$H$144</f>
        <v>0</v>
      </c>
      <c r="Q144" s="125">
        <v>0</v>
      </c>
      <c r="R144" s="125">
        <f>$Q$144*$H$144</f>
        <v>0</v>
      </c>
      <c r="S144" s="125">
        <v>0</v>
      </c>
      <c r="T144" s="126">
        <f>$S$144*$H$144</f>
        <v>0</v>
      </c>
      <c r="AR144" s="75" t="s">
        <v>140</v>
      </c>
      <c r="AT144" s="75" t="s">
        <v>135</v>
      </c>
      <c r="AU144" s="75" t="s">
        <v>79</v>
      </c>
      <c r="AY144" s="75" t="s">
        <v>133</v>
      </c>
      <c r="BE144" s="127">
        <f>IF($N$144="základní",$J$144,0)</f>
        <v>0</v>
      </c>
      <c r="BF144" s="127">
        <f>IF($N$144="snížená",$J$144,0)</f>
        <v>0</v>
      </c>
      <c r="BG144" s="127">
        <f>IF($N$144="zákl. přenesená",$J$144,0)</f>
        <v>0</v>
      </c>
      <c r="BH144" s="127">
        <f>IF($N$144="sníž. přenesená",$J$144,0)</f>
        <v>0</v>
      </c>
      <c r="BI144" s="127">
        <f>IF($N$144="nulová",$J$144,0)</f>
        <v>0</v>
      </c>
      <c r="BJ144" s="75" t="s">
        <v>21</v>
      </c>
      <c r="BK144" s="127">
        <f>ROUND($I$144*$H$144,2)</f>
        <v>0</v>
      </c>
      <c r="BL144" s="75" t="s">
        <v>140</v>
      </c>
      <c r="BM144" s="75" t="s">
        <v>1008</v>
      </c>
    </row>
    <row r="145" spans="2:63" s="105" customFormat="1" ht="37.5" customHeight="1">
      <c r="B145" s="106"/>
      <c r="D145" s="107" t="s">
        <v>71</v>
      </c>
      <c r="E145" s="108" t="s">
        <v>621</v>
      </c>
      <c r="F145" s="108" t="s">
        <v>622</v>
      </c>
      <c r="J145" s="109">
        <f>$BK$145</f>
        <v>0</v>
      </c>
      <c r="L145" s="106"/>
      <c r="M145" s="110"/>
      <c r="P145" s="111">
        <f>$P$146</f>
        <v>0</v>
      </c>
      <c r="R145" s="111">
        <f>$R$146</f>
        <v>0</v>
      </c>
      <c r="T145" s="112">
        <f>$T$146</f>
        <v>0</v>
      </c>
      <c r="AR145" s="107" t="s">
        <v>79</v>
      </c>
      <c r="AT145" s="107" t="s">
        <v>71</v>
      </c>
      <c r="AU145" s="107" t="s">
        <v>72</v>
      </c>
      <c r="AY145" s="107" t="s">
        <v>133</v>
      </c>
      <c r="BK145" s="113">
        <f>$BK$146</f>
        <v>0</v>
      </c>
    </row>
    <row r="146" spans="2:63" s="105" customFormat="1" ht="21" customHeight="1">
      <c r="B146" s="106"/>
      <c r="D146" s="107" t="s">
        <v>71</v>
      </c>
      <c r="E146" s="114" t="s">
        <v>647</v>
      </c>
      <c r="F146" s="114" t="s">
        <v>648</v>
      </c>
      <c r="J146" s="115">
        <f>$BK$146</f>
        <v>0</v>
      </c>
      <c r="L146" s="106"/>
      <c r="M146" s="110"/>
      <c r="P146" s="111">
        <f>SUM($P$147:$P$148)</f>
        <v>0</v>
      </c>
      <c r="R146" s="111">
        <f>SUM($R$147:$R$148)</f>
        <v>0</v>
      </c>
      <c r="T146" s="112">
        <f>SUM($T$147:$T$148)</f>
        <v>0</v>
      </c>
      <c r="AR146" s="107" t="s">
        <v>79</v>
      </c>
      <c r="AT146" s="107" t="s">
        <v>71</v>
      </c>
      <c r="AU146" s="107" t="s">
        <v>21</v>
      </c>
      <c r="AY146" s="107" t="s">
        <v>133</v>
      </c>
      <c r="BK146" s="113">
        <f>SUM($BK$147:$BK$148)</f>
        <v>0</v>
      </c>
    </row>
    <row r="147" spans="2:65" s="6" customFormat="1" ht="15.75" customHeight="1">
      <c r="B147" s="22"/>
      <c r="C147" s="119" t="s">
        <v>304</v>
      </c>
      <c r="D147" s="119" t="s">
        <v>135</v>
      </c>
      <c r="E147" s="117" t="s">
        <v>1009</v>
      </c>
      <c r="F147" s="118" t="s">
        <v>1010</v>
      </c>
      <c r="G147" s="119" t="s">
        <v>154</v>
      </c>
      <c r="H147" s="120">
        <v>7</v>
      </c>
      <c r="I147" s="121"/>
      <c r="J147" s="122">
        <f>ROUND($I$147*$H$147,2)</f>
        <v>0</v>
      </c>
      <c r="K147" s="118" t="s">
        <v>318</v>
      </c>
      <c r="L147" s="22"/>
      <c r="M147" s="123"/>
      <c r="N147" s="124" t="s">
        <v>43</v>
      </c>
      <c r="P147" s="125">
        <f>$O$147*$H$147</f>
        <v>0</v>
      </c>
      <c r="Q147" s="125">
        <v>0</v>
      </c>
      <c r="R147" s="125">
        <f>$Q$147*$H$147</f>
        <v>0</v>
      </c>
      <c r="S147" s="125">
        <v>0</v>
      </c>
      <c r="T147" s="126">
        <f>$S$147*$H$147</f>
        <v>0</v>
      </c>
      <c r="AR147" s="75" t="s">
        <v>212</v>
      </c>
      <c r="AT147" s="75" t="s">
        <v>135</v>
      </c>
      <c r="AU147" s="75" t="s">
        <v>79</v>
      </c>
      <c r="AY147" s="75" t="s">
        <v>133</v>
      </c>
      <c r="BE147" s="127">
        <f>IF($N$147="základní",$J$147,0)</f>
        <v>0</v>
      </c>
      <c r="BF147" s="127">
        <f>IF($N$147="snížená",$J$147,0)</f>
        <v>0</v>
      </c>
      <c r="BG147" s="127">
        <f>IF($N$147="zákl. přenesená",$J$147,0)</f>
        <v>0</v>
      </c>
      <c r="BH147" s="127">
        <f>IF($N$147="sníž. přenesená",$J$147,0)</f>
        <v>0</v>
      </c>
      <c r="BI147" s="127">
        <f>IF($N$147="nulová",$J$147,0)</f>
        <v>0</v>
      </c>
      <c r="BJ147" s="75" t="s">
        <v>21</v>
      </c>
      <c r="BK147" s="127">
        <f>ROUND($I$147*$H$147,2)</f>
        <v>0</v>
      </c>
      <c r="BL147" s="75" t="s">
        <v>212</v>
      </c>
      <c r="BM147" s="75" t="s">
        <v>1011</v>
      </c>
    </row>
    <row r="148" spans="2:65" s="6" customFormat="1" ht="15.75" customHeight="1">
      <c r="B148" s="22"/>
      <c r="C148" s="136" t="s">
        <v>309</v>
      </c>
      <c r="D148" s="136" t="s">
        <v>206</v>
      </c>
      <c r="E148" s="137" t="s">
        <v>1012</v>
      </c>
      <c r="F148" s="138" t="s">
        <v>1013</v>
      </c>
      <c r="G148" s="136" t="s">
        <v>154</v>
      </c>
      <c r="H148" s="139">
        <v>7</v>
      </c>
      <c r="I148" s="140"/>
      <c r="J148" s="141">
        <f>ROUND($I$148*$H$148,2)</f>
        <v>0</v>
      </c>
      <c r="K148" s="138" t="s">
        <v>318</v>
      </c>
      <c r="L148" s="142"/>
      <c r="M148" s="143"/>
      <c r="N148" s="144" t="s">
        <v>43</v>
      </c>
      <c r="P148" s="125">
        <f>$O$148*$H$148</f>
        <v>0</v>
      </c>
      <c r="Q148" s="125">
        <v>0</v>
      </c>
      <c r="R148" s="125">
        <f>$Q$148*$H$148</f>
        <v>0</v>
      </c>
      <c r="S148" s="125">
        <v>0</v>
      </c>
      <c r="T148" s="126">
        <f>$S$148*$H$148</f>
        <v>0</v>
      </c>
      <c r="AR148" s="75" t="s">
        <v>287</v>
      </c>
      <c r="AT148" s="75" t="s">
        <v>206</v>
      </c>
      <c r="AU148" s="75" t="s">
        <v>79</v>
      </c>
      <c r="AY148" s="75" t="s">
        <v>133</v>
      </c>
      <c r="BE148" s="127">
        <f>IF($N$148="základní",$J$148,0)</f>
        <v>0</v>
      </c>
      <c r="BF148" s="127">
        <f>IF($N$148="snížená",$J$148,0)</f>
        <v>0</v>
      </c>
      <c r="BG148" s="127">
        <f>IF($N$148="zákl. přenesená",$J$148,0)</f>
        <v>0</v>
      </c>
      <c r="BH148" s="127">
        <f>IF($N$148="sníž. přenesená",$J$148,0)</f>
        <v>0</v>
      </c>
      <c r="BI148" s="127">
        <f>IF($N$148="nulová",$J$148,0)</f>
        <v>0</v>
      </c>
      <c r="BJ148" s="75" t="s">
        <v>21</v>
      </c>
      <c r="BK148" s="127">
        <f>ROUND($I$148*$H$148,2)</f>
        <v>0</v>
      </c>
      <c r="BL148" s="75" t="s">
        <v>212</v>
      </c>
      <c r="BM148" s="75" t="s">
        <v>1014</v>
      </c>
    </row>
    <row r="149" spans="2:63" s="105" customFormat="1" ht="37.5" customHeight="1">
      <c r="B149" s="106"/>
      <c r="D149" s="107" t="s">
        <v>71</v>
      </c>
      <c r="E149" s="108" t="s">
        <v>913</v>
      </c>
      <c r="F149" s="108" t="s">
        <v>914</v>
      </c>
      <c r="J149" s="109">
        <f>$BK$149</f>
        <v>0</v>
      </c>
      <c r="L149" s="106"/>
      <c r="M149" s="110"/>
      <c r="P149" s="111">
        <f>SUM($P$150:$P$156)</f>
        <v>0</v>
      </c>
      <c r="R149" s="111">
        <f>SUM($R$150:$R$156)</f>
        <v>0</v>
      </c>
      <c r="T149" s="112">
        <f>SUM($T$150:$T$156)</f>
        <v>0</v>
      </c>
      <c r="AR149" s="107" t="s">
        <v>156</v>
      </c>
      <c r="AT149" s="107" t="s">
        <v>71</v>
      </c>
      <c r="AU149" s="107" t="s">
        <v>72</v>
      </c>
      <c r="AY149" s="107" t="s">
        <v>133</v>
      </c>
      <c r="BK149" s="113">
        <f>SUM($BK$150:$BK$156)</f>
        <v>0</v>
      </c>
    </row>
    <row r="150" spans="2:65" s="6" customFormat="1" ht="15.75" customHeight="1">
      <c r="B150" s="22"/>
      <c r="C150" s="119" t="s">
        <v>314</v>
      </c>
      <c r="D150" s="119" t="s">
        <v>135</v>
      </c>
      <c r="E150" s="117" t="s">
        <v>916</v>
      </c>
      <c r="F150" s="118" t="s">
        <v>917</v>
      </c>
      <c r="G150" s="119" t="s">
        <v>645</v>
      </c>
      <c r="H150" s="146"/>
      <c r="I150" s="121"/>
      <c r="J150" s="122">
        <f>ROUND($I$150*$H$150,2)</f>
        <v>0</v>
      </c>
      <c r="K150" s="118" t="s">
        <v>318</v>
      </c>
      <c r="L150" s="22"/>
      <c r="M150" s="123"/>
      <c r="N150" s="124" t="s">
        <v>43</v>
      </c>
      <c r="P150" s="125">
        <f>$O$150*$H$150</f>
        <v>0</v>
      </c>
      <c r="Q150" s="125">
        <v>0</v>
      </c>
      <c r="R150" s="125">
        <f>$Q$150*$H$150</f>
        <v>0</v>
      </c>
      <c r="S150" s="125">
        <v>0</v>
      </c>
      <c r="T150" s="126">
        <f>$S$150*$H$150</f>
        <v>0</v>
      </c>
      <c r="AR150" s="75" t="s">
        <v>140</v>
      </c>
      <c r="AT150" s="75" t="s">
        <v>135</v>
      </c>
      <c r="AU150" s="75" t="s">
        <v>21</v>
      </c>
      <c r="AY150" s="75" t="s">
        <v>133</v>
      </c>
      <c r="BE150" s="127">
        <f>IF($N$150="základní",$J$150,0)</f>
        <v>0</v>
      </c>
      <c r="BF150" s="127">
        <f>IF($N$150="snížená",$J$150,0)</f>
        <v>0</v>
      </c>
      <c r="BG150" s="127">
        <f>IF($N$150="zákl. přenesená",$J$150,0)</f>
        <v>0</v>
      </c>
      <c r="BH150" s="127">
        <f>IF($N$150="sníž. přenesená",$J$150,0)</f>
        <v>0</v>
      </c>
      <c r="BI150" s="127">
        <f>IF($N$150="nulová",$J$150,0)</f>
        <v>0</v>
      </c>
      <c r="BJ150" s="75" t="s">
        <v>21</v>
      </c>
      <c r="BK150" s="127">
        <f>ROUND($I$150*$H$150,2)</f>
        <v>0</v>
      </c>
      <c r="BL150" s="75" t="s">
        <v>140</v>
      </c>
      <c r="BM150" s="75" t="s">
        <v>1015</v>
      </c>
    </row>
    <row r="151" spans="2:65" s="6" customFormat="1" ht="15.75" customHeight="1">
      <c r="B151" s="22"/>
      <c r="C151" s="119" t="s">
        <v>321</v>
      </c>
      <c r="D151" s="119" t="s">
        <v>135</v>
      </c>
      <c r="E151" s="117" t="s">
        <v>920</v>
      </c>
      <c r="F151" s="118" t="s">
        <v>921</v>
      </c>
      <c r="G151" s="119" t="s">
        <v>922</v>
      </c>
      <c r="H151" s="120">
        <v>1</v>
      </c>
      <c r="I151" s="121"/>
      <c r="J151" s="122">
        <f>ROUND($I$151*$H$151,2)</f>
        <v>0</v>
      </c>
      <c r="K151" s="118" t="s">
        <v>318</v>
      </c>
      <c r="L151" s="22"/>
      <c r="M151" s="123"/>
      <c r="N151" s="124" t="s">
        <v>43</v>
      </c>
      <c r="P151" s="125">
        <f>$O$151*$H$151</f>
        <v>0</v>
      </c>
      <c r="Q151" s="125">
        <v>0</v>
      </c>
      <c r="R151" s="125">
        <f>$Q$151*$H$151</f>
        <v>0</v>
      </c>
      <c r="S151" s="125">
        <v>0</v>
      </c>
      <c r="T151" s="126">
        <f>$S$151*$H$151</f>
        <v>0</v>
      </c>
      <c r="AR151" s="75" t="s">
        <v>140</v>
      </c>
      <c r="AT151" s="75" t="s">
        <v>135</v>
      </c>
      <c r="AU151" s="75" t="s">
        <v>21</v>
      </c>
      <c r="AY151" s="75" t="s">
        <v>133</v>
      </c>
      <c r="BE151" s="127">
        <f>IF($N$151="základní",$J$151,0)</f>
        <v>0</v>
      </c>
      <c r="BF151" s="127">
        <f>IF($N$151="snížená",$J$151,0)</f>
        <v>0</v>
      </c>
      <c r="BG151" s="127">
        <f>IF($N$151="zákl. přenesená",$J$151,0)</f>
        <v>0</v>
      </c>
      <c r="BH151" s="127">
        <f>IF($N$151="sníž. přenesená",$J$151,0)</f>
        <v>0</v>
      </c>
      <c r="BI151" s="127">
        <f>IF($N$151="nulová",$J$151,0)</f>
        <v>0</v>
      </c>
      <c r="BJ151" s="75" t="s">
        <v>21</v>
      </c>
      <c r="BK151" s="127">
        <f>ROUND($I$151*$H$151,2)</f>
        <v>0</v>
      </c>
      <c r="BL151" s="75" t="s">
        <v>140</v>
      </c>
      <c r="BM151" s="75" t="s">
        <v>1016</v>
      </c>
    </row>
    <row r="152" spans="2:65" s="6" customFormat="1" ht="15.75" customHeight="1">
      <c r="B152" s="22"/>
      <c r="C152" s="119" t="s">
        <v>327</v>
      </c>
      <c r="D152" s="119" t="s">
        <v>135</v>
      </c>
      <c r="E152" s="117" t="s">
        <v>925</v>
      </c>
      <c r="F152" s="118" t="s">
        <v>926</v>
      </c>
      <c r="G152" s="119" t="s">
        <v>922</v>
      </c>
      <c r="H152" s="120">
        <v>1</v>
      </c>
      <c r="I152" s="121"/>
      <c r="J152" s="122">
        <f>ROUND($I$152*$H$152,2)</f>
        <v>0</v>
      </c>
      <c r="K152" s="118" t="s">
        <v>318</v>
      </c>
      <c r="L152" s="22"/>
      <c r="M152" s="123"/>
      <c r="N152" s="124" t="s">
        <v>43</v>
      </c>
      <c r="P152" s="125">
        <f>$O$152*$H$152</f>
        <v>0</v>
      </c>
      <c r="Q152" s="125">
        <v>0</v>
      </c>
      <c r="R152" s="125">
        <f>$Q$152*$H$152</f>
        <v>0</v>
      </c>
      <c r="S152" s="125">
        <v>0</v>
      </c>
      <c r="T152" s="126">
        <f>$S$152*$H$152</f>
        <v>0</v>
      </c>
      <c r="AR152" s="75" t="s">
        <v>140</v>
      </c>
      <c r="AT152" s="75" t="s">
        <v>135</v>
      </c>
      <c r="AU152" s="75" t="s">
        <v>21</v>
      </c>
      <c r="AY152" s="75" t="s">
        <v>133</v>
      </c>
      <c r="BE152" s="127">
        <f>IF($N$152="základní",$J$152,0)</f>
        <v>0</v>
      </c>
      <c r="BF152" s="127">
        <f>IF($N$152="snížená",$J$152,0)</f>
        <v>0</v>
      </c>
      <c r="BG152" s="127">
        <f>IF($N$152="zákl. přenesená",$J$152,0)</f>
        <v>0</v>
      </c>
      <c r="BH152" s="127">
        <f>IF($N$152="sníž. přenesená",$J$152,0)</f>
        <v>0</v>
      </c>
      <c r="BI152" s="127">
        <f>IF($N$152="nulová",$J$152,0)</f>
        <v>0</v>
      </c>
      <c r="BJ152" s="75" t="s">
        <v>21</v>
      </c>
      <c r="BK152" s="127">
        <f>ROUND($I$152*$H$152,2)</f>
        <v>0</v>
      </c>
      <c r="BL152" s="75" t="s">
        <v>140</v>
      </c>
      <c r="BM152" s="75" t="s">
        <v>1017</v>
      </c>
    </row>
    <row r="153" spans="2:65" s="6" customFormat="1" ht="15.75" customHeight="1">
      <c r="B153" s="22"/>
      <c r="C153" s="119" t="s">
        <v>334</v>
      </c>
      <c r="D153" s="119" t="s">
        <v>135</v>
      </c>
      <c r="E153" s="117" t="s">
        <v>929</v>
      </c>
      <c r="F153" s="118" t="s">
        <v>930</v>
      </c>
      <c r="G153" s="119" t="s">
        <v>922</v>
      </c>
      <c r="H153" s="120">
        <v>1</v>
      </c>
      <c r="I153" s="121"/>
      <c r="J153" s="122">
        <f>ROUND($I$153*$H$153,2)</f>
        <v>0</v>
      </c>
      <c r="K153" s="118" t="s">
        <v>318</v>
      </c>
      <c r="L153" s="22"/>
      <c r="M153" s="123"/>
      <c r="N153" s="124" t="s">
        <v>43</v>
      </c>
      <c r="P153" s="125">
        <f>$O$153*$H$153</f>
        <v>0</v>
      </c>
      <c r="Q153" s="125">
        <v>0</v>
      </c>
      <c r="R153" s="125">
        <f>$Q$153*$H$153</f>
        <v>0</v>
      </c>
      <c r="S153" s="125">
        <v>0</v>
      </c>
      <c r="T153" s="126">
        <f>$S$153*$H$153</f>
        <v>0</v>
      </c>
      <c r="AR153" s="75" t="s">
        <v>140</v>
      </c>
      <c r="AT153" s="75" t="s">
        <v>135</v>
      </c>
      <c r="AU153" s="75" t="s">
        <v>21</v>
      </c>
      <c r="AY153" s="75" t="s">
        <v>133</v>
      </c>
      <c r="BE153" s="127">
        <f>IF($N$153="základní",$J$153,0)</f>
        <v>0</v>
      </c>
      <c r="BF153" s="127">
        <f>IF($N$153="snížená",$J$153,0)</f>
        <v>0</v>
      </c>
      <c r="BG153" s="127">
        <f>IF($N$153="zákl. přenesená",$J$153,0)</f>
        <v>0</v>
      </c>
      <c r="BH153" s="127">
        <f>IF($N$153="sníž. přenesená",$J$153,0)</f>
        <v>0</v>
      </c>
      <c r="BI153" s="127">
        <f>IF($N$153="nulová",$J$153,0)</f>
        <v>0</v>
      </c>
      <c r="BJ153" s="75" t="s">
        <v>21</v>
      </c>
      <c r="BK153" s="127">
        <f>ROUND($I$153*$H$153,2)</f>
        <v>0</v>
      </c>
      <c r="BL153" s="75" t="s">
        <v>140</v>
      </c>
      <c r="BM153" s="75" t="s">
        <v>1018</v>
      </c>
    </row>
    <row r="154" spans="2:65" s="6" customFormat="1" ht="15.75" customHeight="1">
      <c r="B154" s="22"/>
      <c r="C154" s="119" t="s">
        <v>339</v>
      </c>
      <c r="D154" s="119" t="s">
        <v>135</v>
      </c>
      <c r="E154" s="117" t="s">
        <v>933</v>
      </c>
      <c r="F154" s="118" t="s">
        <v>934</v>
      </c>
      <c r="G154" s="119" t="s">
        <v>922</v>
      </c>
      <c r="H154" s="120">
        <v>1</v>
      </c>
      <c r="I154" s="121"/>
      <c r="J154" s="122">
        <f>ROUND($I$154*$H$154,2)</f>
        <v>0</v>
      </c>
      <c r="K154" s="118" t="s">
        <v>318</v>
      </c>
      <c r="L154" s="22"/>
      <c r="M154" s="123"/>
      <c r="N154" s="124" t="s">
        <v>43</v>
      </c>
      <c r="P154" s="125">
        <f>$O$154*$H$154</f>
        <v>0</v>
      </c>
      <c r="Q154" s="125">
        <v>0</v>
      </c>
      <c r="R154" s="125">
        <f>$Q$154*$H$154</f>
        <v>0</v>
      </c>
      <c r="S154" s="125">
        <v>0</v>
      </c>
      <c r="T154" s="126">
        <f>$S$154*$H$154</f>
        <v>0</v>
      </c>
      <c r="AR154" s="75" t="s">
        <v>140</v>
      </c>
      <c r="AT154" s="75" t="s">
        <v>135</v>
      </c>
      <c r="AU154" s="75" t="s">
        <v>21</v>
      </c>
      <c r="AY154" s="75" t="s">
        <v>133</v>
      </c>
      <c r="BE154" s="127">
        <f>IF($N$154="základní",$J$154,0)</f>
        <v>0</v>
      </c>
      <c r="BF154" s="127">
        <f>IF($N$154="snížená",$J$154,0)</f>
        <v>0</v>
      </c>
      <c r="BG154" s="127">
        <f>IF($N$154="zákl. přenesená",$J$154,0)</f>
        <v>0</v>
      </c>
      <c r="BH154" s="127">
        <f>IF($N$154="sníž. přenesená",$J$154,0)</f>
        <v>0</v>
      </c>
      <c r="BI154" s="127">
        <f>IF($N$154="nulová",$J$154,0)</f>
        <v>0</v>
      </c>
      <c r="BJ154" s="75" t="s">
        <v>21</v>
      </c>
      <c r="BK154" s="127">
        <f>ROUND($I$154*$H$154,2)</f>
        <v>0</v>
      </c>
      <c r="BL154" s="75" t="s">
        <v>140</v>
      </c>
      <c r="BM154" s="75" t="s">
        <v>1019</v>
      </c>
    </row>
    <row r="155" spans="2:65" s="6" customFormat="1" ht="15.75" customHeight="1">
      <c r="B155" s="22"/>
      <c r="C155" s="119" t="s">
        <v>345</v>
      </c>
      <c r="D155" s="119" t="s">
        <v>135</v>
      </c>
      <c r="E155" s="117" t="s">
        <v>937</v>
      </c>
      <c r="F155" s="118" t="s">
        <v>938</v>
      </c>
      <c r="G155" s="119" t="s">
        <v>922</v>
      </c>
      <c r="H155" s="120">
        <v>1</v>
      </c>
      <c r="I155" s="121"/>
      <c r="J155" s="122">
        <f>ROUND($I$155*$H$155,2)</f>
        <v>0</v>
      </c>
      <c r="K155" s="118" t="s">
        <v>318</v>
      </c>
      <c r="L155" s="22"/>
      <c r="M155" s="123"/>
      <c r="N155" s="124" t="s">
        <v>43</v>
      </c>
      <c r="P155" s="125">
        <f>$O$155*$H$155</f>
        <v>0</v>
      </c>
      <c r="Q155" s="125">
        <v>0</v>
      </c>
      <c r="R155" s="125">
        <f>$Q$155*$H$155</f>
        <v>0</v>
      </c>
      <c r="S155" s="125">
        <v>0</v>
      </c>
      <c r="T155" s="126">
        <f>$S$155*$H$155</f>
        <v>0</v>
      </c>
      <c r="AR155" s="75" t="s">
        <v>140</v>
      </c>
      <c r="AT155" s="75" t="s">
        <v>135</v>
      </c>
      <c r="AU155" s="75" t="s">
        <v>21</v>
      </c>
      <c r="AY155" s="75" t="s">
        <v>133</v>
      </c>
      <c r="BE155" s="127">
        <f>IF($N$155="základní",$J$155,0)</f>
        <v>0</v>
      </c>
      <c r="BF155" s="127">
        <f>IF($N$155="snížená",$J$155,0)</f>
        <v>0</v>
      </c>
      <c r="BG155" s="127">
        <f>IF($N$155="zákl. přenesená",$J$155,0)</f>
        <v>0</v>
      </c>
      <c r="BH155" s="127">
        <f>IF($N$155="sníž. přenesená",$J$155,0)</f>
        <v>0</v>
      </c>
      <c r="BI155" s="127">
        <f>IF($N$155="nulová",$J$155,0)</f>
        <v>0</v>
      </c>
      <c r="BJ155" s="75" t="s">
        <v>21</v>
      </c>
      <c r="BK155" s="127">
        <f>ROUND($I$155*$H$155,2)</f>
        <v>0</v>
      </c>
      <c r="BL155" s="75" t="s">
        <v>140</v>
      </c>
      <c r="BM155" s="75" t="s">
        <v>1020</v>
      </c>
    </row>
    <row r="156" spans="2:65" s="6" customFormat="1" ht="15.75" customHeight="1">
      <c r="B156" s="22"/>
      <c r="C156" s="119" t="s">
        <v>350</v>
      </c>
      <c r="D156" s="119" t="s">
        <v>135</v>
      </c>
      <c r="E156" s="117" t="s">
        <v>941</v>
      </c>
      <c r="F156" s="118" t="s">
        <v>942</v>
      </c>
      <c r="G156" s="119" t="s">
        <v>922</v>
      </c>
      <c r="H156" s="120">
        <v>1</v>
      </c>
      <c r="I156" s="121"/>
      <c r="J156" s="122">
        <f>ROUND($I$156*$H$156,2)</f>
        <v>0</v>
      </c>
      <c r="K156" s="118" t="s">
        <v>318</v>
      </c>
      <c r="L156" s="22"/>
      <c r="M156" s="123"/>
      <c r="N156" s="147" t="s">
        <v>43</v>
      </c>
      <c r="O156" s="148"/>
      <c r="P156" s="149">
        <f>$O$156*$H$156</f>
        <v>0</v>
      </c>
      <c r="Q156" s="149">
        <v>0</v>
      </c>
      <c r="R156" s="149">
        <f>$Q$156*$H$156</f>
        <v>0</v>
      </c>
      <c r="S156" s="149">
        <v>0</v>
      </c>
      <c r="T156" s="150">
        <f>$S$156*$H$156</f>
        <v>0</v>
      </c>
      <c r="AR156" s="75" t="s">
        <v>140</v>
      </c>
      <c r="AT156" s="75" t="s">
        <v>135</v>
      </c>
      <c r="AU156" s="75" t="s">
        <v>21</v>
      </c>
      <c r="AY156" s="75" t="s">
        <v>133</v>
      </c>
      <c r="BE156" s="127">
        <f>IF($N$156="základní",$J$156,0)</f>
        <v>0</v>
      </c>
      <c r="BF156" s="127">
        <f>IF($N$156="snížená",$J$156,0)</f>
        <v>0</v>
      </c>
      <c r="BG156" s="127">
        <f>IF($N$156="zákl. přenesená",$J$156,0)</f>
        <v>0</v>
      </c>
      <c r="BH156" s="127">
        <f>IF($N$156="sníž. přenesená",$J$156,0)</f>
        <v>0</v>
      </c>
      <c r="BI156" s="127">
        <f>IF($N$156="nulová",$J$156,0)</f>
        <v>0</v>
      </c>
      <c r="BJ156" s="75" t="s">
        <v>21</v>
      </c>
      <c r="BK156" s="127">
        <f>ROUND($I$156*$H$156,2)</f>
        <v>0</v>
      </c>
      <c r="BL156" s="75" t="s">
        <v>140</v>
      </c>
      <c r="BM156" s="75" t="s">
        <v>1021</v>
      </c>
    </row>
    <row r="157" spans="2:12" s="6" customFormat="1" ht="7.5" customHeight="1">
      <c r="B157" s="36"/>
      <c r="C157" s="37"/>
      <c r="D157" s="37"/>
      <c r="E157" s="37"/>
      <c r="F157" s="37"/>
      <c r="G157" s="37"/>
      <c r="H157" s="37"/>
      <c r="I157" s="37"/>
      <c r="J157" s="37"/>
      <c r="K157" s="37"/>
      <c r="L157" s="22"/>
    </row>
    <row r="397" s="2" customFormat="1" ht="14.25" customHeight="1"/>
  </sheetData>
  <sheetProtection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60"/>
      <c r="C2" s="161"/>
      <c r="D2" s="161"/>
      <c r="E2" s="161"/>
      <c r="F2" s="161"/>
      <c r="G2" s="161"/>
      <c r="H2" s="161"/>
      <c r="I2" s="161"/>
      <c r="J2" s="161"/>
      <c r="K2" s="162"/>
    </row>
    <row r="3" spans="2:11" s="165" customFormat="1" ht="45" customHeight="1">
      <c r="B3" s="163"/>
      <c r="C3" s="272" t="s">
        <v>1029</v>
      </c>
      <c r="D3" s="272"/>
      <c r="E3" s="272"/>
      <c r="F3" s="272"/>
      <c r="G3" s="272"/>
      <c r="H3" s="272"/>
      <c r="I3" s="272"/>
      <c r="J3" s="272"/>
      <c r="K3" s="164"/>
    </row>
    <row r="4" spans="2:11" ht="25.5" customHeight="1">
      <c r="B4" s="166"/>
      <c r="C4" s="277" t="s">
        <v>1030</v>
      </c>
      <c r="D4" s="277"/>
      <c r="E4" s="277"/>
      <c r="F4" s="277"/>
      <c r="G4" s="277"/>
      <c r="H4" s="277"/>
      <c r="I4" s="277"/>
      <c r="J4" s="277"/>
      <c r="K4" s="167"/>
    </row>
    <row r="5" spans="2:11" ht="5.25" customHeight="1">
      <c r="B5" s="166"/>
      <c r="C5" s="168"/>
      <c r="D5" s="168"/>
      <c r="E5" s="168"/>
      <c r="F5" s="168"/>
      <c r="G5" s="168"/>
      <c r="H5" s="168"/>
      <c r="I5" s="168"/>
      <c r="J5" s="168"/>
      <c r="K5" s="167"/>
    </row>
    <row r="6" spans="2:11" ht="15" customHeight="1">
      <c r="B6" s="166"/>
      <c r="C6" s="274" t="s">
        <v>1031</v>
      </c>
      <c r="D6" s="274"/>
      <c r="E6" s="274"/>
      <c r="F6" s="274"/>
      <c r="G6" s="274"/>
      <c r="H6" s="274"/>
      <c r="I6" s="274"/>
      <c r="J6" s="274"/>
      <c r="K6" s="167"/>
    </row>
    <row r="7" spans="2:11" ht="15" customHeight="1">
      <c r="B7" s="170"/>
      <c r="C7" s="274" t="s">
        <v>1032</v>
      </c>
      <c r="D7" s="274"/>
      <c r="E7" s="274"/>
      <c r="F7" s="274"/>
      <c r="G7" s="274"/>
      <c r="H7" s="274"/>
      <c r="I7" s="274"/>
      <c r="J7" s="274"/>
      <c r="K7" s="167"/>
    </row>
    <row r="8" spans="2:11" ht="12.75" customHeight="1">
      <c r="B8" s="170"/>
      <c r="C8" s="169"/>
      <c r="D8" s="169"/>
      <c r="E8" s="169"/>
      <c r="F8" s="169"/>
      <c r="G8" s="169"/>
      <c r="H8" s="169"/>
      <c r="I8" s="169"/>
      <c r="J8" s="169"/>
      <c r="K8" s="167"/>
    </row>
    <row r="9" spans="2:11" ht="15" customHeight="1">
      <c r="B9" s="170"/>
      <c r="C9" s="274" t="s">
        <v>1033</v>
      </c>
      <c r="D9" s="274"/>
      <c r="E9" s="274"/>
      <c r="F9" s="274"/>
      <c r="G9" s="274"/>
      <c r="H9" s="274"/>
      <c r="I9" s="274"/>
      <c r="J9" s="274"/>
      <c r="K9" s="167"/>
    </row>
    <row r="10" spans="2:11" ht="15" customHeight="1">
      <c r="B10" s="170"/>
      <c r="C10" s="169"/>
      <c r="D10" s="274" t="s">
        <v>1034</v>
      </c>
      <c r="E10" s="274"/>
      <c r="F10" s="274"/>
      <c r="G10" s="274"/>
      <c r="H10" s="274"/>
      <c r="I10" s="274"/>
      <c r="J10" s="274"/>
      <c r="K10" s="167"/>
    </row>
    <row r="11" spans="2:11" ht="15" customHeight="1">
      <c r="B11" s="170"/>
      <c r="C11" s="171"/>
      <c r="D11" s="274" t="s">
        <v>1035</v>
      </c>
      <c r="E11" s="274"/>
      <c r="F11" s="274"/>
      <c r="G11" s="274"/>
      <c r="H11" s="274"/>
      <c r="I11" s="274"/>
      <c r="J11" s="274"/>
      <c r="K11" s="167"/>
    </row>
    <row r="12" spans="2:11" ht="12.75" customHeight="1">
      <c r="B12" s="170"/>
      <c r="C12" s="171"/>
      <c r="D12" s="171"/>
      <c r="E12" s="171"/>
      <c r="F12" s="171"/>
      <c r="G12" s="171"/>
      <c r="H12" s="171"/>
      <c r="I12" s="171"/>
      <c r="J12" s="171"/>
      <c r="K12" s="167"/>
    </row>
    <row r="13" spans="2:11" ht="15" customHeight="1">
      <c r="B13" s="170"/>
      <c r="C13" s="171"/>
      <c r="D13" s="274" t="s">
        <v>1036</v>
      </c>
      <c r="E13" s="274"/>
      <c r="F13" s="274"/>
      <c r="G13" s="274"/>
      <c r="H13" s="274"/>
      <c r="I13" s="274"/>
      <c r="J13" s="274"/>
      <c r="K13" s="167"/>
    </row>
    <row r="14" spans="2:11" ht="15" customHeight="1">
      <c r="B14" s="170"/>
      <c r="C14" s="171"/>
      <c r="D14" s="274" t="s">
        <v>1037</v>
      </c>
      <c r="E14" s="274"/>
      <c r="F14" s="274"/>
      <c r="G14" s="274"/>
      <c r="H14" s="274"/>
      <c r="I14" s="274"/>
      <c r="J14" s="274"/>
      <c r="K14" s="167"/>
    </row>
    <row r="15" spans="2:11" ht="15" customHeight="1">
      <c r="B15" s="170"/>
      <c r="C15" s="171"/>
      <c r="D15" s="274" t="s">
        <v>1038</v>
      </c>
      <c r="E15" s="274"/>
      <c r="F15" s="274"/>
      <c r="G15" s="274"/>
      <c r="H15" s="274"/>
      <c r="I15" s="274"/>
      <c r="J15" s="274"/>
      <c r="K15" s="167"/>
    </row>
    <row r="16" spans="2:11" ht="15" customHeight="1">
      <c r="B16" s="170"/>
      <c r="C16" s="171"/>
      <c r="D16" s="171"/>
      <c r="E16" s="172" t="s">
        <v>77</v>
      </c>
      <c r="F16" s="274" t="s">
        <v>1039</v>
      </c>
      <c r="G16" s="274"/>
      <c r="H16" s="274"/>
      <c r="I16" s="274"/>
      <c r="J16" s="274"/>
      <c r="K16" s="167"/>
    </row>
    <row r="17" spans="2:11" ht="15" customHeight="1">
      <c r="B17" s="170"/>
      <c r="C17" s="171"/>
      <c r="D17" s="171"/>
      <c r="E17" s="172" t="s">
        <v>1040</v>
      </c>
      <c r="F17" s="274" t="s">
        <v>1041</v>
      </c>
      <c r="G17" s="274"/>
      <c r="H17" s="274"/>
      <c r="I17" s="274"/>
      <c r="J17" s="274"/>
      <c r="K17" s="167"/>
    </row>
    <row r="18" spans="2:11" ht="15" customHeight="1">
      <c r="B18" s="170"/>
      <c r="C18" s="171"/>
      <c r="D18" s="171"/>
      <c r="E18" s="172" t="s">
        <v>1042</v>
      </c>
      <c r="F18" s="274" t="s">
        <v>1043</v>
      </c>
      <c r="G18" s="274"/>
      <c r="H18" s="274"/>
      <c r="I18" s="274"/>
      <c r="J18" s="274"/>
      <c r="K18" s="167"/>
    </row>
    <row r="19" spans="2:11" ht="15" customHeight="1">
      <c r="B19" s="170"/>
      <c r="C19" s="171"/>
      <c r="D19" s="171"/>
      <c r="E19" s="172" t="s">
        <v>1044</v>
      </c>
      <c r="F19" s="274" t="s">
        <v>1045</v>
      </c>
      <c r="G19" s="274"/>
      <c r="H19" s="274"/>
      <c r="I19" s="274"/>
      <c r="J19" s="274"/>
      <c r="K19" s="167"/>
    </row>
    <row r="20" spans="2:11" ht="15" customHeight="1">
      <c r="B20" s="170"/>
      <c r="C20" s="171"/>
      <c r="D20" s="171"/>
      <c r="E20" s="172" t="s">
        <v>1046</v>
      </c>
      <c r="F20" s="274" t="s">
        <v>821</v>
      </c>
      <c r="G20" s="274"/>
      <c r="H20" s="274"/>
      <c r="I20" s="274"/>
      <c r="J20" s="274"/>
      <c r="K20" s="167"/>
    </row>
    <row r="21" spans="2:11" ht="15" customHeight="1">
      <c r="B21" s="170"/>
      <c r="C21" s="171"/>
      <c r="D21" s="171"/>
      <c r="E21" s="172" t="s">
        <v>1047</v>
      </c>
      <c r="F21" s="274" t="s">
        <v>1048</v>
      </c>
      <c r="G21" s="274"/>
      <c r="H21" s="274"/>
      <c r="I21" s="274"/>
      <c r="J21" s="274"/>
      <c r="K21" s="167"/>
    </row>
    <row r="22" spans="2:11" ht="12.75" customHeight="1">
      <c r="B22" s="170"/>
      <c r="C22" s="171"/>
      <c r="D22" s="171"/>
      <c r="E22" s="171"/>
      <c r="F22" s="171"/>
      <c r="G22" s="171"/>
      <c r="H22" s="171"/>
      <c r="I22" s="171"/>
      <c r="J22" s="171"/>
      <c r="K22" s="167"/>
    </row>
    <row r="23" spans="2:11" ht="15" customHeight="1">
      <c r="B23" s="170"/>
      <c r="C23" s="274" t="s">
        <v>1049</v>
      </c>
      <c r="D23" s="274"/>
      <c r="E23" s="274"/>
      <c r="F23" s="274"/>
      <c r="G23" s="274"/>
      <c r="H23" s="274"/>
      <c r="I23" s="274"/>
      <c r="J23" s="274"/>
      <c r="K23" s="167"/>
    </row>
    <row r="24" spans="2:11" ht="15" customHeight="1">
      <c r="B24" s="170"/>
      <c r="C24" s="274" t="s">
        <v>1050</v>
      </c>
      <c r="D24" s="274"/>
      <c r="E24" s="274"/>
      <c r="F24" s="274"/>
      <c r="G24" s="274"/>
      <c r="H24" s="274"/>
      <c r="I24" s="274"/>
      <c r="J24" s="274"/>
      <c r="K24" s="167"/>
    </row>
    <row r="25" spans="2:11" ht="15" customHeight="1">
      <c r="B25" s="170"/>
      <c r="C25" s="169"/>
      <c r="D25" s="274" t="s">
        <v>1051</v>
      </c>
      <c r="E25" s="274"/>
      <c r="F25" s="274"/>
      <c r="G25" s="274"/>
      <c r="H25" s="274"/>
      <c r="I25" s="274"/>
      <c r="J25" s="274"/>
      <c r="K25" s="167"/>
    </row>
    <row r="26" spans="2:11" ht="15" customHeight="1">
      <c r="B26" s="170"/>
      <c r="C26" s="171"/>
      <c r="D26" s="274" t="s">
        <v>1052</v>
      </c>
      <c r="E26" s="274"/>
      <c r="F26" s="274"/>
      <c r="G26" s="274"/>
      <c r="H26" s="274"/>
      <c r="I26" s="274"/>
      <c r="J26" s="274"/>
      <c r="K26" s="167"/>
    </row>
    <row r="27" spans="2:11" ht="12.75" customHeight="1">
      <c r="B27" s="170"/>
      <c r="C27" s="171"/>
      <c r="D27" s="171"/>
      <c r="E27" s="171"/>
      <c r="F27" s="171"/>
      <c r="G27" s="171"/>
      <c r="H27" s="171"/>
      <c r="I27" s="171"/>
      <c r="J27" s="171"/>
      <c r="K27" s="167"/>
    </row>
    <row r="28" spans="2:11" ht="15" customHeight="1">
      <c r="B28" s="170"/>
      <c r="C28" s="171"/>
      <c r="D28" s="274" t="s">
        <v>1053</v>
      </c>
      <c r="E28" s="274"/>
      <c r="F28" s="274"/>
      <c r="G28" s="274"/>
      <c r="H28" s="274"/>
      <c r="I28" s="274"/>
      <c r="J28" s="274"/>
      <c r="K28" s="167"/>
    </row>
    <row r="29" spans="2:11" ht="15" customHeight="1">
      <c r="B29" s="170"/>
      <c r="C29" s="171"/>
      <c r="D29" s="274" t="s">
        <v>1054</v>
      </c>
      <c r="E29" s="274"/>
      <c r="F29" s="274"/>
      <c r="G29" s="274"/>
      <c r="H29" s="274"/>
      <c r="I29" s="274"/>
      <c r="J29" s="274"/>
      <c r="K29" s="167"/>
    </row>
    <row r="30" spans="2:11" ht="12.75" customHeight="1">
      <c r="B30" s="170"/>
      <c r="C30" s="171"/>
      <c r="D30" s="171"/>
      <c r="E30" s="171"/>
      <c r="F30" s="171"/>
      <c r="G30" s="171"/>
      <c r="H30" s="171"/>
      <c r="I30" s="171"/>
      <c r="J30" s="171"/>
      <c r="K30" s="167"/>
    </row>
    <row r="31" spans="2:11" ht="15" customHeight="1">
      <c r="B31" s="170"/>
      <c r="C31" s="171"/>
      <c r="D31" s="274" t="s">
        <v>1055</v>
      </c>
      <c r="E31" s="274"/>
      <c r="F31" s="274"/>
      <c r="G31" s="274"/>
      <c r="H31" s="274"/>
      <c r="I31" s="274"/>
      <c r="J31" s="274"/>
      <c r="K31" s="167"/>
    </row>
    <row r="32" spans="2:11" ht="15" customHeight="1">
      <c r="B32" s="170"/>
      <c r="C32" s="171"/>
      <c r="D32" s="274" t="s">
        <v>1056</v>
      </c>
      <c r="E32" s="274"/>
      <c r="F32" s="274"/>
      <c r="G32" s="274"/>
      <c r="H32" s="274"/>
      <c r="I32" s="274"/>
      <c r="J32" s="274"/>
      <c r="K32" s="167"/>
    </row>
    <row r="33" spans="2:11" ht="15" customHeight="1">
      <c r="B33" s="170"/>
      <c r="C33" s="171"/>
      <c r="D33" s="274" t="s">
        <v>1057</v>
      </c>
      <c r="E33" s="274"/>
      <c r="F33" s="274"/>
      <c r="G33" s="274"/>
      <c r="H33" s="274"/>
      <c r="I33" s="274"/>
      <c r="J33" s="274"/>
      <c r="K33" s="167"/>
    </row>
    <row r="34" spans="2:11" ht="15" customHeight="1">
      <c r="B34" s="170"/>
      <c r="C34" s="171"/>
      <c r="D34" s="169"/>
      <c r="E34" s="173" t="s">
        <v>117</v>
      </c>
      <c r="F34" s="169"/>
      <c r="G34" s="274" t="s">
        <v>1058</v>
      </c>
      <c r="H34" s="274"/>
      <c r="I34" s="274"/>
      <c r="J34" s="274"/>
      <c r="K34" s="167"/>
    </row>
    <row r="35" spans="2:11" ht="30.75" customHeight="1">
      <c r="B35" s="170"/>
      <c r="C35" s="171"/>
      <c r="D35" s="169"/>
      <c r="E35" s="173" t="s">
        <v>1059</v>
      </c>
      <c r="F35" s="169"/>
      <c r="G35" s="274" t="s">
        <v>1060</v>
      </c>
      <c r="H35" s="274"/>
      <c r="I35" s="274"/>
      <c r="J35" s="274"/>
      <c r="K35" s="167"/>
    </row>
    <row r="36" spans="2:11" ht="15" customHeight="1">
      <c r="B36" s="170"/>
      <c r="C36" s="171"/>
      <c r="D36" s="169"/>
      <c r="E36" s="173" t="s">
        <v>53</v>
      </c>
      <c r="F36" s="169"/>
      <c r="G36" s="274" t="s">
        <v>1061</v>
      </c>
      <c r="H36" s="274"/>
      <c r="I36" s="274"/>
      <c r="J36" s="274"/>
      <c r="K36" s="167"/>
    </row>
    <row r="37" spans="2:11" ht="15" customHeight="1">
      <c r="B37" s="170"/>
      <c r="C37" s="171"/>
      <c r="D37" s="169"/>
      <c r="E37" s="173" t="s">
        <v>118</v>
      </c>
      <c r="F37" s="169"/>
      <c r="G37" s="274" t="s">
        <v>1062</v>
      </c>
      <c r="H37" s="274"/>
      <c r="I37" s="274"/>
      <c r="J37" s="274"/>
      <c r="K37" s="167"/>
    </row>
    <row r="38" spans="2:11" ht="15" customHeight="1">
      <c r="B38" s="170"/>
      <c r="C38" s="171"/>
      <c r="D38" s="169"/>
      <c r="E38" s="173" t="s">
        <v>119</v>
      </c>
      <c r="F38" s="169"/>
      <c r="G38" s="274" t="s">
        <v>1063</v>
      </c>
      <c r="H38" s="274"/>
      <c r="I38" s="274"/>
      <c r="J38" s="274"/>
      <c r="K38" s="167"/>
    </row>
    <row r="39" spans="2:11" ht="15" customHeight="1">
      <c r="B39" s="170"/>
      <c r="C39" s="171"/>
      <c r="D39" s="169"/>
      <c r="E39" s="173" t="s">
        <v>120</v>
      </c>
      <c r="F39" s="169"/>
      <c r="G39" s="274" t="s">
        <v>1064</v>
      </c>
      <c r="H39" s="274"/>
      <c r="I39" s="274"/>
      <c r="J39" s="274"/>
      <c r="K39" s="167"/>
    </row>
    <row r="40" spans="2:11" ht="15" customHeight="1">
      <c r="B40" s="170"/>
      <c r="C40" s="171"/>
      <c r="D40" s="169"/>
      <c r="E40" s="173" t="s">
        <v>1065</v>
      </c>
      <c r="F40" s="169"/>
      <c r="G40" s="274" t="s">
        <v>1066</v>
      </c>
      <c r="H40" s="274"/>
      <c r="I40" s="274"/>
      <c r="J40" s="274"/>
      <c r="K40" s="167"/>
    </row>
    <row r="41" spans="2:11" ht="15" customHeight="1">
      <c r="B41" s="170"/>
      <c r="C41" s="171"/>
      <c r="D41" s="169"/>
      <c r="E41" s="173"/>
      <c r="F41" s="169"/>
      <c r="G41" s="274" t="s">
        <v>1067</v>
      </c>
      <c r="H41" s="274"/>
      <c r="I41" s="274"/>
      <c r="J41" s="274"/>
      <c r="K41" s="167"/>
    </row>
    <row r="42" spans="2:11" ht="15" customHeight="1">
      <c r="B42" s="170"/>
      <c r="C42" s="171"/>
      <c r="D42" s="169"/>
      <c r="E42" s="173" t="s">
        <v>1068</v>
      </c>
      <c r="F42" s="169"/>
      <c r="G42" s="274" t="s">
        <v>1069</v>
      </c>
      <c r="H42" s="274"/>
      <c r="I42" s="274"/>
      <c r="J42" s="274"/>
      <c r="K42" s="167"/>
    </row>
    <row r="43" spans="2:11" ht="15" customHeight="1">
      <c r="B43" s="170"/>
      <c r="C43" s="171"/>
      <c r="D43" s="169"/>
      <c r="E43" s="173" t="s">
        <v>123</v>
      </c>
      <c r="F43" s="169"/>
      <c r="G43" s="274" t="s">
        <v>1070</v>
      </c>
      <c r="H43" s="274"/>
      <c r="I43" s="274"/>
      <c r="J43" s="274"/>
      <c r="K43" s="167"/>
    </row>
    <row r="44" spans="2:11" ht="12.75" customHeight="1">
      <c r="B44" s="170"/>
      <c r="C44" s="171"/>
      <c r="D44" s="169"/>
      <c r="E44" s="169"/>
      <c r="F44" s="169"/>
      <c r="G44" s="169"/>
      <c r="H44" s="169"/>
      <c r="I44" s="169"/>
      <c r="J44" s="169"/>
      <c r="K44" s="167"/>
    </row>
    <row r="45" spans="2:11" ht="15" customHeight="1">
      <c r="B45" s="170"/>
      <c r="C45" s="171"/>
      <c r="D45" s="274" t="s">
        <v>1071</v>
      </c>
      <c r="E45" s="274"/>
      <c r="F45" s="274"/>
      <c r="G45" s="274"/>
      <c r="H45" s="274"/>
      <c r="I45" s="274"/>
      <c r="J45" s="274"/>
      <c r="K45" s="167"/>
    </row>
    <row r="46" spans="2:11" ht="15" customHeight="1">
      <c r="B46" s="170"/>
      <c r="C46" s="171"/>
      <c r="D46" s="171"/>
      <c r="E46" s="274" t="s">
        <v>1072</v>
      </c>
      <c r="F46" s="274"/>
      <c r="G46" s="274"/>
      <c r="H46" s="274"/>
      <c r="I46" s="274"/>
      <c r="J46" s="274"/>
      <c r="K46" s="167"/>
    </row>
    <row r="47" spans="2:11" ht="15" customHeight="1">
      <c r="B47" s="170"/>
      <c r="C47" s="171"/>
      <c r="D47" s="171"/>
      <c r="E47" s="274" t="s">
        <v>1073</v>
      </c>
      <c r="F47" s="274"/>
      <c r="G47" s="274"/>
      <c r="H47" s="274"/>
      <c r="I47" s="274"/>
      <c r="J47" s="274"/>
      <c r="K47" s="167"/>
    </row>
    <row r="48" spans="2:11" ht="15" customHeight="1">
      <c r="B48" s="170"/>
      <c r="C48" s="171"/>
      <c r="D48" s="171"/>
      <c r="E48" s="274" t="s">
        <v>1074</v>
      </c>
      <c r="F48" s="274"/>
      <c r="G48" s="274"/>
      <c r="H48" s="274"/>
      <c r="I48" s="274"/>
      <c r="J48" s="274"/>
      <c r="K48" s="167"/>
    </row>
    <row r="49" spans="2:11" ht="15" customHeight="1">
      <c r="B49" s="170"/>
      <c r="C49" s="171"/>
      <c r="D49" s="274" t="s">
        <v>1075</v>
      </c>
      <c r="E49" s="274"/>
      <c r="F49" s="274"/>
      <c r="G49" s="274"/>
      <c r="H49" s="274"/>
      <c r="I49" s="274"/>
      <c r="J49" s="274"/>
      <c r="K49" s="167"/>
    </row>
    <row r="50" spans="2:11" ht="25.5" customHeight="1">
      <c r="B50" s="166"/>
      <c r="C50" s="277" t="s">
        <v>1076</v>
      </c>
      <c r="D50" s="277"/>
      <c r="E50" s="277"/>
      <c r="F50" s="277"/>
      <c r="G50" s="277"/>
      <c r="H50" s="277"/>
      <c r="I50" s="277"/>
      <c r="J50" s="277"/>
      <c r="K50" s="167"/>
    </row>
    <row r="51" spans="2:11" ht="5.25" customHeight="1">
      <c r="B51" s="166"/>
      <c r="C51" s="168"/>
      <c r="D51" s="168"/>
      <c r="E51" s="168"/>
      <c r="F51" s="168"/>
      <c r="G51" s="168"/>
      <c r="H51" s="168"/>
      <c r="I51" s="168"/>
      <c r="J51" s="168"/>
      <c r="K51" s="167"/>
    </row>
    <row r="52" spans="2:11" ht="15" customHeight="1">
      <c r="B52" s="166"/>
      <c r="C52" s="274" t="s">
        <v>1077</v>
      </c>
      <c r="D52" s="274"/>
      <c r="E52" s="274"/>
      <c r="F52" s="274"/>
      <c r="G52" s="274"/>
      <c r="H52" s="274"/>
      <c r="I52" s="274"/>
      <c r="J52" s="274"/>
      <c r="K52" s="167"/>
    </row>
    <row r="53" spans="2:11" ht="15" customHeight="1">
      <c r="B53" s="166"/>
      <c r="C53" s="274" t="s">
        <v>1078</v>
      </c>
      <c r="D53" s="274"/>
      <c r="E53" s="274"/>
      <c r="F53" s="274"/>
      <c r="G53" s="274"/>
      <c r="H53" s="274"/>
      <c r="I53" s="274"/>
      <c r="J53" s="274"/>
      <c r="K53" s="167"/>
    </row>
    <row r="54" spans="2:11" ht="12.75" customHeight="1">
      <c r="B54" s="166"/>
      <c r="C54" s="169"/>
      <c r="D54" s="169"/>
      <c r="E54" s="169"/>
      <c r="F54" s="169"/>
      <c r="G54" s="169"/>
      <c r="H54" s="169"/>
      <c r="I54" s="169"/>
      <c r="J54" s="169"/>
      <c r="K54" s="167"/>
    </row>
    <row r="55" spans="2:11" ht="15" customHeight="1">
      <c r="B55" s="166"/>
      <c r="C55" s="274" t="s">
        <v>1079</v>
      </c>
      <c r="D55" s="274"/>
      <c r="E55" s="274"/>
      <c r="F55" s="274"/>
      <c r="G55" s="274"/>
      <c r="H55" s="274"/>
      <c r="I55" s="274"/>
      <c r="J55" s="274"/>
      <c r="K55" s="167"/>
    </row>
    <row r="56" spans="2:11" ht="15" customHeight="1">
      <c r="B56" s="166"/>
      <c r="C56" s="171"/>
      <c r="D56" s="274" t="s">
        <v>1080</v>
      </c>
      <c r="E56" s="274"/>
      <c r="F56" s="274"/>
      <c r="G56" s="274"/>
      <c r="H56" s="274"/>
      <c r="I56" s="274"/>
      <c r="J56" s="274"/>
      <c r="K56" s="167"/>
    </row>
    <row r="57" spans="2:11" ht="15" customHeight="1">
      <c r="B57" s="166"/>
      <c r="C57" s="171"/>
      <c r="D57" s="274" t="s">
        <v>1081</v>
      </c>
      <c r="E57" s="274"/>
      <c r="F57" s="274"/>
      <c r="G57" s="274"/>
      <c r="H57" s="274"/>
      <c r="I57" s="274"/>
      <c r="J57" s="274"/>
      <c r="K57" s="167"/>
    </row>
    <row r="58" spans="2:11" ht="15" customHeight="1">
      <c r="B58" s="166"/>
      <c r="C58" s="171"/>
      <c r="D58" s="274" t="s">
        <v>1082</v>
      </c>
      <c r="E58" s="274"/>
      <c r="F58" s="274"/>
      <c r="G58" s="274"/>
      <c r="H58" s="274"/>
      <c r="I58" s="274"/>
      <c r="J58" s="274"/>
      <c r="K58" s="167"/>
    </row>
    <row r="59" spans="2:11" ht="15" customHeight="1">
      <c r="B59" s="166"/>
      <c r="C59" s="171"/>
      <c r="D59" s="274" t="s">
        <v>1083</v>
      </c>
      <c r="E59" s="274"/>
      <c r="F59" s="274"/>
      <c r="G59" s="274"/>
      <c r="H59" s="274"/>
      <c r="I59" s="274"/>
      <c r="J59" s="274"/>
      <c r="K59" s="167"/>
    </row>
    <row r="60" spans="2:11" ht="15" customHeight="1">
      <c r="B60" s="166"/>
      <c r="C60" s="171"/>
      <c r="D60" s="276" t="s">
        <v>1084</v>
      </c>
      <c r="E60" s="276"/>
      <c r="F60" s="276"/>
      <c r="G60" s="276"/>
      <c r="H60" s="276"/>
      <c r="I60" s="276"/>
      <c r="J60" s="276"/>
      <c r="K60" s="167"/>
    </row>
    <row r="61" spans="2:11" ht="15" customHeight="1">
      <c r="B61" s="166"/>
      <c r="C61" s="171"/>
      <c r="D61" s="274" t="s">
        <v>1085</v>
      </c>
      <c r="E61" s="274"/>
      <c r="F61" s="274"/>
      <c r="G61" s="274"/>
      <c r="H61" s="274"/>
      <c r="I61" s="274"/>
      <c r="J61" s="274"/>
      <c r="K61" s="167"/>
    </row>
    <row r="62" spans="2:11" ht="12.75" customHeight="1">
      <c r="B62" s="166"/>
      <c r="C62" s="171"/>
      <c r="D62" s="171"/>
      <c r="E62" s="174"/>
      <c r="F62" s="171"/>
      <c r="G62" s="171"/>
      <c r="H62" s="171"/>
      <c r="I62" s="171"/>
      <c r="J62" s="171"/>
      <c r="K62" s="167"/>
    </row>
    <row r="63" spans="2:11" ht="15" customHeight="1">
      <c r="B63" s="166"/>
      <c r="C63" s="171"/>
      <c r="D63" s="274" t="s">
        <v>1086</v>
      </c>
      <c r="E63" s="274"/>
      <c r="F63" s="274"/>
      <c r="G63" s="274"/>
      <c r="H63" s="274"/>
      <c r="I63" s="274"/>
      <c r="J63" s="274"/>
      <c r="K63" s="167"/>
    </row>
    <row r="64" spans="2:11" ht="15" customHeight="1">
      <c r="B64" s="166"/>
      <c r="C64" s="171"/>
      <c r="D64" s="276" t="s">
        <v>1087</v>
      </c>
      <c r="E64" s="276"/>
      <c r="F64" s="276"/>
      <c r="G64" s="276"/>
      <c r="H64" s="276"/>
      <c r="I64" s="276"/>
      <c r="J64" s="276"/>
      <c r="K64" s="167"/>
    </row>
    <row r="65" spans="2:11" ht="15" customHeight="1">
      <c r="B65" s="166"/>
      <c r="C65" s="171"/>
      <c r="D65" s="274" t="s">
        <v>1088</v>
      </c>
      <c r="E65" s="274"/>
      <c r="F65" s="274"/>
      <c r="G65" s="274"/>
      <c r="H65" s="274"/>
      <c r="I65" s="274"/>
      <c r="J65" s="274"/>
      <c r="K65" s="167"/>
    </row>
    <row r="66" spans="2:11" ht="15" customHeight="1">
      <c r="B66" s="166"/>
      <c r="C66" s="171"/>
      <c r="D66" s="274" t="s">
        <v>1089</v>
      </c>
      <c r="E66" s="274"/>
      <c r="F66" s="274"/>
      <c r="G66" s="274"/>
      <c r="H66" s="274"/>
      <c r="I66" s="274"/>
      <c r="J66" s="274"/>
      <c r="K66" s="167"/>
    </row>
    <row r="67" spans="2:11" ht="15" customHeight="1">
      <c r="B67" s="166"/>
      <c r="C67" s="171"/>
      <c r="D67" s="274" t="s">
        <v>1090</v>
      </c>
      <c r="E67" s="274"/>
      <c r="F67" s="274"/>
      <c r="G67" s="274"/>
      <c r="H67" s="274"/>
      <c r="I67" s="274"/>
      <c r="J67" s="274"/>
      <c r="K67" s="167"/>
    </row>
    <row r="68" spans="2:11" ht="15" customHeight="1">
      <c r="B68" s="166"/>
      <c r="C68" s="171"/>
      <c r="D68" s="274" t="s">
        <v>1091</v>
      </c>
      <c r="E68" s="274"/>
      <c r="F68" s="274"/>
      <c r="G68" s="274"/>
      <c r="H68" s="274"/>
      <c r="I68" s="274"/>
      <c r="J68" s="274"/>
      <c r="K68" s="167"/>
    </row>
    <row r="69" spans="2:11" ht="12.75" customHeight="1">
      <c r="B69" s="175"/>
      <c r="C69" s="176"/>
      <c r="D69" s="176"/>
      <c r="E69" s="176"/>
      <c r="F69" s="176"/>
      <c r="G69" s="176"/>
      <c r="H69" s="176"/>
      <c r="I69" s="176"/>
      <c r="J69" s="176"/>
      <c r="K69" s="177"/>
    </row>
    <row r="70" spans="2:11" ht="18.75" customHeight="1">
      <c r="B70" s="178"/>
      <c r="C70" s="178"/>
      <c r="D70" s="178"/>
      <c r="E70" s="178"/>
      <c r="F70" s="178"/>
      <c r="G70" s="178"/>
      <c r="H70" s="178"/>
      <c r="I70" s="178"/>
      <c r="J70" s="178"/>
      <c r="K70" s="179"/>
    </row>
    <row r="71" spans="2:11" ht="18.75" customHeight="1"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2:11" ht="7.5" customHeight="1">
      <c r="B72" s="180"/>
      <c r="C72" s="181"/>
      <c r="D72" s="181"/>
      <c r="E72" s="181"/>
      <c r="F72" s="181"/>
      <c r="G72" s="181"/>
      <c r="H72" s="181"/>
      <c r="I72" s="181"/>
      <c r="J72" s="181"/>
      <c r="K72" s="182"/>
    </row>
    <row r="73" spans="2:11" ht="45" customHeight="1">
      <c r="B73" s="183"/>
      <c r="C73" s="275" t="s">
        <v>1028</v>
      </c>
      <c r="D73" s="275"/>
      <c r="E73" s="275"/>
      <c r="F73" s="275"/>
      <c r="G73" s="275"/>
      <c r="H73" s="275"/>
      <c r="I73" s="275"/>
      <c r="J73" s="275"/>
      <c r="K73" s="184"/>
    </row>
    <row r="74" spans="2:11" ht="17.25" customHeight="1">
      <c r="B74" s="183"/>
      <c r="C74" s="185" t="s">
        <v>1092</v>
      </c>
      <c r="D74" s="185"/>
      <c r="E74" s="185"/>
      <c r="F74" s="185" t="s">
        <v>1093</v>
      </c>
      <c r="G74" s="186"/>
      <c r="H74" s="185" t="s">
        <v>118</v>
      </c>
      <c r="I74" s="185" t="s">
        <v>57</v>
      </c>
      <c r="J74" s="185" t="s">
        <v>1094</v>
      </c>
      <c r="K74" s="184"/>
    </row>
    <row r="75" spans="2:11" ht="17.25" customHeight="1">
      <c r="B75" s="183"/>
      <c r="C75" s="187" t="s">
        <v>1095</v>
      </c>
      <c r="D75" s="187"/>
      <c r="E75" s="187"/>
      <c r="F75" s="188" t="s">
        <v>1096</v>
      </c>
      <c r="G75" s="189"/>
      <c r="H75" s="187"/>
      <c r="I75" s="187"/>
      <c r="J75" s="187" t="s">
        <v>1097</v>
      </c>
      <c r="K75" s="184"/>
    </row>
    <row r="76" spans="2:11" ht="5.25" customHeight="1">
      <c r="B76" s="183"/>
      <c r="C76" s="190"/>
      <c r="D76" s="190"/>
      <c r="E76" s="190"/>
      <c r="F76" s="190"/>
      <c r="G76" s="191"/>
      <c r="H76" s="190"/>
      <c r="I76" s="190"/>
      <c r="J76" s="190"/>
      <c r="K76" s="184"/>
    </row>
    <row r="77" spans="2:11" ht="15" customHeight="1">
      <c r="B77" s="183"/>
      <c r="C77" s="173" t="s">
        <v>53</v>
      </c>
      <c r="D77" s="190"/>
      <c r="E77" s="190"/>
      <c r="F77" s="192" t="s">
        <v>1098</v>
      </c>
      <c r="G77" s="191"/>
      <c r="H77" s="173" t="s">
        <v>1099</v>
      </c>
      <c r="I77" s="173" t="s">
        <v>1100</v>
      </c>
      <c r="J77" s="173">
        <v>20</v>
      </c>
      <c r="K77" s="184"/>
    </row>
    <row r="78" spans="2:11" ht="15" customHeight="1">
      <c r="B78" s="183"/>
      <c r="C78" s="173" t="s">
        <v>1101</v>
      </c>
      <c r="D78" s="173"/>
      <c r="E78" s="173"/>
      <c r="F78" s="192" t="s">
        <v>1098</v>
      </c>
      <c r="G78" s="191"/>
      <c r="H78" s="173" t="s">
        <v>1102</v>
      </c>
      <c r="I78" s="173" t="s">
        <v>1100</v>
      </c>
      <c r="J78" s="173">
        <v>120</v>
      </c>
      <c r="K78" s="184"/>
    </row>
    <row r="79" spans="2:11" ht="15" customHeight="1">
      <c r="B79" s="193"/>
      <c r="C79" s="173" t="s">
        <v>1103</v>
      </c>
      <c r="D79" s="173"/>
      <c r="E79" s="173"/>
      <c r="F79" s="192" t="s">
        <v>1104</v>
      </c>
      <c r="G79" s="191"/>
      <c r="H79" s="173" t="s">
        <v>1105</v>
      </c>
      <c r="I79" s="173" t="s">
        <v>1100</v>
      </c>
      <c r="J79" s="173">
        <v>50</v>
      </c>
      <c r="K79" s="184"/>
    </row>
    <row r="80" spans="2:11" ht="15" customHeight="1">
      <c r="B80" s="193"/>
      <c r="C80" s="173" t="s">
        <v>1106</v>
      </c>
      <c r="D80" s="173"/>
      <c r="E80" s="173"/>
      <c r="F80" s="192" t="s">
        <v>1098</v>
      </c>
      <c r="G80" s="191"/>
      <c r="H80" s="173" t="s">
        <v>1107</v>
      </c>
      <c r="I80" s="173" t="s">
        <v>1108</v>
      </c>
      <c r="J80" s="173"/>
      <c r="K80" s="184"/>
    </row>
    <row r="81" spans="2:11" ht="15" customHeight="1">
      <c r="B81" s="193"/>
      <c r="C81" s="194" t="s">
        <v>1109</v>
      </c>
      <c r="D81" s="194"/>
      <c r="E81" s="194"/>
      <c r="F81" s="195" t="s">
        <v>1104</v>
      </c>
      <c r="G81" s="194"/>
      <c r="H81" s="194" t="s">
        <v>1110</v>
      </c>
      <c r="I81" s="194" t="s">
        <v>1100</v>
      </c>
      <c r="J81" s="194">
        <v>15</v>
      </c>
      <c r="K81" s="184"/>
    </row>
    <row r="82" spans="2:11" ht="15" customHeight="1">
      <c r="B82" s="193"/>
      <c r="C82" s="194" t="s">
        <v>1111</v>
      </c>
      <c r="D82" s="194"/>
      <c r="E82" s="194"/>
      <c r="F82" s="195" t="s">
        <v>1104</v>
      </c>
      <c r="G82" s="194"/>
      <c r="H82" s="194" t="s">
        <v>1112</v>
      </c>
      <c r="I82" s="194" t="s">
        <v>1100</v>
      </c>
      <c r="J82" s="194">
        <v>15</v>
      </c>
      <c r="K82" s="184"/>
    </row>
    <row r="83" spans="2:11" ht="15" customHeight="1">
      <c r="B83" s="193"/>
      <c r="C83" s="194" t="s">
        <v>1113</v>
      </c>
      <c r="D83" s="194"/>
      <c r="E83" s="194"/>
      <c r="F83" s="195" t="s">
        <v>1104</v>
      </c>
      <c r="G83" s="194"/>
      <c r="H83" s="194" t="s">
        <v>1114</v>
      </c>
      <c r="I83" s="194" t="s">
        <v>1100</v>
      </c>
      <c r="J83" s="194">
        <v>20</v>
      </c>
      <c r="K83" s="184"/>
    </row>
    <row r="84" spans="2:11" ht="15" customHeight="1">
      <c r="B84" s="193"/>
      <c r="C84" s="194" t="s">
        <v>1115</v>
      </c>
      <c r="D84" s="194"/>
      <c r="E84" s="194"/>
      <c r="F84" s="195" t="s">
        <v>1104</v>
      </c>
      <c r="G84" s="194"/>
      <c r="H84" s="194" t="s">
        <v>1116</v>
      </c>
      <c r="I84" s="194" t="s">
        <v>1100</v>
      </c>
      <c r="J84" s="194">
        <v>20</v>
      </c>
      <c r="K84" s="184"/>
    </row>
    <row r="85" spans="2:11" ht="15" customHeight="1">
      <c r="B85" s="193"/>
      <c r="C85" s="173" t="s">
        <v>1117</v>
      </c>
      <c r="D85" s="173"/>
      <c r="E85" s="173"/>
      <c r="F85" s="192" t="s">
        <v>1104</v>
      </c>
      <c r="G85" s="191"/>
      <c r="H85" s="173" t="s">
        <v>1118</v>
      </c>
      <c r="I85" s="173" t="s">
        <v>1100</v>
      </c>
      <c r="J85" s="173">
        <v>50</v>
      </c>
      <c r="K85" s="184"/>
    </row>
    <row r="86" spans="2:11" ht="15" customHeight="1">
      <c r="B86" s="193"/>
      <c r="C86" s="173" t="s">
        <v>1119</v>
      </c>
      <c r="D86" s="173"/>
      <c r="E86" s="173"/>
      <c r="F86" s="192" t="s">
        <v>1104</v>
      </c>
      <c r="G86" s="191"/>
      <c r="H86" s="173" t="s">
        <v>1120</v>
      </c>
      <c r="I86" s="173" t="s">
        <v>1100</v>
      </c>
      <c r="J86" s="173">
        <v>20</v>
      </c>
      <c r="K86" s="184"/>
    </row>
    <row r="87" spans="2:11" ht="15" customHeight="1">
      <c r="B87" s="193"/>
      <c r="C87" s="173" t="s">
        <v>1121</v>
      </c>
      <c r="D87" s="173"/>
      <c r="E87" s="173"/>
      <c r="F87" s="192" t="s">
        <v>1104</v>
      </c>
      <c r="G87" s="191"/>
      <c r="H87" s="173" t="s">
        <v>1122</v>
      </c>
      <c r="I87" s="173" t="s">
        <v>1100</v>
      </c>
      <c r="J87" s="173">
        <v>20</v>
      </c>
      <c r="K87" s="184"/>
    </row>
    <row r="88" spans="2:11" ht="15" customHeight="1">
      <c r="B88" s="193"/>
      <c r="C88" s="173" t="s">
        <v>1123</v>
      </c>
      <c r="D88" s="173"/>
      <c r="E88" s="173"/>
      <c r="F88" s="192" t="s">
        <v>1104</v>
      </c>
      <c r="G88" s="191"/>
      <c r="H88" s="173" t="s">
        <v>1124</v>
      </c>
      <c r="I88" s="173" t="s">
        <v>1100</v>
      </c>
      <c r="J88" s="173">
        <v>50</v>
      </c>
      <c r="K88" s="184"/>
    </row>
    <row r="89" spans="2:11" ht="15" customHeight="1">
      <c r="B89" s="193"/>
      <c r="C89" s="173" t="s">
        <v>1125</v>
      </c>
      <c r="D89" s="173"/>
      <c r="E89" s="173"/>
      <c r="F89" s="192" t="s">
        <v>1104</v>
      </c>
      <c r="G89" s="191"/>
      <c r="H89" s="173" t="s">
        <v>1125</v>
      </c>
      <c r="I89" s="173" t="s">
        <v>1100</v>
      </c>
      <c r="J89" s="173">
        <v>50</v>
      </c>
      <c r="K89" s="184"/>
    </row>
    <row r="90" spans="2:11" ht="15" customHeight="1">
      <c r="B90" s="193"/>
      <c r="C90" s="173" t="s">
        <v>124</v>
      </c>
      <c r="D90" s="173"/>
      <c r="E90" s="173"/>
      <c r="F90" s="192" t="s">
        <v>1104</v>
      </c>
      <c r="G90" s="191"/>
      <c r="H90" s="173" t="s">
        <v>1126</v>
      </c>
      <c r="I90" s="173" t="s">
        <v>1100</v>
      </c>
      <c r="J90" s="173">
        <v>255</v>
      </c>
      <c r="K90" s="184"/>
    </row>
    <row r="91" spans="2:11" ht="15" customHeight="1">
      <c r="B91" s="193"/>
      <c r="C91" s="173" t="s">
        <v>1127</v>
      </c>
      <c r="D91" s="173"/>
      <c r="E91" s="173"/>
      <c r="F91" s="192" t="s">
        <v>1098</v>
      </c>
      <c r="G91" s="191"/>
      <c r="H91" s="173" t="s">
        <v>1128</v>
      </c>
      <c r="I91" s="173" t="s">
        <v>1129</v>
      </c>
      <c r="J91" s="173"/>
      <c r="K91" s="184"/>
    </row>
    <row r="92" spans="2:11" ht="15" customHeight="1">
      <c r="B92" s="193"/>
      <c r="C92" s="173" t="s">
        <v>1130</v>
      </c>
      <c r="D92" s="173"/>
      <c r="E92" s="173"/>
      <c r="F92" s="192" t="s">
        <v>1098</v>
      </c>
      <c r="G92" s="191"/>
      <c r="H92" s="173" t="s">
        <v>1131</v>
      </c>
      <c r="I92" s="173" t="s">
        <v>1132</v>
      </c>
      <c r="J92" s="173"/>
      <c r="K92" s="184"/>
    </row>
    <row r="93" spans="2:11" ht="15" customHeight="1">
      <c r="B93" s="193"/>
      <c r="C93" s="173" t="s">
        <v>1133</v>
      </c>
      <c r="D93" s="173"/>
      <c r="E93" s="173"/>
      <c r="F93" s="192" t="s">
        <v>1098</v>
      </c>
      <c r="G93" s="191"/>
      <c r="H93" s="173" t="s">
        <v>1133</v>
      </c>
      <c r="I93" s="173" t="s">
        <v>1132</v>
      </c>
      <c r="J93" s="173"/>
      <c r="K93" s="184"/>
    </row>
    <row r="94" spans="2:11" ht="15" customHeight="1">
      <c r="B94" s="193"/>
      <c r="C94" s="173" t="s">
        <v>38</v>
      </c>
      <c r="D94" s="173"/>
      <c r="E94" s="173"/>
      <c r="F94" s="192" t="s">
        <v>1098</v>
      </c>
      <c r="G94" s="191"/>
      <c r="H94" s="173" t="s">
        <v>1134</v>
      </c>
      <c r="I94" s="173" t="s">
        <v>1132</v>
      </c>
      <c r="J94" s="173"/>
      <c r="K94" s="184"/>
    </row>
    <row r="95" spans="2:11" ht="15" customHeight="1">
      <c r="B95" s="193"/>
      <c r="C95" s="173" t="s">
        <v>48</v>
      </c>
      <c r="D95" s="173"/>
      <c r="E95" s="173"/>
      <c r="F95" s="192" t="s">
        <v>1098</v>
      </c>
      <c r="G95" s="191"/>
      <c r="H95" s="173" t="s">
        <v>1135</v>
      </c>
      <c r="I95" s="173" t="s">
        <v>1132</v>
      </c>
      <c r="J95" s="173"/>
      <c r="K95" s="184"/>
    </row>
    <row r="96" spans="2:11" ht="15" customHeight="1">
      <c r="B96" s="196"/>
      <c r="C96" s="197"/>
      <c r="D96" s="197"/>
      <c r="E96" s="197"/>
      <c r="F96" s="197"/>
      <c r="G96" s="197"/>
      <c r="H96" s="197"/>
      <c r="I96" s="197"/>
      <c r="J96" s="197"/>
      <c r="K96" s="198"/>
    </row>
    <row r="97" spans="2:11" ht="18.75" customHeight="1">
      <c r="B97" s="199"/>
      <c r="C97" s="200"/>
      <c r="D97" s="200"/>
      <c r="E97" s="200"/>
      <c r="F97" s="200"/>
      <c r="G97" s="200"/>
      <c r="H97" s="200"/>
      <c r="I97" s="200"/>
      <c r="J97" s="200"/>
      <c r="K97" s="199"/>
    </row>
    <row r="98" spans="2:11" ht="18.75" customHeight="1"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2:11" ht="7.5" customHeight="1">
      <c r="B99" s="180"/>
      <c r="C99" s="181"/>
      <c r="D99" s="181"/>
      <c r="E99" s="181"/>
      <c r="F99" s="181"/>
      <c r="G99" s="181"/>
      <c r="H99" s="181"/>
      <c r="I99" s="181"/>
      <c r="J99" s="181"/>
      <c r="K99" s="182"/>
    </row>
    <row r="100" spans="2:11" ht="45" customHeight="1">
      <c r="B100" s="183"/>
      <c r="C100" s="275" t="s">
        <v>1136</v>
      </c>
      <c r="D100" s="275"/>
      <c r="E100" s="275"/>
      <c r="F100" s="275"/>
      <c r="G100" s="275"/>
      <c r="H100" s="275"/>
      <c r="I100" s="275"/>
      <c r="J100" s="275"/>
      <c r="K100" s="184"/>
    </row>
    <row r="101" spans="2:11" ht="17.25" customHeight="1">
      <c r="B101" s="183"/>
      <c r="C101" s="185" t="s">
        <v>1092</v>
      </c>
      <c r="D101" s="185"/>
      <c r="E101" s="185"/>
      <c r="F101" s="185" t="s">
        <v>1093</v>
      </c>
      <c r="G101" s="186"/>
      <c r="H101" s="185" t="s">
        <v>118</v>
      </c>
      <c r="I101" s="185" t="s">
        <v>57</v>
      </c>
      <c r="J101" s="185" t="s">
        <v>1094</v>
      </c>
      <c r="K101" s="184"/>
    </row>
    <row r="102" spans="2:11" ht="17.25" customHeight="1">
      <c r="B102" s="183"/>
      <c r="C102" s="187" t="s">
        <v>1095</v>
      </c>
      <c r="D102" s="187"/>
      <c r="E102" s="187"/>
      <c r="F102" s="188" t="s">
        <v>1096</v>
      </c>
      <c r="G102" s="189"/>
      <c r="H102" s="187"/>
      <c r="I102" s="187"/>
      <c r="J102" s="187" t="s">
        <v>1097</v>
      </c>
      <c r="K102" s="184"/>
    </row>
    <row r="103" spans="2:11" ht="5.25" customHeight="1">
      <c r="B103" s="183"/>
      <c r="C103" s="185"/>
      <c r="D103" s="185"/>
      <c r="E103" s="185"/>
      <c r="F103" s="185"/>
      <c r="G103" s="201"/>
      <c r="H103" s="185"/>
      <c r="I103" s="185"/>
      <c r="J103" s="185"/>
      <c r="K103" s="184"/>
    </row>
    <row r="104" spans="2:11" ht="15" customHeight="1">
      <c r="B104" s="183"/>
      <c r="C104" s="173" t="s">
        <v>53</v>
      </c>
      <c r="D104" s="190"/>
      <c r="E104" s="190"/>
      <c r="F104" s="192" t="s">
        <v>1098</v>
      </c>
      <c r="G104" s="201"/>
      <c r="H104" s="173" t="s">
        <v>1137</v>
      </c>
      <c r="I104" s="173" t="s">
        <v>1100</v>
      </c>
      <c r="J104" s="173">
        <v>20</v>
      </c>
      <c r="K104" s="184"/>
    </row>
    <row r="105" spans="2:11" ht="15" customHeight="1">
      <c r="B105" s="183"/>
      <c r="C105" s="173" t="s">
        <v>1101</v>
      </c>
      <c r="D105" s="173"/>
      <c r="E105" s="173"/>
      <c r="F105" s="192" t="s">
        <v>1098</v>
      </c>
      <c r="G105" s="173"/>
      <c r="H105" s="173" t="s">
        <v>1137</v>
      </c>
      <c r="I105" s="173" t="s">
        <v>1100</v>
      </c>
      <c r="J105" s="173">
        <v>120</v>
      </c>
      <c r="K105" s="184"/>
    </row>
    <row r="106" spans="2:11" ht="15" customHeight="1">
      <c r="B106" s="193"/>
      <c r="C106" s="173" t="s">
        <v>1103</v>
      </c>
      <c r="D106" s="173"/>
      <c r="E106" s="173"/>
      <c r="F106" s="192" t="s">
        <v>1104</v>
      </c>
      <c r="G106" s="173"/>
      <c r="H106" s="173" t="s">
        <v>1137</v>
      </c>
      <c r="I106" s="173" t="s">
        <v>1100</v>
      </c>
      <c r="J106" s="173">
        <v>50</v>
      </c>
      <c r="K106" s="184"/>
    </row>
    <row r="107" spans="2:11" ht="15" customHeight="1">
      <c r="B107" s="193"/>
      <c r="C107" s="173" t="s">
        <v>1106</v>
      </c>
      <c r="D107" s="173"/>
      <c r="E107" s="173"/>
      <c r="F107" s="192" t="s">
        <v>1098</v>
      </c>
      <c r="G107" s="173"/>
      <c r="H107" s="173" t="s">
        <v>1137</v>
      </c>
      <c r="I107" s="173" t="s">
        <v>1108</v>
      </c>
      <c r="J107" s="173"/>
      <c r="K107" s="184"/>
    </row>
    <row r="108" spans="2:11" ht="15" customHeight="1">
      <c r="B108" s="193"/>
      <c r="C108" s="173" t="s">
        <v>1117</v>
      </c>
      <c r="D108" s="173"/>
      <c r="E108" s="173"/>
      <c r="F108" s="192" t="s">
        <v>1104</v>
      </c>
      <c r="G108" s="173"/>
      <c r="H108" s="173" t="s">
        <v>1137</v>
      </c>
      <c r="I108" s="173" t="s">
        <v>1100</v>
      </c>
      <c r="J108" s="173">
        <v>50</v>
      </c>
      <c r="K108" s="184"/>
    </row>
    <row r="109" spans="2:11" ht="15" customHeight="1">
      <c r="B109" s="193"/>
      <c r="C109" s="173" t="s">
        <v>1125</v>
      </c>
      <c r="D109" s="173"/>
      <c r="E109" s="173"/>
      <c r="F109" s="192" t="s">
        <v>1104</v>
      </c>
      <c r="G109" s="173"/>
      <c r="H109" s="173" t="s">
        <v>1137</v>
      </c>
      <c r="I109" s="173" t="s">
        <v>1100</v>
      </c>
      <c r="J109" s="173">
        <v>50</v>
      </c>
      <c r="K109" s="184"/>
    </row>
    <row r="110" spans="2:11" ht="15" customHeight="1">
      <c r="B110" s="193"/>
      <c r="C110" s="173" t="s">
        <v>1123</v>
      </c>
      <c r="D110" s="173"/>
      <c r="E110" s="173"/>
      <c r="F110" s="192" t="s">
        <v>1104</v>
      </c>
      <c r="G110" s="173"/>
      <c r="H110" s="173" t="s">
        <v>1137</v>
      </c>
      <c r="I110" s="173" t="s">
        <v>1100</v>
      </c>
      <c r="J110" s="173">
        <v>50</v>
      </c>
      <c r="K110" s="184"/>
    </row>
    <row r="111" spans="2:11" ht="15" customHeight="1">
      <c r="B111" s="193"/>
      <c r="C111" s="173" t="s">
        <v>53</v>
      </c>
      <c r="D111" s="173"/>
      <c r="E111" s="173"/>
      <c r="F111" s="192" t="s">
        <v>1098</v>
      </c>
      <c r="G111" s="173"/>
      <c r="H111" s="173" t="s">
        <v>1138</v>
      </c>
      <c r="I111" s="173" t="s">
        <v>1100</v>
      </c>
      <c r="J111" s="173">
        <v>20</v>
      </c>
      <c r="K111" s="184"/>
    </row>
    <row r="112" spans="2:11" ht="15" customHeight="1">
      <c r="B112" s="193"/>
      <c r="C112" s="173" t="s">
        <v>1139</v>
      </c>
      <c r="D112" s="173"/>
      <c r="E112" s="173"/>
      <c r="F112" s="192" t="s">
        <v>1098</v>
      </c>
      <c r="G112" s="173"/>
      <c r="H112" s="173" t="s">
        <v>1140</v>
      </c>
      <c r="I112" s="173" t="s">
        <v>1100</v>
      </c>
      <c r="J112" s="173">
        <v>120</v>
      </c>
      <c r="K112" s="184"/>
    </row>
    <row r="113" spans="2:11" ht="15" customHeight="1">
      <c r="B113" s="193"/>
      <c r="C113" s="173" t="s">
        <v>38</v>
      </c>
      <c r="D113" s="173"/>
      <c r="E113" s="173"/>
      <c r="F113" s="192" t="s">
        <v>1098</v>
      </c>
      <c r="G113" s="173"/>
      <c r="H113" s="173" t="s">
        <v>1141</v>
      </c>
      <c r="I113" s="173" t="s">
        <v>1132</v>
      </c>
      <c r="J113" s="173"/>
      <c r="K113" s="184"/>
    </row>
    <row r="114" spans="2:11" ht="15" customHeight="1">
      <c r="B114" s="193"/>
      <c r="C114" s="173" t="s">
        <v>48</v>
      </c>
      <c r="D114" s="173"/>
      <c r="E114" s="173"/>
      <c r="F114" s="192" t="s">
        <v>1098</v>
      </c>
      <c r="G114" s="173"/>
      <c r="H114" s="173" t="s">
        <v>1142</v>
      </c>
      <c r="I114" s="173" t="s">
        <v>1132</v>
      </c>
      <c r="J114" s="173"/>
      <c r="K114" s="184"/>
    </row>
    <row r="115" spans="2:11" ht="15" customHeight="1">
      <c r="B115" s="193"/>
      <c r="C115" s="173" t="s">
        <v>57</v>
      </c>
      <c r="D115" s="173"/>
      <c r="E115" s="173"/>
      <c r="F115" s="192" t="s">
        <v>1098</v>
      </c>
      <c r="G115" s="173"/>
      <c r="H115" s="173" t="s">
        <v>1143</v>
      </c>
      <c r="I115" s="173" t="s">
        <v>1144</v>
      </c>
      <c r="J115" s="173"/>
      <c r="K115" s="184"/>
    </row>
    <row r="116" spans="2:11" ht="15" customHeight="1">
      <c r="B116" s="196"/>
      <c r="C116" s="202"/>
      <c r="D116" s="202"/>
      <c r="E116" s="202"/>
      <c r="F116" s="202"/>
      <c r="G116" s="202"/>
      <c r="H116" s="202"/>
      <c r="I116" s="202"/>
      <c r="J116" s="202"/>
      <c r="K116" s="198"/>
    </row>
    <row r="117" spans="2:11" ht="18.75" customHeight="1">
      <c r="B117" s="203"/>
      <c r="C117" s="169"/>
      <c r="D117" s="169"/>
      <c r="E117" s="169"/>
      <c r="F117" s="204"/>
      <c r="G117" s="169"/>
      <c r="H117" s="169"/>
      <c r="I117" s="169"/>
      <c r="J117" s="169"/>
      <c r="K117" s="203"/>
    </row>
    <row r="118" spans="2:11" ht="18.75" customHeight="1"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2:11" ht="7.5" customHeight="1">
      <c r="B119" s="205"/>
      <c r="C119" s="206"/>
      <c r="D119" s="206"/>
      <c r="E119" s="206"/>
      <c r="F119" s="206"/>
      <c r="G119" s="206"/>
      <c r="H119" s="206"/>
      <c r="I119" s="206"/>
      <c r="J119" s="206"/>
      <c r="K119" s="207"/>
    </row>
    <row r="120" spans="2:11" ht="45" customHeight="1">
      <c r="B120" s="208"/>
      <c r="C120" s="272" t="s">
        <v>1145</v>
      </c>
      <c r="D120" s="272"/>
      <c r="E120" s="272"/>
      <c r="F120" s="272"/>
      <c r="G120" s="272"/>
      <c r="H120" s="272"/>
      <c r="I120" s="272"/>
      <c r="J120" s="272"/>
      <c r="K120" s="209"/>
    </row>
    <row r="121" spans="2:11" ht="17.25" customHeight="1">
      <c r="B121" s="210"/>
      <c r="C121" s="185" t="s">
        <v>1092</v>
      </c>
      <c r="D121" s="185"/>
      <c r="E121" s="185"/>
      <c r="F121" s="185" t="s">
        <v>1093</v>
      </c>
      <c r="G121" s="186"/>
      <c r="H121" s="185" t="s">
        <v>118</v>
      </c>
      <c r="I121" s="185" t="s">
        <v>57</v>
      </c>
      <c r="J121" s="185" t="s">
        <v>1094</v>
      </c>
      <c r="K121" s="211"/>
    </row>
    <row r="122" spans="2:11" ht="17.25" customHeight="1">
      <c r="B122" s="210"/>
      <c r="C122" s="187" t="s">
        <v>1095</v>
      </c>
      <c r="D122" s="187"/>
      <c r="E122" s="187"/>
      <c r="F122" s="188" t="s">
        <v>1096</v>
      </c>
      <c r="G122" s="189"/>
      <c r="H122" s="187"/>
      <c r="I122" s="187"/>
      <c r="J122" s="187" t="s">
        <v>1097</v>
      </c>
      <c r="K122" s="211"/>
    </row>
    <row r="123" spans="2:11" ht="5.25" customHeight="1">
      <c r="B123" s="212"/>
      <c r="C123" s="190"/>
      <c r="D123" s="190"/>
      <c r="E123" s="190"/>
      <c r="F123" s="190"/>
      <c r="G123" s="173"/>
      <c r="H123" s="190"/>
      <c r="I123" s="190"/>
      <c r="J123" s="190"/>
      <c r="K123" s="213"/>
    </row>
    <row r="124" spans="2:11" ht="15" customHeight="1">
      <c r="B124" s="212"/>
      <c r="C124" s="173" t="s">
        <v>1101</v>
      </c>
      <c r="D124" s="190"/>
      <c r="E124" s="190"/>
      <c r="F124" s="192" t="s">
        <v>1098</v>
      </c>
      <c r="G124" s="173"/>
      <c r="H124" s="173" t="s">
        <v>1137</v>
      </c>
      <c r="I124" s="173" t="s">
        <v>1100</v>
      </c>
      <c r="J124" s="173">
        <v>120</v>
      </c>
      <c r="K124" s="214"/>
    </row>
    <row r="125" spans="2:11" ht="15" customHeight="1">
      <c r="B125" s="212"/>
      <c r="C125" s="173" t="s">
        <v>1146</v>
      </c>
      <c r="D125" s="173"/>
      <c r="E125" s="173"/>
      <c r="F125" s="192" t="s">
        <v>1098</v>
      </c>
      <c r="G125" s="173"/>
      <c r="H125" s="173" t="s">
        <v>1147</v>
      </c>
      <c r="I125" s="173" t="s">
        <v>1100</v>
      </c>
      <c r="J125" s="173" t="s">
        <v>1148</v>
      </c>
      <c r="K125" s="214"/>
    </row>
    <row r="126" spans="2:11" ht="15" customHeight="1">
      <c r="B126" s="212"/>
      <c r="C126" s="173" t="s">
        <v>1047</v>
      </c>
      <c r="D126" s="173"/>
      <c r="E126" s="173"/>
      <c r="F126" s="192" t="s">
        <v>1098</v>
      </c>
      <c r="G126" s="173"/>
      <c r="H126" s="173" t="s">
        <v>1149</v>
      </c>
      <c r="I126" s="173" t="s">
        <v>1100</v>
      </c>
      <c r="J126" s="173" t="s">
        <v>1148</v>
      </c>
      <c r="K126" s="214"/>
    </row>
    <row r="127" spans="2:11" ht="15" customHeight="1">
      <c r="B127" s="212"/>
      <c r="C127" s="173" t="s">
        <v>1109</v>
      </c>
      <c r="D127" s="173"/>
      <c r="E127" s="173"/>
      <c r="F127" s="192" t="s">
        <v>1104</v>
      </c>
      <c r="G127" s="173"/>
      <c r="H127" s="173" t="s">
        <v>1110</v>
      </c>
      <c r="I127" s="173" t="s">
        <v>1100</v>
      </c>
      <c r="J127" s="173">
        <v>15</v>
      </c>
      <c r="K127" s="214"/>
    </row>
    <row r="128" spans="2:11" ht="15" customHeight="1">
      <c r="B128" s="212"/>
      <c r="C128" s="194" t="s">
        <v>1111</v>
      </c>
      <c r="D128" s="194"/>
      <c r="E128" s="194"/>
      <c r="F128" s="195" t="s">
        <v>1104</v>
      </c>
      <c r="G128" s="194"/>
      <c r="H128" s="194" t="s">
        <v>1112</v>
      </c>
      <c r="I128" s="194" t="s">
        <v>1100</v>
      </c>
      <c r="J128" s="194">
        <v>15</v>
      </c>
      <c r="K128" s="214"/>
    </row>
    <row r="129" spans="2:11" ht="15" customHeight="1">
      <c r="B129" s="212"/>
      <c r="C129" s="194" t="s">
        <v>1113</v>
      </c>
      <c r="D129" s="194"/>
      <c r="E129" s="194"/>
      <c r="F129" s="195" t="s">
        <v>1104</v>
      </c>
      <c r="G129" s="194"/>
      <c r="H129" s="194" t="s">
        <v>1114</v>
      </c>
      <c r="I129" s="194" t="s">
        <v>1100</v>
      </c>
      <c r="J129" s="194">
        <v>20</v>
      </c>
      <c r="K129" s="214"/>
    </row>
    <row r="130" spans="2:11" ht="15" customHeight="1">
      <c r="B130" s="212"/>
      <c r="C130" s="194" t="s">
        <v>1115</v>
      </c>
      <c r="D130" s="194"/>
      <c r="E130" s="194"/>
      <c r="F130" s="195" t="s">
        <v>1104</v>
      </c>
      <c r="G130" s="194"/>
      <c r="H130" s="194" t="s">
        <v>1116</v>
      </c>
      <c r="I130" s="194" t="s">
        <v>1100</v>
      </c>
      <c r="J130" s="194">
        <v>20</v>
      </c>
      <c r="K130" s="214"/>
    </row>
    <row r="131" spans="2:11" ht="15" customHeight="1">
      <c r="B131" s="212"/>
      <c r="C131" s="173" t="s">
        <v>1103</v>
      </c>
      <c r="D131" s="173"/>
      <c r="E131" s="173"/>
      <c r="F131" s="192" t="s">
        <v>1104</v>
      </c>
      <c r="G131" s="173"/>
      <c r="H131" s="173" t="s">
        <v>1137</v>
      </c>
      <c r="I131" s="173" t="s">
        <v>1100</v>
      </c>
      <c r="J131" s="173">
        <v>50</v>
      </c>
      <c r="K131" s="214"/>
    </row>
    <row r="132" spans="2:11" ht="15" customHeight="1">
      <c r="B132" s="212"/>
      <c r="C132" s="173" t="s">
        <v>1117</v>
      </c>
      <c r="D132" s="173"/>
      <c r="E132" s="173"/>
      <c r="F132" s="192" t="s">
        <v>1104</v>
      </c>
      <c r="G132" s="173"/>
      <c r="H132" s="173" t="s">
        <v>1137</v>
      </c>
      <c r="I132" s="173" t="s">
        <v>1100</v>
      </c>
      <c r="J132" s="173">
        <v>50</v>
      </c>
      <c r="K132" s="214"/>
    </row>
    <row r="133" spans="2:11" ht="15" customHeight="1">
      <c r="B133" s="212"/>
      <c r="C133" s="173" t="s">
        <v>1123</v>
      </c>
      <c r="D133" s="173"/>
      <c r="E133" s="173"/>
      <c r="F133" s="192" t="s">
        <v>1104</v>
      </c>
      <c r="G133" s="173"/>
      <c r="H133" s="173" t="s">
        <v>1137</v>
      </c>
      <c r="I133" s="173" t="s">
        <v>1100</v>
      </c>
      <c r="J133" s="173">
        <v>50</v>
      </c>
      <c r="K133" s="214"/>
    </row>
    <row r="134" spans="2:11" ht="15" customHeight="1">
      <c r="B134" s="212"/>
      <c r="C134" s="173" t="s">
        <v>1125</v>
      </c>
      <c r="D134" s="173"/>
      <c r="E134" s="173"/>
      <c r="F134" s="192" t="s">
        <v>1104</v>
      </c>
      <c r="G134" s="173"/>
      <c r="H134" s="173" t="s">
        <v>1137</v>
      </c>
      <c r="I134" s="173" t="s">
        <v>1100</v>
      </c>
      <c r="J134" s="173">
        <v>50</v>
      </c>
      <c r="K134" s="214"/>
    </row>
    <row r="135" spans="2:11" ht="15" customHeight="1">
      <c r="B135" s="212"/>
      <c r="C135" s="173" t="s">
        <v>124</v>
      </c>
      <c r="D135" s="173"/>
      <c r="E135" s="173"/>
      <c r="F135" s="192" t="s">
        <v>1104</v>
      </c>
      <c r="G135" s="173"/>
      <c r="H135" s="173" t="s">
        <v>1150</v>
      </c>
      <c r="I135" s="173" t="s">
        <v>1100</v>
      </c>
      <c r="J135" s="173">
        <v>255</v>
      </c>
      <c r="K135" s="214"/>
    </row>
    <row r="136" spans="2:11" ht="15" customHeight="1">
      <c r="B136" s="212"/>
      <c r="C136" s="173" t="s">
        <v>1127</v>
      </c>
      <c r="D136" s="173"/>
      <c r="E136" s="173"/>
      <c r="F136" s="192" t="s">
        <v>1098</v>
      </c>
      <c r="G136" s="173"/>
      <c r="H136" s="173" t="s">
        <v>1151</v>
      </c>
      <c r="I136" s="173" t="s">
        <v>1129</v>
      </c>
      <c r="J136" s="173"/>
      <c r="K136" s="214"/>
    </row>
    <row r="137" spans="2:11" ht="15" customHeight="1">
      <c r="B137" s="212"/>
      <c r="C137" s="173" t="s">
        <v>1130</v>
      </c>
      <c r="D137" s="173"/>
      <c r="E137" s="173"/>
      <c r="F137" s="192" t="s">
        <v>1098</v>
      </c>
      <c r="G137" s="173"/>
      <c r="H137" s="173" t="s">
        <v>1152</v>
      </c>
      <c r="I137" s="173" t="s">
        <v>1132</v>
      </c>
      <c r="J137" s="173"/>
      <c r="K137" s="214"/>
    </row>
    <row r="138" spans="2:11" ht="15" customHeight="1">
      <c r="B138" s="212"/>
      <c r="C138" s="173" t="s">
        <v>1133</v>
      </c>
      <c r="D138" s="173"/>
      <c r="E138" s="173"/>
      <c r="F138" s="192" t="s">
        <v>1098</v>
      </c>
      <c r="G138" s="173"/>
      <c r="H138" s="173" t="s">
        <v>1133</v>
      </c>
      <c r="I138" s="173" t="s">
        <v>1132</v>
      </c>
      <c r="J138" s="173"/>
      <c r="K138" s="214"/>
    </row>
    <row r="139" spans="2:11" ht="15" customHeight="1">
      <c r="B139" s="212"/>
      <c r="C139" s="173" t="s">
        <v>38</v>
      </c>
      <c r="D139" s="173"/>
      <c r="E139" s="173"/>
      <c r="F139" s="192" t="s">
        <v>1098</v>
      </c>
      <c r="G139" s="173"/>
      <c r="H139" s="173" t="s">
        <v>1153</v>
      </c>
      <c r="I139" s="173" t="s">
        <v>1132</v>
      </c>
      <c r="J139" s="173"/>
      <c r="K139" s="214"/>
    </row>
    <row r="140" spans="2:11" ht="15" customHeight="1">
      <c r="B140" s="212"/>
      <c r="C140" s="173" t="s">
        <v>1154</v>
      </c>
      <c r="D140" s="173"/>
      <c r="E140" s="173"/>
      <c r="F140" s="192" t="s">
        <v>1098</v>
      </c>
      <c r="G140" s="173"/>
      <c r="H140" s="173" t="s">
        <v>1155</v>
      </c>
      <c r="I140" s="173" t="s">
        <v>1132</v>
      </c>
      <c r="J140" s="173"/>
      <c r="K140" s="214"/>
    </row>
    <row r="141" spans="2:11" ht="15" customHeight="1">
      <c r="B141" s="215"/>
      <c r="C141" s="216"/>
      <c r="D141" s="216"/>
      <c r="E141" s="216"/>
      <c r="F141" s="216"/>
      <c r="G141" s="216"/>
      <c r="H141" s="216"/>
      <c r="I141" s="216"/>
      <c r="J141" s="216"/>
      <c r="K141" s="217"/>
    </row>
    <row r="142" spans="2:11" ht="18.75" customHeight="1">
      <c r="B142" s="169"/>
      <c r="C142" s="169"/>
      <c r="D142" s="169"/>
      <c r="E142" s="169"/>
      <c r="F142" s="204"/>
      <c r="G142" s="169"/>
      <c r="H142" s="169"/>
      <c r="I142" s="169"/>
      <c r="J142" s="169"/>
      <c r="K142" s="169"/>
    </row>
    <row r="143" spans="2:11" ht="18.75" customHeight="1"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2:11" ht="7.5" customHeight="1">
      <c r="B144" s="180"/>
      <c r="C144" s="181"/>
      <c r="D144" s="181"/>
      <c r="E144" s="181"/>
      <c r="F144" s="181"/>
      <c r="G144" s="181"/>
      <c r="H144" s="181"/>
      <c r="I144" s="181"/>
      <c r="J144" s="181"/>
      <c r="K144" s="182"/>
    </row>
    <row r="145" spans="2:11" ht="45" customHeight="1">
      <c r="B145" s="183"/>
      <c r="C145" s="275" t="s">
        <v>1156</v>
      </c>
      <c r="D145" s="275"/>
      <c r="E145" s="275"/>
      <c r="F145" s="275"/>
      <c r="G145" s="275"/>
      <c r="H145" s="275"/>
      <c r="I145" s="275"/>
      <c r="J145" s="275"/>
      <c r="K145" s="184"/>
    </row>
    <row r="146" spans="2:11" ht="17.25" customHeight="1">
      <c r="B146" s="183"/>
      <c r="C146" s="185" t="s">
        <v>1092</v>
      </c>
      <c r="D146" s="185"/>
      <c r="E146" s="185"/>
      <c r="F146" s="185" t="s">
        <v>1093</v>
      </c>
      <c r="G146" s="186"/>
      <c r="H146" s="185" t="s">
        <v>118</v>
      </c>
      <c r="I146" s="185" t="s">
        <v>57</v>
      </c>
      <c r="J146" s="185" t="s">
        <v>1094</v>
      </c>
      <c r="K146" s="184"/>
    </row>
    <row r="147" spans="2:11" ht="17.25" customHeight="1">
      <c r="B147" s="183"/>
      <c r="C147" s="187" t="s">
        <v>1095</v>
      </c>
      <c r="D147" s="187"/>
      <c r="E147" s="187"/>
      <c r="F147" s="188" t="s">
        <v>1096</v>
      </c>
      <c r="G147" s="189"/>
      <c r="H147" s="187"/>
      <c r="I147" s="187"/>
      <c r="J147" s="187" t="s">
        <v>1097</v>
      </c>
      <c r="K147" s="184"/>
    </row>
    <row r="148" spans="2:11" ht="5.25" customHeight="1">
      <c r="B148" s="193"/>
      <c r="C148" s="190"/>
      <c r="D148" s="190"/>
      <c r="E148" s="190"/>
      <c r="F148" s="190"/>
      <c r="G148" s="191"/>
      <c r="H148" s="190"/>
      <c r="I148" s="190"/>
      <c r="J148" s="190"/>
      <c r="K148" s="214"/>
    </row>
    <row r="149" spans="2:11" ht="15" customHeight="1">
      <c r="B149" s="193"/>
      <c r="C149" s="218" t="s">
        <v>1101</v>
      </c>
      <c r="D149" s="173"/>
      <c r="E149" s="173"/>
      <c r="F149" s="219" t="s">
        <v>1098</v>
      </c>
      <c r="G149" s="173"/>
      <c r="H149" s="218" t="s">
        <v>1137</v>
      </c>
      <c r="I149" s="218" t="s">
        <v>1100</v>
      </c>
      <c r="J149" s="218">
        <v>120</v>
      </c>
      <c r="K149" s="214"/>
    </row>
    <row r="150" spans="2:11" ht="15" customHeight="1">
      <c r="B150" s="193"/>
      <c r="C150" s="218" t="s">
        <v>1146</v>
      </c>
      <c r="D150" s="173"/>
      <c r="E150" s="173"/>
      <c r="F150" s="219" t="s">
        <v>1098</v>
      </c>
      <c r="G150" s="173"/>
      <c r="H150" s="218" t="s">
        <v>1157</v>
      </c>
      <c r="I150" s="218" t="s">
        <v>1100</v>
      </c>
      <c r="J150" s="218" t="s">
        <v>1148</v>
      </c>
      <c r="K150" s="214"/>
    </row>
    <row r="151" spans="2:11" ht="15" customHeight="1">
      <c r="B151" s="193"/>
      <c r="C151" s="218" t="s">
        <v>1047</v>
      </c>
      <c r="D151" s="173"/>
      <c r="E151" s="173"/>
      <c r="F151" s="219" t="s">
        <v>1098</v>
      </c>
      <c r="G151" s="173"/>
      <c r="H151" s="218" t="s">
        <v>1158</v>
      </c>
      <c r="I151" s="218" t="s">
        <v>1100</v>
      </c>
      <c r="J151" s="218" t="s">
        <v>1148</v>
      </c>
      <c r="K151" s="214"/>
    </row>
    <row r="152" spans="2:11" ht="15" customHeight="1">
      <c r="B152" s="193"/>
      <c r="C152" s="218" t="s">
        <v>1103</v>
      </c>
      <c r="D152" s="173"/>
      <c r="E152" s="173"/>
      <c r="F152" s="219" t="s">
        <v>1104</v>
      </c>
      <c r="G152" s="173"/>
      <c r="H152" s="218" t="s">
        <v>1137</v>
      </c>
      <c r="I152" s="218" t="s">
        <v>1100</v>
      </c>
      <c r="J152" s="218">
        <v>50</v>
      </c>
      <c r="K152" s="214"/>
    </row>
    <row r="153" spans="2:11" ht="15" customHeight="1">
      <c r="B153" s="193"/>
      <c r="C153" s="218" t="s">
        <v>1106</v>
      </c>
      <c r="D153" s="173"/>
      <c r="E153" s="173"/>
      <c r="F153" s="219" t="s">
        <v>1098</v>
      </c>
      <c r="G153" s="173"/>
      <c r="H153" s="218" t="s">
        <v>1137</v>
      </c>
      <c r="I153" s="218" t="s">
        <v>1108</v>
      </c>
      <c r="J153" s="218"/>
      <c r="K153" s="214"/>
    </row>
    <row r="154" spans="2:11" ht="15" customHeight="1">
      <c r="B154" s="193"/>
      <c r="C154" s="218" t="s">
        <v>1117</v>
      </c>
      <c r="D154" s="173"/>
      <c r="E154" s="173"/>
      <c r="F154" s="219" t="s">
        <v>1104</v>
      </c>
      <c r="G154" s="173"/>
      <c r="H154" s="218" t="s">
        <v>1137</v>
      </c>
      <c r="I154" s="218" t="s">
        <v>1100</v>
      </c>
      <c r="J154" s="218">
        <v>50</v>
      </c>
      <c r="K154" s="214"/>
    </row>
    <row r="155" spans="2:11" ht="15" customHeight="1">
      <c r="B155" s="193"/>
      <c r="C155" s="218" t="s">
        <v>1125</v>
      </c>
      <c r="D155" s="173"/>
      <c r="E155" s="173"/>
      <c r="F155" s="219" t="s">
        <v>1104</v>
      </c>
      <c r="G155" s="173"/>
      <c r="H155" s="218" t="s">
        <v>1137</v>
      </c>
      <c r="I155" s="218" t="s">
        <v>1100</v>
      </c>
      <c r="J155" s="218">
        <v>50</v>
      </c>
      <c r="K155" s="214"/>
    </row>
    <row r="156" spans="2:11" ht="15" customHeight="1">
      <c r="B156" s="193"/>
      <c r="C156" s="218" t="s">
        <v>1123</v>
      </c>
      <c r="D156" s="173"/>
      <c r="E156" s="173"/>
      <c r="F156" s="219" t="s">
        <v>1104</v>
      </c>
      <c r="G156" s="173"/>
      <c r="H156" s="218" t="s">
        <v>1137</v>
      </c>
      <c r="I156" s="218" t="s">
        <v>1100</v>
      </c>
      <c r="J156" s="218">
        <v>50</v>
      </c>
      <c r="K156" s="214"/>
    </row>
    <row r="157" spans="2:11" ht="15" customHeight="1">
      <c r="B157" s="193"/>
      <c r="C157" s="218" t="s">
        <v>88</v>
      </c>
      <c r="D157" s="173"/>
      <c r="E157" s="173"/>
      <c r="F157" s="219" t="s">
        <v>1098</v>
      </c>
      <c r="G157" s="173"/>
      <c r="H157" s="218" t="s">
        <v>1159</v>
      </c>
      <c r="I157" s="218" t="s">
        <v>1100</v>
      </c>
      <c r="J157" s="218" t="s">
        <v>1160</v>
      </c>
      <c r="K157" s="214"/>
    </row>
    <row r="158" spans="2:11" ht="15" customHeight="1">
      <c r="B158" s="193"/>
      <c r="C158" s="218" t="s">
        <v>1161</v>
      </c>
      <c r="D158" s="173"/>
      <c r="E158" s="173"/>
      <c r="F158" s="219" t="s">
        <v>1098</v>
      </c>
      <c r="G158" s="173"/>
      <c r="H158" s="218" t="s">
        <v>1162</v>
      </c>
      <c r="I158" s="218" t="s">
        <v>1132</v>
      </c>
      <c r="J158" s="218"/>
      <c r="K158" s="214"/>
    </row>
    <row r="159" spans="2:11" ht="15" customHeight="1">
      <c r="B159" s="220"/>
      <c r="C159" s="202"/>
      <c r="D159" s="202"/>
      <c r="E159" s="202"/>
      <c r="F159" s="202"/>
      <c r="G159" s="202"/>
      <c r="H159" s="202"/>
      <c r="I159" s="202"/>
      <c r="J159" s="202"/>
      <c r="K159" s="221"/>
    </row>
    <row r="160" spans="2:11" ht="18.75" customHeight="1">
      <c r="B160" s="169"/>
      <c r="C160" s="173"/>
      <c r="D160" s="173"/>
      <c r="E160" s="173"/>
      <c r="F160" s="192"/>
      <c r="G160" s="173"/>
      <c r="H160" s="173"/>
      <c r="I160" s="173"/>
      <c r="J160" s="173"/>
      <c r="K160" s="169"/>
    </row>
    <row r="161" spans="2:11" ht="18.75" customHeight="1"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2:11" ht="7.5" customHeight="1">
      <c r="B162" s="160"/>
      <c r="C162" s="161"/>
      <c r="D162" s="161"/>
      <c r="E162" s="161"/>
      <c r="F162" s="161"/>
      <c r="G162" s="161"/>
      <c r="H162" s="161"/>
      <c r="I162" s="161"/>
      <c r="J162" s="161"/>
      <c r="K162" s="162"/>
    </row>
    <row r="163" spans="2:11" ht="45" customHeight="1">
      <c r="B163" s="163"/>
      <c r="C163" s="272" t="s">
        <v>1163</v>
      </c>
      <c r="D163" s="272"/>
      <c r="E163" s="272"/>
      <c r="F163" s="272"/>
      <c r="G163" s="272"/>
      <c r="H163" s="272"/>
      <c r="I163" s="272"/>
      <c r="J163" s="272"/>
      <c r="K163" s="164"/>
    </row>
    <row r="164" spans="2:11" ht="17.25" customHeight="1">
      <c r="B164" s="163"/>
      <c r="C164" s="185" t="s">
        <v>1092</v>
      </c>
      <c r="D164" s="185"/>
      <c r="E164" s="185"/>
      <c r="F164" s="185" t="s">
        <v>1093</v>
      </c>
      <c r="G164" s="222"/>
      <c r="H164" s="223" t="s">
        <v>118</v>
      </c>
      <c r="I164" s="223" t="s">
        <v>57</v>
      </c>
      <c r="J164" s="185" t="s">
        <v>1094</v>
      </c>
      <c r="K164" s="164"/>
    </row>
    <row r="165" spans="2:11" ht="17.25" customHeight="1">
      <c r="B165" s="166"/>
      <c r="C165" s="187" t="s">
        <v>1095</v>
      </c>
      <c r="D165" s="187"/>
      <c r="E165" s="187"/>
      <c r="F165" s="188" t="s">
        <v>1096</v>
      </c>
      <c r="G165" s="224"/>
      <c r="H165" s="225"/>
      <c r="I165" s="225"/>
      <c r="J165" s="187" t="s">
        <v>1097</v>
      </c>
      <c r="K165" s="167"/>
    </row>
    <row r="166" spans="2:11" ht="5.25" customHeight="1">
      <c r="B166" s="193"/>
      <c r="C166" s="190"/>
      <c r="D166" s="190"/>
      <c r="E166" s="190"/>
      <c r="F166" s="190"/>
      <c r="G166" s="191"/>
      <c r="H166" s="190"/>
      <c r="I166" s="190"/>
      <c r="J166" s="190"/>
      <c r="K166" s="214"/>
    </row>
    <row r="167" spans="2:11" ht="15" customHeight="1">
      <c r="B167" s="193"/>
      <c r="C167" s="173" t="s">
        <v>1101</v>
      </c>
      <c r="D167" s="173"/>
      <c r="E167" s="173"/>
      <c r="F167" s="192" t="s">
        <v>1098</v>
      </c>
      <c r="G167" s="173"/>
      <c r="H167" s="173" t="s">
        <v>1137</v>
      </c>
      <c r="I167" s="173" t="s">
        <v>1100</v>
      </c>
      <c r="J167" s="173">
        <v>120</v>
      </c>
      <c r="K167" s="214"/>
    </row>
    <row r="168" spans="2:11" ht="15" customHeight="1">
      <c r="B168" s="193"/>
      <c r="C168" s="173" t="s">
        <v>1146</v>
      </c>
      <c r="D168" s="173"/>
      <c r="E168" s="173"/>
      <c r="F168" s="192" t="s">
        <v>1098</v>
      </c>
      <c r="G168" s="173"/>
      <c r="H168" s="173" t="s">
        <v>1147</v>
      </c>
      <c r="I168" s="173" t="s">
        <v>1100</v>
      </c>
      <c r="J168" s="173" t="s">
        <v>1148</v>
      </c>
      <c r="K168" s="214"/>
    </row>
    <row r="169" spans="2:11" ht="15" customHeight="1">
      <c r="B169" s="193"/>
      <c r="C169" s="173" t="s">
        <v>1047</v>
      </c>
      <c r="D169" s="173"/>
      <c r="E169" s="173"/>
      <c r="F169" s="192" t="s">
        <v>1098</v>
      </c>
      <c r="G169" s="173"/>
      <c r="H169" s="173" t="s">
        <v>1164</v>
      </c>
      <c r="I169" s="173" t="s">
        <v>1100</v>
      </c>
      <c r="J169" s="173" t="s">
        <v>1148</v>
      </c>
      <c r="K169" s="214"/>
    </row>
    <row r="170" spans="2:11" ht="15" customHeight="1">
      <c r="B170" s="193"/>
      <c r="C170" s="173" t="s">
        <v>1103</v>
      </c>
      <c r="D170" s="173"/>
      <c r="E170" s="173"/>
      <c r="F170" s="192" t="s">
        <v>1104</v>
      </c>
      <c r="G170" s="173"/>
      <c r="H170" s="173" t="s">
        <v>1164</v>
      </c>
      <c r="I170" s="173" t="s">
        <v>1100</v>
      </c>
      <c r="J170" s="173">
        <v>50</v>
      </c>
      <c r="K170" s="214"/>
    </row>
    <row r="171" spans="2:11" ht="15" customHeight="1">
      <c r="B171" s="193"/>
      <c r="C171" s="173" t="s">
        <v>1106</v>
      </c>
      <c r="D171" s="173"/>
      <c r="E171" s="173"/>
      <c r="F171" s="192" t="s">
        <v>1098</v>
      </c>
      <c r="G171" s="173"/>
      <c r="H171" s="173" t="s">
        <v>1164</v>
      </c>
      <c r="I171" s="173" t="s">
        <v>1108</v>
      </c>
      <c r="J171" s="173"/>
      <c r="K171" s="214"/>
    </row>
    <row r="172" spans="2:11" ht="15" customHeight="1">
      <c r="B172" s="193"/>
      <c r="C172" s="173" t="s">
        <v>1117</v>
      </c>
      <c r="D172" s="173"/>
      <c r="E172" s="173"/>
      <c r="F172" s="192" t="s">
        <v>1104</v>
      </c>
      <c r="G172" s="173"/>
      <c r="H172" s="173" t="s">
        <v>1164</v>
      </c>
      <c r="I172" s="173" t="s">
        <v>1100</v>
      </c>
      <c r="J172" s="173">
        <v>50</v>
      </c>
      <c r="K172" s="214"/>
    </row>
    <row r="173" spans="2:11" ht="15" customHeight="1">
      <c r="B173" s="193"/>
      <c r="C173" s="173" t="s">
        <v>1125</v>
      </c>
      <c r="D173" s="173"/>
      <c r="E173" s="173"/>
      <c r="F173" s="192" t="s">
        <v>1104</v>
      </c>
      <c r="G173" s="173"/>
      <c r="H173" s="173" t="s">
        <v>1164</v>
      </c>
      <c r="I173" s="173" t="s">
        <v>1100</v>
      </c>
      <c r="J173" s="173">
        <v>50</v>
      </c>
      <c r="K173" s="214"/>
    </row>
    <row r="174" spans="2:11" ht="15" customHeight="1">
      <c r="B174" s="193"/>
      <c r="C174" s="173" t="s">
        <v>1123</v>
      </c>
      <c r="D174" s="173"/>
      <c r="E174" s="173"/>
      <c r="F174" s="192" t="s">
        <v>1104</v>
      </c>
      <c r="G174" s="173"/>
      <c r="H174" s="173" t="s">
        <v>1164</v>
      </c>
      <c r="I174" s="173" t="s">
        <v>1100</v>
      </c>
      <c r="J174" s="173">
        <v>50</v>
      </c>
      <c r="K174" s="214"/>
    </row>
    <row r="175" spans="2:11" ht="15" customHeight="1">
      <c r="B175" s="193"/>
      <c r="C175" s="173" t="s">
        <v>117</v>
      </c>
      <c r="D175" s="173"/>
      <c r="E175" s="173"/>
      <c r="F175" s="192" t="s">
        <v>1098</v>
      </c>
      <c r="G175" s="173"/>
      <c r="H175" s="173" t="s">
        <v>1165</v>
      </c>
      <c r="I175" s="173" t="s">
        <v>1166</v>
      </c>
      <c r="J175" s="173"/>
      <c r="K175" s="214"/>
    </row>
    <row r="176" spans="2:11" ht="15" customHeight="1">
      <c r="B176" s="193"/>
      <c r="C176" s="173" t="s">
        <v>57</v>
      </c>
      <c r="D176" s="173"/>
      <c r="E176" s="173"/>
      <c r="F176" s="192" t="s">
        <v>1098</v>
      </c>
      <c r="G176" s="173"/>
      <c r="H176" s="173" t="s">
        <v>1167</v>
      </c>
      <c r="I176" s="173" t="s">
        <v>1168</v>
      </c>
      <c r="J176" s="173">
        <v>1</v>
      </c>
      <c r="K176" s="214"/>
    </row>
    <row r="177" spans="2:11" ht="15" customHeight="1">
      <c r="B177" s="193"/>
      <c r="C177" s="173" t="s">
        <v>53</v>
      </c>
      <c r="D177" s="173"/>
      <c r="E177" s="173"/>
      <c r="F177" s="192" t="s">
        <v>1098</v>
      </c>
      <c r="G177" s="173"/>
      <c r="H177" s="173" t="s">
        <v>1169</v>
      </c>
      <c r="I177" s="173" t="s">
        <v>1100</v>
      </c>
      <c r="J177" s="173">
        <v>20</v>
      </c>
      <c r="K177" s="214"/>
    </row>
    <row r="178" spans="2:11" ht="15" customHeight="1">
      <c r="B178" s="193"/>
      <c r="C178" s="173" t="s">
        <v>118</v>
      </c>
      <c r="D178" s="173"/>
      <c r="E178" s="173"/>
      <c r="F178" s="192" t="s">
        <v>1098</v>
      </c>
      <c r="G178" s="173"/>
      <c r="H178" s="173" t="s">
        <v>1170</v>
      </c>
      <c r="I178" s="173" t="s">
        <v>1100</v>
      </c>
      <c r="J178" s="173">
        <v>255</v>
      </c>
      <c r="K178" s="214"/>
    </row>
    <row r="179" spans="2:11" ht="15" customHeight="1">
      <c r="B179" s="193"/>
      <c r="C179" s="173" t="s">
        <v>119</v>
      </c>
      <c r="D179" s="173"/>
      <c r="E179" s="173"/>
      <c r="F179" s="192" t="s">
        <v>1098</v>
      </c>
      <c r="G179" s="173"/>
      <c r="H179" s="173" t="s">
        <v>1063</v>
      </c>
      <c r="I179" s="173" t="s">
        <v>1100</v>
      </c>
      <c r="J179" s="173">
        <v>10</v>
      </c>
      <c r="K179" s="214"/>
    </row>
    <row r="180" spans="2:11" ht="15" customHeight="1">
      <c r="B180" s="193"/>
      <c r="C180" s="173" t="s">
        <v>120</v>
      </c>
      <c r="D180" s="173"/>
      <c r="E180" s="173"/>
      <c r="F180" s="192" t="s">
        <v>1098</v>
      </c>
      <c r="G180" s="173"/>
      <c r="H180" s="173" t="s">
        <v>1171</v>
      </c>
      <c r="I180" s="173" t="s">
        <v>1132</v>
      </c>
      <c r="J180" s="173"/>
      <c r="K180" s="214"/>
    </row>
    <row r="181" spans="2:11" ht="15" customHeight="1">
      <c r="B181" s="193"/>
      <c r="C181" s="173" t="s">
        <v>1172</v>
      </c>
      <c r="D181" s="173"/>
      <c r="E181" s="173"/>
      <c r="F181" s="192" t="s">
        <v>1098</v>
      </c>
      <c r="G181" s="173"/>
      <c r="H181" s="173" t="s">
        <v>1173</v>
      </c>
      <c r="I181" s="173" t="s">
        <v>1132</v>
      </c>
      <c r="J181" s="173"/>
      <c r="K181" s="214"/>
    </row>
    <row r="182" spans="2:11" ht="15" customHeight="1">
      <c r="B182" s="193"/>
      <c r="C182" s="173" t="s">
        <v>1161</v>
      </c>
      <c r="D182" s="173"/>
      <c r="E182" s="173"/>
      <c r="F182" s="192" t="s">
        <v>1098</v>
      </c>
      <c r="G182" s="173"/>
      <c r="H182" s="173" t="s">
        <v>1174</v>
      </c>
      <c r="I182" s="173" t="s">
        <v>1132</v>
      </c>
      <c r="J182" s="173"/>
      <c r="K182" s="214"/>
    </row>
    <row r="183" spans="2:11" ht="15" customHeight="1">
      <c r="B183" s="193"/>
      <c r="C183" s="173" t="s">
        <v>123</v>
      </c>
      <c r="D183" s="173"/>
      <c r="E183" s="173"/>
      <c r="F183" s="192" t="s">
        <v>1104</v>
      </c>
      <c r="G183" s="173"/>
      <c r="H183" s="173" t="s">
        <v>1175</v>
      </c>
      <c r="I183" s="173" t="s">
        <v>1100</v>
      </c>
      <c r="J183" s="173">
        <v>50</v>
      </c>
      <c r="K183" s="214"/>
    </row>
    <row r="184" spans="2:11" ht="15" customHeight="1">
      <c r="B184" s="220"/>
      <c r="C184" s="202"/>
      <c r="D184" s="202"/>
      <c r="E184" s="202"/>
      <c r="F184" s="202"/>
      <c r="G184" s="202"/>
      <c r="H184" s="202"/>
      <c r="I184" s="202"/>
      <c r="J184" s="202"/>
      <c r="K184" s="221"/>
    </row>
    <row r="185" spans="2:11" ht="18.75" customHeight="1">
      <c r="B185" s="169"/>
      <c r="C185" s="173"/>
      <c r="D185" s="173"/>
      <c r="E185" s="173"/>
      <c r="F185" s="192"/>
      <c r="G185" s="173"/>
      <c r="H185" s="173"/>
      <c r="I185" s="173"/>
      <c r="J185" s="173"/>
      <c r="K185" s="169"/>
    </row>
    <row r="186" spans="2:11" ht="18.75" customHeight="1"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</row>
    <row r="187" spans="2:11" ht="13.5">
      <c r="B187" s="160"/>
      <c r="C187" s="161"/>
      <c r="D187" s="161"/>
      <c r="E187" s="161"/>
      <c r="F187" s="161"/>
      <c r="G187" s="161"/>
      <c r="H187" s="161"/>
      <c r="I187" s="161"/>
      <c r="J187" s="161"/>
      <c r="K187" s="162"/>
    </row>
    <row r="188" spans="2:11" ht="21">
      <c r="B188" s="163"/>
      <c r="C188" s="272" t="s">
        <v>1176</v>
      </c>
      <c r="D188" s="272"/>
      <c r="E188" s="272"/>
      <c r="F188" s="272"/>
      <c r="G188" s="272"/>
      <c r="H188" s="272"/>
      <c r="I188" s="272"/>
      <c r="J188" s="272"/>
      <c r="K188" s="164"/>
    </row>
    <row r="189" spans="2:11" ht="25.5" customHeight="1">
      <c r="B189" s="163"/>
      <c r="C189" s="226" t="s">
        <v>1177</v>
      </c>
      <c r="D189" s="226"/>
      <c r="E189" s="226"/>
      <c r="F189" s="226" t="s">
        <v>1178</v>
      </c>
      <c r="G189" s="227"/>
      <c r="H189" s="273" t="s">
        <v>1179</v>
      </c>
      <c r="I189" s="273"/>
      <c r="J189" s="273"/>
      <c r="K189" s="164"/>
    </row>
    <row r="190" spans="2:11" ht="5.25" customHeight="1">
      <c r="B190" s="193"/>
      <c r="C190" s="190"/>
      <c r="D190" s="190"/>
      <c r="E190" s="190"/>
      <c r="F190" s="190"/>
      <c r="G190" s="173"/>
      <c r="H190" s="190"/>
      <c r="I190" s="190"/>
      <c r="J190" s="190"/>
      <c r="K190" s="214"/>
    </row>
    <row r="191" spans="2:11" ht="15" customHeight="1">
      <c r="B191" s="193"/>
      <c r="C191" s="173" t="s">
        <v>1180</v>
      </c>
      <c r="D191" s="173"/>
      <c r="E191" s="173"/>
      <c r="F191" s="192" t="s">
        <v>43</v>
      </c>
      <c r="G191" s="173"/>
      <c r="H191" s="271" t="s">
        <v>1181</v>
      </c>
      <c r="I191" s="271"/>
      <c r="J191" s="271"/>
      <c r="K191" s="214"/>
    </row>
    <row r="192" spans="2:11" ht="15" customHeight="1">
      <c r="B192" s="193"/>
      <c r="C192" s="199"/>
      <c r="D192" s="173"/>
      <c r="E192" s="173"/>
      <c r="F192" s="192" t="s">
        <v>44</v>
      </c>
      <c r="G192" s="173"/>
      <c r="H192" s="271" t="s">
        <v>1182</v>
      </c>
      <c r="I192" s="271"/>
      <c r="J192" s="271"/>
      <c r="K192" s="214"/>
    </row>
    <row r="193" spans="2:11" ht="15" customHeight="1">
      <c r="B193" s="193"/>
      <c r="C193" s="199"/>
      <c r="D193" s="173"/>
      <c r="E193" s="173"/>
      <c r="F193" s="192" t="s">
        <v>47</v>
      </c>
      <c r="G193" s="173"/>
      <c r="H193" s="271" t="s">
        <v>1183</v>
      </c>
      <c r="I193" s="271"/>
      <c r="J193" s="271"/>
      <c r="K193" s="214"/>
    </row>
    <row r="194" spans="2:11" ht="15" customHeight="1">
      <c r="B194" s="193"/>
      <c r="C194" s="173"/>
      <c r="D194" s="173"/>
      <c r="E194" s="173"/>
      <c r="F194" s="192" t="s">
        <v>45</v>
      </c>
      <c r="G194" s="173"/>
      <c r="H194" s="271" t="s">
        <v>1184</v>
      </c>
      <c r="I194" s="271"/>
      <c r="J194" s="271"/>
      <c r="K194" s="214"/>
    </row>
    <row r="195" spans="2:11" ht="15" customHeight="1">
      <c r="B195" s="193"/>
      <c r="C195" s="173"/>
      <c r="D195" s="173"/>
      <c r="E195" s="173"/>
      <c r="F195" s="192" t="s">
        <v>46</v>
      </c>
      <c r="G195" s="173"/>
      <c r="H195" s="271" t="s">
        <v>1185</v>
      </c>
      <c r="I195" s="271"/>
      <c r="J195" s="271"/>
      <c r="K195" s="214"/>
    </row>
    <row r="196" spans="2:11" ht="15" customHeight="1">
      <c r="B196" s="193"/>
      <c r="C196" s="173"/>
      <c r="D196" s="173"/>
      <c r="E196" s="173"/>
      <c r="F196" s="192"/>
      <c r="G196" s="173"/>
      <c r="H196" s="173"/>
      <c r="I196" s="173"/>
      <c r="J196" s="173"/>
      <c r="K196" s="214"/>
    </row>
    <row r="197" spans="2:11" ht="15" customHeight="1">
      <c r="B197" s="193"/>
      <c r="C197" s="173" t="s">
        <v>1144</v>
      </c>
      <c r="D197" s="173"/>
      <c r="E197" s="173"/>
      <c r="F197" s="192" t="s">
        <v>77</v>
      </c>
      <c r="G197" s="173"/>
      <c r="H197" s="271" t="s">
        <v>1186</v>
      </c>
      <c r="I197" s="271"/>
      <c r="J197" s="271"/>
      <c r="K197" s="214"/>
    </row>
    <row r="198" spans="2:11" ht="15" customHeight="1">
      <c r="B198" s="193"/>
      <c r="C198" s="199"/>
      <c r="D198" s="173"/>
      <c r="E198" s="173"/>
      <c r="F198" s="192" t="s">
        <v>1042</v>
      </c>
      <c r="G198" s="173"/>
      <c r="H198" s="271" t="s">
        <v>1043</v>
      </c>
      <c r="I198" s="271"/>
      <c r="J198" s="271"/>
      <c r="K198" s="214"/>
    </row>
    <row r="199" spans="2:11" ht="15" customHeight="1">
      <c r="B199" s="193"/>
      <c r="C199" s="173"/>
      <c r="D199" s="173"/>
      <c r="E199" s="173"/>
      <c r="F199" s="192" t="s">
        <v>1040</v>
      </c>
      <c r="G199" s="173"/>
      <c r="H199" s="271" t="s">
        <v>1187</v>
      </c>
      <c r="I199" s="271"/>
      <c r="J199" s="271"/>
      <c r="K199" s="214"/>
    </row>
    <row r="200" spans="2:11" ht="15" customHeight="1">
      <c r="B200" s="228"/>
      <c r="C200" s="199"/>
      <c r="D200" s="199"/>
      <c r="E200" s="199"/>
      <c r="F200" s="192" t="s">
        <v>1044</v>
      </c>
      <c r="G200" s="178"/>
      <c r="H200" s="270" t="s">
        <v>1045</v>
      </c>
      <c r="I200" s="270"/>
      <c r="J200" s="270"/>
      <c r="K200" s="229"/>
    </row>
    <row r="201" spans="2:11" ht="15" customHeight="1">
      <c r="B201" s="228"/>
      <c r="C201" s="199"/>
      <c r="D201" s="199"/>
      <c r="E201" s="199"/>
      <c r="F201" s="192" t="s">
        <v>1046</v>
      </c>
      <c r="G201" s="178"/>
      <c r="H201" s="270" t="s">
        <v>1188</v>
      </c>
      <c r="I201" s="270"/>
      <c r="J201" s="270"/>
      <c r="K201" s="229"/>
    </row>
    <row r="202" spans="2:11" ht="15" customHeight="1">
      <c r="B202" s="228"/>
      <c r="C202" s="199"/>
      <c r="D202" s="199"/>
      <c r="E202" s="199"/>
      <c r="F202" s="230"/>
      <c r="G202" s="178"/>
      <c r="H202" s="231"/>
      <c r="I202" s="231"/>
      <c r="J202" s="231"/>
      <c r="K202" s="229"/>
    </row>
    <row r="203" spans="2:11" ht="15" customHeight="1">
      <c r="B203" s="228"/>
      <c r="C203" s="173" t="s">
        <v>1168</v>
      </c>
      <c r="D203" s="199"/>
      <c r="E203" s="199"/>
      <c r="F203" s="192">
        <v>1</v>
      </c>
      <c r="G203" s="178"/>
      <c r="H203" s="270" t="s">
        <v>1189</v>
      </c>
      <c r="I203" s="270"/>
      <c r="J203" s="270"/>
      <c r="K203" s="229"/>
    </row>
    <row r="204" spans="2:11" ht="15" customHeight="1">
      <c r="B204" s="228"/>
      <c r="C204" s="199"/>
      <c r="D204" s="199"/>
      <c r="E204" s="199"/>
      <c r="F204" s="192">
        <v>2</v>
      </c>
      <c r="G204" s="178"/>
      <c r="H204" s="270" t="s">
        <v>1190</v>
      </c>
      <c r="I204" s="270"/>
      <c r="J204" s="270"/>
      <c r="K204" s="229"/>
    </row>
    <row r="205" spans="2:11" ht="15" customHeight="1">
      <c r="B205" s="228"/>
      <c r="C205" s="199"/>
      <c r="D205" s="199"/>
      <c r="E205" s="199"/>
      <c r="F205" s="192">
        <v>3</v>
      </c>
      <c r="G205" s="178"/>
      <c r="H205" s="270" t="s">
        <v>1191</v>
      </c>
      <c r="I205" s="270"/>
      <c r="J205" s="270"/>
      <c r="K205" s="229"/>
    </row>
    <row r="206" spans="2:11" ht="15" customHeight="1">
      <c r="B206" s="228"/>
      <c r="C206" s="199"/>
      <c r="D206" s="199"/>
      <c r="E206" s="199"/>
      <c r="F206" s="192">
        <v>4</v>
      </c>
      <c r="G206" s="178"/>
      <c r="H206" s="270" t="s">
        <v>1192</v>
      </c>
      <c r="I206" s="270"/>
      <c r="J206" s="270"/>
      <c r="K206" s="229"/>
    </row>
    <row r="207" spans="2:11" ht="12.75" customHeight="1">
      <c r="B207" s="232"/>
      <c r="C207" s="233"/>
      <c r="D207" s="233"/>
      <c r="E207" s="233"/>
      <c r="F207" s="233"/>
      <c r="G207" s="233"/>
      <c r="H207" s="233"/>
      <c r="I207" s="233"/>
      <c r="J207" s="233"/>
      <c r="K207" s="234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Kurucz Jiří, Ing.</dc:creator>
  <cp:keywords/>
  <dc:description/>
  <cp:lastModifiedBy>Kurucz Jiří, Bc.</cp:lastModifiedBy>
  <dcterms:created xsi:type="dcterms:W3CDTF">2017-03-29T14:52:58Z</dcterms:created>
  <dcterms:modified xsi:type="dcterms:W3CDTF">2017-03-29T14:53:00Z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