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0 - Objekty pozemních ko..." sheetId="2" r:id="rId2"/>
    <sheet name="20 - Vodohospodářské objekty" sheetId="3" r:id="rId3"/>
    <sheet name="30 - Objekty veřejného os..." sheetId="4" r:id="rId4"/>
    <sheet name="Pokyny pro vyplnění" sheetId="5" r:id="rId5"/>
  </sheets>
  <definedNames>
    <definedName name="_xlnm._FilterDatabase" localSheetId="1" hidden="1">'10 - Objekty pozemních ko...'!$C$91:$K$91</definedName>
    <definedName name="_xlnm._FilterDatabase" localSheetId="2" hidden="1">'20 - Vodohospodářské objekty'!$C$86:$K$86</definedName>
    <definedName name="_xlnm._FilterDatabase" localSheetId="3" hidden="1">'30 - Objekty veřejného os...'!$C$78:$K$78</definedName>
    <definedName name="_xlnm.Print_Titles" localSheetId="1">'10 - Objekty pozemních ko...'!$91:$91</definedName>
    <definedName name="_xlnm.Print_Titles" localSheetId="2">'20 - Vodohospodářské objekty'!$86:$86</definedName>
    <definedName name="_xlnm.Print_Titles" localSheetId="3">'30 - Objekty veřejného os...'!$78:$78</definedName>
    <definedName name="_xlnm.Print_Titles" localSheetId="0">'Rekapitulace stavby'!$49:$49</definedName>
    <definedName name="_xlnm.Print_Area" localSheetId="1">'10 - Objekty pozemních ko...'!$C$4:$J$36,'10 - Objekty pozemních ko...'!$C$42:$J$73,'10 - Objekty pozemních ko...'!$C$79:$K$291</definedName>
    <definedName name="_xlnm.Print_Area" localSheetId="2">'20 - Vodohospodářské objekty'!$C$4:$J$36,'20 - Vodohospodářské objekty'!$C$42:$J$68,'20 - Vodohospodářské objekty'!$C$74:$K$190</definedName>
    <definedName name="_xlnm.Print_Area" localSheetId="3">'30 - Objekty veřejného os...'!$C$4:$J$36,'30 - Objekty veřejného os...'!$C$42:$J$60,'30 - Objekty veřejného os...'!$C$66:$K$134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<sst xmlns="http://schemas.openxmlformats.org/spreadsheetml/2006/main" count="4939" uniqueCount="1075">
  <si>
    <t>Export VZ</t>
  </si>
  <si>
    <t>List obsahuje:</t>
  </si>
  <si>
    <t>3.0</t>
  </si>
  <si>
    <t>False</t>
  </si>
  <si>
    <t>{DDCF4099-D290-43A3-AA89-FF825D42244F}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</si>
  <si>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</si>
  <si>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</si>
  <si>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</si>
  <si>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</si>
  <si>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</si>
  <si>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</si>
  <si>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</si>
  <si>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</si>
  <si>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</si>
  <si>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X952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</si>
  <si>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</si>
  <si>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</si>
  <si>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v ul.Na Vyhlídce, Cheb</t>
  </si>
  <si>
    <t>0,1</t>
  </si>
  <si>
    <t>KSO:</t>
  </si>
  <si>
    <t>CC-CZ:</t>
  </si>
  <si>
    <t>1</t>
  </si>
  <si>
    <t>Místo:</t>
  </si>
  <si>
    <t>Cheb</t>
  </si>
  <si>
    <t>Datum:</t>
  </si>
  <si>
    <t>25.08.2016</t>
  </si>
  <si>
    <t>10</t>
  </si>
  <si>
    <t>100</t>
  </si>
  <si>
    <t>Zadavatel:</t>
  </si>
  <si>
    <t>IČ:</t>
  </si>
  <si>
    <t>Město Cheb</t>
  </si>
  <si>
    <t>DIČ:</t>
  </si>
  <si>
    <t>Uchazeč:</t>
  </si>
  <si>
    <t>Vyplň údaj</t>
  </si>
  <si>
    <t>Projektant:</t>
  </si>
  <si>
    <t>Bc.Michal Pašava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</si>
  <si>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</si>
  <si>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</si>
  <si>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</si>
  <si>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</si>
  <si>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</si>
  <si>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</si>
  <si>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</si>
  <si>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</si>
  <si>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</si>
  <si>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</si>
  <si>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</si>
  <si>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</si>
  <si>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</si>
  <si>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</si>
  <si>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</si>
  <si>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</si>
  <si>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</si>
  <si>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</si>
  <si>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</si>
  <si>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</si>
  <si>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</si>
  <si>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</si>
  <si>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</si>
  <si>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</si>
  <si>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</si>
  <si>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</si>
  <si>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</si>
  <si>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</si>
  <si>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</si>
  <si>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</si>
  <si>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</si>
  <si>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</si>
  <si>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</si>
  <si>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</si>
  <si>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</si>
  <si>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</si>
  <si>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</si>
  <si>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</si>
  <si>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</si>
  <si>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</si>
  <si>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Objekty pozemních komunikací</t>
  </si>
  <si>
    <t>STA</t>
  </si>
  <si>
    <t>{D26CC824-8A32-41FB-B0F3-36F83289E25E}</t>
  </si>
  <si>
    <t>2</t>
  </si>
  <si>
    <t>20</t>
  </si>
  <si>
    <t>Vodohospodářské objekty</t>
  </si>
  <si>
    <t>{AE257BAF-BFD0-4B28-982F-A1E7C7B68D23}</t>
  </si>
  <si>
    <t>30</t>
  </si>
  <si>
    <t>Objekty veřejného osvětlení</t>
  </si>
  <si>
    <t>{A2078899-F8C8-4769-85EB-F8843D8A2064}</t>
  </si>
  <si>
    <t>40</t>
  </si>
  <si>
    <t>Zpět na list:</t>
  </si>
  <si>
    <t>KRYCÍ LIST SOUPISU</t>
  </si>
  <si>
    <t>Objekt:</t>
  </si>
  <si>
    <t>10 - Objekty pozemních komunikací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</si>
  <si>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</si>
  <si>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</si>
  <si>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</si>
  <si>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</si>
  <si>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</si>
  <si>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</si>
  <si>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</si>
  <si>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</si>
  <si>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</si>
  <si>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</si>
  <si>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</si>
  <si>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</si>
  <si>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</si>
  <si>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</si>
  <si>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</si>
  <si>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</si>
  <si>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</si>
  <si>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</si>
  <si>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</si>
  <si>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21-M - Elektromontáže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</si>
  <si>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</si>
  <si>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</si>
  <si>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</si>
  <si>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</si>
  <si>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</si>
  <si>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</si>
  <si>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</si>
  <si>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</si>
  <si>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</si>
  <si>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</si>
  <si>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</si>
  <si>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</si>
  <si>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</si>
  <si>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</si>
  <si>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</si>
  <si>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</si>
  <si>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</si>
  <si>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</si>
  <si>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</si>
  <si>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</si>
  <si>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</si>
  <si>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112151311</t>
  </si>
  <si>
    <t>Kácení stromu bez postupného spouštění koruny a kmene D do 0,2 m</t>
  </si>
  <si>
    <t>kus</t>
  </si>
  <si>
    <t>CS ÚRS 2015 01</t>
  </si>
  <si>
    <t>4</t>
  </si>
  <si>
    <t>1721760188</t>
  </si>
  <si>
    <t>113107122</t>
  </si>
  <si>
    <t>Odstranění podkladu pl do 50 m2 z kameniva drceného tl 200 mm</t>
  </si>
  <si>
    <t>m2</t>
  </si>
  <si>
    <t>819686070</t>
  </si>
  <si>
    <t>VV</t>
  </si>
  <si>
    <t>49,4+1,8</t>
  </si>
  <si>
    <t>3</t>
  </si>
  <si>
    <t>113107142</t>
  </si>
  <si>
    <t>Odstranění podkladu pl do 50 m2 živičných tl 100 mm</t>
  </si>
  <si>
    <t>204349094</t>
  </si>
  <si>
    <t>113107164</t>
  </si>
  <si>
    <t>Odstranění podkladu pl přes 50 do 200 m2 z kameniva drceného tl 400 mm</t>
  </si>
  <si>
    <t>-1127918230</t>
  </si>
  <si>
    <t>247+6,6+314+6,5</t>
  </si>
  <si>
    <t>5</t>
  </si>
  <si>
    <t>113107182</t>
  </si>
  <si>
    <t>Odstranění podkladu pl přes 50 do 200 m2 živičných tl 100 mm</t>
  </si>
  <si>
    <t>-1062565458</t>
  </si>
  <si>
    <t>6</t>
  </si>
  <si>
    <t>113154113</t>
  </si>
  <si>
    <t>Frézování živičného krytu tl 50 mm pruh š 0,5 m pl do 500 m2 bez překážek v trase</t>
  </si>
  <si>
    <t>42252129</t>
  </si>
  <si>
    <t>5 "vozovka napojení</t>
  </si>
  <si>
    <t>7</t>
  </si>
  <si>
    <t>113201111</t>
  </si>
  <si>
    <t>Vytrhání obrub chodníkových</t>
  </si>
  <si>
    <t>m</t>
  </si>
  <si>
    <t>1943743162</t>
  </si>
  <si>
    <t>7,5+111,05</t>
  </si>
  <si>
    <t>8</t>
  </si>
  <si>
    <t>113204111</t>
  </si>
  <si>
    <t>Vytrhání obrub záhonových</t>
  </si>
  <si>
    <t>1992977052</t>
  </si>
  <si>
    <t>9</t>
  </si>
  <si>
    <t>122201101</t>
  </si>
  <si>
    <t>Odkopávky a prokopávky nezapažené v hornině tř. 3 objem do 100 m3</t>
  </si>
  <si>
    <t>m3</t>
  </si>
  <si>
    <t>-685009213</t>
  </si>
  <si>
    <t>(0,4+0,4+5,63)*1,96*0,3 "schodiště</t>
  </si>
  <si>
    <t>122201102</t>
  </si>
  <si>
    <t>Odkopávky a prokopávky nezapažené v hornině tř. 3 objem do 1000 m3 - sanace pojížděných ploch</t>
  </si>
  <si>
    <t>-1795381864</t>
  </si>
  <si>
    <t>247*0,3 "vozovka v celé tl.asfalt</t>
  </si>
  <si>
    <t>6,6*0,3 "sjezd bt.dlažba 8 cm</t>
  </si>
  <si>
    <t>314*0,3 "parkoviště bet.dlažba 8 cm</t>
  </si>
  <si>
    <t>6,5*0,3 "reliéfní dlažba</t>
  </si>
  <si>
    <t>11</t>
  </si>
  <si>
    <t>132201101</t>
  </si>
  <si>
    <t>Hloubení rýh š do 600 mm v hornině tř. 3 objemu do 100 m3</t>
  </si>
  <si>
    <t>1368988875</t>
  </si>
  <si>
    <t>22,85*0,6*0,5 "palisáda</t>
  </si>
  <si>
    <t>12</t>
  </si>
  <si>
    <t>132201201</t>
  </si>
  <si>
    <t>Hloubení rýh š do 2000 mm v hornině tř. 3 objemu do 100 m3</t>
  </si>
  <si>
    <t>-2047180728</t>
  </si>
  <si>
    <t>0,93*38 "palisády</t>
  </si>
  <si>
    <t>13</t>
  </si>
  <si>
    <t>161101101</t>
  </si>
  <si>
    <t>Svislé přemístění výkopku z horniny tř. 1 až 4 hl výkopu do 2,5 m</t>
  </si>
  <si>
    <t>-1947943250</t>
  </si>
  <si>
    <t>3,781+6,855+35,34</t>
  </si>
  <si>
    <t>172,23</t>
  </si>
  <si>
    <t>14</t>
  </si>
  <si>
    <t>162701105</t>
  </si>
  <si>
    <t>Vodorovné přemístění do 10000 m výkopku/sypaniny z horniny tř. 1 až 4</t>
  </si>
  <si>
    <t>769175299</t>
  </si>
  <si>
    <t>171201201</t>
  </si>
  <si>
    <t>Uložení sypaniny na skládky</t>
  </si>
  <si>
    <t>-514295952</t>
  </si>
  <si>
    <t>16</t>
  </si>
  <si>
    <t>171201211</t>
  </si>
  <si>
    <t>Poplatek za uložení odpadu ze sypaniny na skládce (skládkovné)</t>
  </si>
  <si>
    <t>t</t>
  </si>
  <si>
    <t>213134726</t>
  </si>
  <si>
    <t>218,206*2 'Přepočtené koeficientem množství</t>
  </si>
  <si>
    <t>17</t>
  </si>
  <si>
    <t>175101201</t>
  </si>
  <si>
    <t>Obsypání objektu nad přilehlým původním terénem sypaninou bez prohození, uloženou do 3 m</t>
  </si>
  <si>
    <t>1083043268</t>
  </si>
  <si>
    <t>0,31*37,4 "obsyp palisád</t>
  </si>
  <si>
    <t>18</t>
  </si>
  <si>
    <t>M</t>
  </si>
  <si>
    <t>583312000</t>
  </si>
  <si>
    <t>štěrkopísek (Bratčice) netříděný zásypový materiál</t>
  </si>
  <si>
    <t>-1573768038</t>
  </si>
  <si>
    <t>11,594*2 'Přepočtené koeficientem množství</t>
  </si>
  <si>
    <t>19</t>
  </si>
  <si>
    <t>181102301</t>
  </si>
  <si>
    <t>Úprava pláně v zářezech bez zhutnění</t>
  </si>
  <si>
    <t>-947682953</t>
  </si>
  <si>
    <t>312 "travnaté plochy</t>
  </si>
  <si>
    <t>181102302</t>
  </si>
  <si>
    <t>Úprava pláně v zářezech se zhutněním</t>
  </si>
  <si>
    <t>993356667</t>
  </si>
  <si>
    <t>247 "vozovka v celé tl.asfalt</t>
  </si>
  <si>
    <t>6,6 "sjezd bt.dlažba 8 cm</t>
  </si>
  <si>
    <t>314 "parkoviště bet.dlažba 8 cm</t>
  </si>
  <si>
    <t>49,4 " chodník bet.dlažba 6 cm</t>
  </si>
  <si>
    <t>6,5 "reliéfní dlažba</t>
  </si>
  <si>
    <t>1,8 "chodník asfalt</t>
  </si>
  <si>
    <t>46,9+21 "silniční panely</t>
  </si>
  <si>
    <t>(0,4+0,4+5,63)*1,96 "schodiště</t>
  </si>
  <si>
    <t>181111111</t>
  </si>
  <si>
    <t>Plošná úprava terénu do 500 m2 zemina tř 1 až 4 nerovnosti do +/- 100 mm v rovinně a svahu do 1:5</t>
  </si>
  <si>
    <t>1617108462</t>
  </si>
  <si>
    <t>22</t>
  </si>
  <si>
    <t>181301101</t>
  </si>
  <si>
    <t>Rozprostření ornice tl vrstvy do 100 mm pl do 500 m2 v rovině nebo ve svahu do 1:5</t>
  </si>
  <si>
    <t>-806649015</t>
  </si>
  <si>
    <t>23</t>
  </si>
  <si>
    <t>103715000</t>
  </si>
  <si>
    <t>substrát pro trávníky A  VL</t>
  </si>
  <si>
    <t>-924395751</t>
  </si>
  <si>
    <t>312,000*0,1</t>
  </si>
  <si>
    <t>24</t>
  </si>
  <si>
    <t>181411131</t>
  </si>
  <si>
    <t>Založení parkového trávníku výsevem plochy do 1000 m2 v rovině a ve svahu do 1:5</t>
  </si>
  <si>
    <t>851918665</t>
  </si>
  <si>
    <t>25</t>
  </si>
  <si>
    <t>005724100</t>
  </si>
  <si>
    <t>osivo směs travní parková</t>
  </si>
  <si>
    <t>kg</t>
  </si>
  <si>
    <t>130053191</t>
  </si>
  <si>
    <t>312*0,08 'Přepočtené koeficientem množství</t>
  </si>
  <si>
    <t>26</t>
  </si>
  <si>
    <t>183105215</t>
  </si>
  <si>
    <t>Hloubení jamek s výměnou 50 % půdy zeminy tř 1 až 4 objem do 0,4 m3 ve svahu do 1:1</t>
  </si>
  <si>
    <t>-1873675958</t>
  </si>
  <si>
    <t>27</t>
  </si>
  <si>
    <t>103211000</t>
  </si>
  <si>
    <t>zahradní substrát pro výsadbu VL</t>
  </si>
  <si>
    <t>665994889</t>
  </si>
  <si>
    <t>16*0,4*0,5</t>
  </si>
  <si>
    <t>28</t>
  </si>
  <si>
    <t>184102135</t>
  </si>
  <si>
    <t>Výsadba dřeviny s balem D do 0,6 m do jamky se zalitím ve svahu do 1:1</t>
  </si>
  <si>
    <t>1559580590</t>
  </si>
  <si>
    <t>29</t>
  </si>
  <si>
    <t>026505150-1</t>
  </si>
  <si>
    <t>Dodávka stromu s balem</t>
  </si>
  <si>
    <t>R-pol.</t>
  </si>
  <si>
    <t>-343282780</t>
  </si>
  <si>
    <t>Zakládání</t>
  </si>
  <si>
    <t>211531111</t>
  </si>
  <si>
    <t>Výplň odvodňovacích žeber nebo trativodů kamenivem hrubým drceným frakce 16 až 63 mm</t>
  </si>
  <si>
    <t>-836395179</t>
  </si>
  <si>
    <t>0,14*37,4</t>
  </si>
  <si>
    <t>31</t>
  </si>
  <si>
    <t>211971110</t>
  </si>
  <si>
    <t>Zřízení opláštění žeber nebo trativodů geotextilií v rýze nebo zářezu sklonu do 1:2</t>
  </si>
  <si>
    <t>-1033449077</t>
  </si>
  <si>
    <t>37,4*0,4*4</t>
  </si>
  <si>
    <t>32</t>
  </si>
  <si>
    <t>693111460</t>
  </si>
  <si>
    <t>textilie 63/30 300 g/m2 do š 8,8 m</t>
  </si>
  <si>
    <t>359631859</t>
  </si>
  <si>
    <t>59,84*1,1 'Přepočtené koeficientem množství</t>
  </si>
  <si>
    <t>33</t>
  </si>
  <si>
    <t>212755214</t>
  </si>
  <si>
    <t>Trativody z drenážních trubek plastových flexibilních D 100 mm bez lože</t>
  </si>
  <si>
    <t>274803439</t>
  </si>
  <si>
    <t>34</t>
  </si>
  <si>
    <t>273321116</t>
  </si>
  <si>
    <t>Základové desky ze ŽB C 20/25</t>
  </si>
  <si>
    <t>49498879</t>
  </si>
  <si>
    <t>5,63*1,5*0,15 "schodiště</t>
  </si>
  <si>
    <t>35</t>
  </si>
  <si>
    <t>273362021</t>
  </si>
  <si>
    <t>Výztuž základových desek svařovanými sítěmi Kari</t>
  </si>
  <si>
    <t>-1895617434</t>
  </si>
  <si>
    <t>5,63*1,5*5,4*1,2*2/1000 "schodiště</t>
  </si>
  <si>
    <t>36</t>
  </si>
  <si>
    <t>274321411</t>
  </si>
  <si>
    <t>Základové pasy ze ŽB tř. C 20/25</t>
  </si>
  <si>
    <t>762766745</t>
  </si>
  <si>
    <t>0,4*0,6*1,5*2 "schodiště</t>
  </si>
  <si>
    <t>37</t>
  </si>
  <si>
    <t>274351215</t>
  </si>
  <si>
    <t>Zřízení bednění stěn základových pasů</t>
  </si>
  <si>
    <t>1069202483</t>
  </si>
  <si>
    <t>(37,4*2+0,5*2)*0,9 "bednění palisád</t>
  </si>
  <si>
    <t>0,6*2*1,5*2 "schodiště</t>
  </si>
  <si>
    <t>38</t>
  </si>
  <si>
    <t>274351216</t>
  </si>
  <si>
    <t>Odstranění bednění stěn základových pasů</t>
  </si>
  <si>
    <t>121587141</t>
  </si>
  <si>
    <t>39</t>
  </si>
  <si>
    <t>274361821</t>
  </si>
  <si>
    <t>Výztuž základových pásů betonářskou ocelí 10 505 (R)</t>
  </si>
  <si>
    <t>2124623744</t>
  </si>
  <si>
    <t>0,72*80/1000</t>
  </si>
  <si>
    <t>Svislé a kompletní konstrukce</t>
  </si>
  <si>
    <t>339921132</t>
  </si>
  <si>
    <t>Osazování betonových palisád do betonového základu v řadě výšky prvku přes 0,5 do 1 m</t>
  </si>
  <si>
    <t>1036898783</t>
  </si>
  <si>
    <t>22,85 "u schodiště</t>
  </si>
  <si>
    <t>41</t>
  </si>
  <si>
    <t>592284120</t>
  </si>
  <si>
    <t>betonová přírodní 18x12 v.60 cm</t>
  </si>
  <si>
    <t>1239878180</t>
  </si>
  <si>
    <t>190*1,02 'Přepočtené koeficientem množství</t>
  </si>
  <si>
    <t>42</t>
  </si>
  <si>
    <t>339921133</t>
  </si>
  <si>
    <t>Osazování betonových palisád do betonového základu v řadě výšky prvku přes 1 do 1,5 m</t>
  </si>
  <si>
    <t>-366890701</t>
  </si>
  <si>
    <t>37,4 "potřeba betonu pro osazení 0,32 m3/bm</t>
  </si>
  <si>
    <t>43</t>
  </si>
  <si>
    <t>592284160</t>
  </si>
  <si>
    <t>palisáda bet. armovaná 17,5X20X150 cm</t>
  </si>
  <si>
    <t>-584016220</t>
  </si>
  <si>
    <t>Vodorovné konstrukce</t>
  </si>
  <si>
    <t>44</t>
  </si>
  <si>
    <t>434121426</t>
  </si>
  <si>
    <t>Osazení ŽB schodišťových stupňů na desku drsných</t>
  </si>
  <si>
    <t>-1560201082</t>
  </si>
  <si>
    <t>18*1,5</t>
  </si>
  <si>
    <t>45</t>
  </si>
  <si>
    <t>593737860-1</t>
  </si>
  <si>
    <t>schodišťový prvek 350x150x1000</t>
  </si>
  <si>
    <t>-1172133793</t>
  </si>
  <si>
    <t>46</t>
  </si>
  <si>
    <t>434312241</t>
  </si>
  <si>
    <t>Schody z betonu prostého C 16/20 v opěrných zídkách</t>
  </si>
  <si>
    <t>775277601</t>
  </si>
  <si>
    <t>47</t>
  </si>
  <si>
    <t>434351141</t>
  </si>
  <si>
    <t>Zřízení bednění stupňů přímočarých schodišť</t>
  </si>
  <si>
    <t>-1261594698</t>
  </si>
  <si>
    <t>27*(0,35+0,15)</t>
  </si>
  <si>
    <t>48</t>
  </si>
  <si>
    <t>434351142</t>
  </si>
  <si>
    <t>Odstranění bednění stupňů přímočarých schodišť</t>
  </si>
  <si>
    <t>654916714</t>
  </si>
  <si>
    <t>49</t>
  </si>
  <si>
    <t>457621411</t>
  </si>
  <si>
    <t>Plášťové těsnění z asfaltobetonu úprava spár asfaltovou zálivkou do 1 kg/m</t>
  </si>
  <si>
    <t>1460461408</t>
  </si>
  <si>
    <t>Komunikace pozemní</t>
  </si>
  <si>
    <t>50</t>
  </si>
  <si>
    <t>564211111</t>
  </si>
  <si>
    <t>Podklad nebo podsyp ze štěrkopísku ŠP tl 50 mm - sanace pojížděných ploch</t>
  </si>
  <si>
    <t>156909606</t>
  </si>
  <si>
    <t>51</t>
  </si>
  <si>
    <t>564251111</t>
  </si>
  <si>
    <t>Podklad nebo podsyp ze štěrkopísku ŠP tl 150 mm</t>
  </si>
  <si>
    <t>91969492</t>
  </si>
  <si>
    <t>52</t>
  </si>
  <si>
    <t>564831111</t>
  </si>
  <si>
    <t>Podklad ze štěrkodrtě ŠD tl 100 mm</t>
  </si>
  <si>
    <t>-1828326916</t>
  </si>
  <si>
    <t>53</t>
  </si>
  <si>
    <t>564851115</t>
  </si>
  <si>
    <t>Podklad ze štěrkodrtě ŠD tl 190 mm</t>
  </si>
  <si>
    <t>-9525095</t>
  </si>
  <si>
    <t>6,6 "sjezd bt.dlažba 8 cm f 0/32</t>
  </si>
  <si>
    <t>314 "parkoviště bet.dlažba 8 cm f 0/32</t>
  </si>
  <si>
    <t>54</t>
  </si>
  <si>
    <t>564861111</t>
  </si>
  <si>
    <t>Podklad ze štěrkodrtě ŠD tl 200 mm</t>
  </si>
  <si>
    <t>-1125682321</t>
  </si>
  <si>
    <t>247 "vozovka v celé tl.asfalt f 0/32</t>
  </si>
  <si>
    <t>247 "vozovka v celé tl.asfalt f 0/63</t>
  </si>
  <si>
    <t>6,6 "sjezd bt.dlažba 8 cm f 0/63</t>
  </si>
  <si>
    <t>314 "parkoviště bet.dlažba 8 cm f 0/63</t>
  </si>
  <si>
    <t>49,4 " chodník bet.dlažba 6 cm f 0/32</t>
  </si>
  <si>
    <t>6,5 "reliéfní dlažba f 0/63</t>
  </si>
  <si>
    <t>6,5 "reliéfní dlažba f 0/32</t>
  </si>
  <si>
    <t>1,8 "chodník asfalt f 0/32</t>
  </si>
  <si>
    <t>55</t>
  </si>
  <si>
    <t>564871111</t>
  </si>
  <si>
    <t>Podklad ze štěrkodrtě ŠD tl 250 mm - sanace pojížděných ploch</t>
  </si>
  <si>
    <t>657433767</t>
  </si>
  <si>
    <t>56</t>
  </si>
  <si>
    <t>565155111</t>
  </si>
  <si>
    <t>Asfaltový beton vrstva podkladní ACP 16+ (obalované kamenivo OKS) tl 70 mm š do 3 m</t>
  </si>
  <si>
    <t>-1350822600</t>
  </si>
  <si>
    <t>57</t>
  </si>
  <si>
    <t>573111113</t>
  </si>
  <si>
    <t>Postřik živičný infiltrační s posypem z asfaltu množství 1,5 kg/m2</t>
  </si>
  <si>
    <t>1647253206</t>
  </si>
  <si>
    <t>58</t>
  </si>
  <si>
    <t>573211111</t>
  </si>
  <si>
    <t>Postřik živičný spojovací z asfaltu v množství do 0,70 kg/m2</t>
  </si>
  <si>
    <t>-465063262</t>
  </si>
  <si>
    <t>59</t>
  </si>
  <si>
    <t>577134131</t>
  </si>
  <si>
    <t>Asfaltový beton vrstva obrusná ACO 11 (ABS) tř. I tl 40 mm š do 3 m z modifikovaného asfaltu</t>
  </si>
  <si>
    <t>1126352908</t>
  </si>
  <si>
    <t>60</t>
  </si>
  <si>
    <t>596211110</t>
  </si>
  <si>
    <t>Kladení zámkové dlažby komunikací pro pěší tl 60 mm skupiny A pl do 50 m2</t>
  </si>
  <si>
    <t>1653595879</t>
  </si>
  <si>
    <t>61</t>
  </si>
  <si>
    <t>592453080</t>
  </si>
  <si>
    <t>dlažba 20 x 10 x 6 cm přírodní</t>
  </si>
  <si>
    <t>-455456471</t>
  </si>
  <si>
    <t>49,4*1,03 'Přepočtené koeficientem množství</t>
  </si>
  <si>
    <t>62</t>
  </si>
  <si>
    <t>596212210</t>
  </si>
  <si>
    <t>Kladení zámkové dlažby pozemních komunikací tl 80 mm skupiny A pl do 50 m2</t>
  </si>
  <si>
    <t>-61353338</t>
  </si>
  <si>
    <t>63</t>
  </si>
  <si>
    <t>592453110</t>
  </si>
  <si>
    <t>dlažba 20 x 10 x 8 cm přírodní</t>
  </si>
  <si>
    <t>966281142</t>
  </si>
  <si>
    <t>320,6*1,03 'Přepočtené koeficientem množství</t>
  </si>
  <si>
    <t>64</t>
  </si>
  <si>
    <t>592453090</t>
  </si>
  <si>
    <t>dlažba reliéfní 20 x 10 x 6 cm přírodní</t>
  </si>
  <si>
    <t>1405320656</t>
  </si>
  <si>
    <t>6,5*1,03 'Přepočtené koeficientem množství</t>
  </si>
  <si>
    <t>Úpravy povrchů, podlahy a osazování výplní</t>
  </si>
  <si>
    <t>65</t>
  </si>
  <si>
    <t>622321121</t>
  </si>
  <si>
    <t>Vápenocementová omítka hladká jednovrstvá vnějších stěn nanášená ručně</t>
  </si>
  <si>
    <t>-92596835</t>
  </si>
  <si>
    <t>(0,5+0,1*2)*1*2 "zaomítnutí ubouraných zdí</t>
  </si>
  <si>
    <t>Ostatní konstrukce a práce, bourání</t>
  </si>
  <si>
    <t>66</t>
  </si>
  <si>
    <t>916130000</t>
  </si>
  <si>
    <t>Snížení a úprava obruby</t>
  </si>
  <si>
    <t>467462679</t>
  </si>
  <si>
    <t>67</t>
  </si>
  <si>
    <t>916131213</t>
  </si>
  <si>
    <t>Osazení silničního obrubníku betonového stojatého s boční opěrou do lože z betonu prostého</t>
  </si>
  <si>
    <t>580666681</t>
  </si>
  <si>
    <t>68</t>
  </si>
  <si>
    <t>592174750</t>
  </si>
  <si>
    <t>obrubník silniční ABO 15/15 II šedý A 100x15x15 cm</t>
  </si>
  <si>
    <t>1303116064</t>
  </si>
  <si>
    <t>8*1,02 'Přepočtené koeficientem množství</t>
  </si>
  <si>
    <t>69</t>
  </si>
  <si>
    <t>592174650</t>
  </si>
  <si>
    <t>obrubník betonový silniční ABO 15/25 100x15x25 cm</t>
  </si>
  <si>
    <t>-1863961340</t>
  </si>
  <si>
    <t>111*1,02 'Přepočtené koeficientem množství</t>
  </si>
  <si>
    <t>70</t>
  </si>
  <si>
    <t>916331112</t>
  </si>
  <si>
    <t>Osazení zahradního obrubníku betonového do lože z betonu s boční opěrou</t>
  </si>
  <si>
    <t>336739441</t>
  </si>
  <si>
    <t>71</t>
  </si>
  <si>
    <t>592173140</t>
  </si>
  <si>
    <t>obrubník betonový zahradní přírodní šedá ABO 50x8x25 cm</t>
  </si>
  <si>
    <t>-353410459</t>
  </si>
  <si>
    <t>217*1,02 'Přepočtené koeficientem množství</t>
  </si>
  <si>
    <t>72</t>
  </si>
  <si>
    <t>919721293</t>
  </si>
  <si>
    <t>Geomříž pro vyztužení stávajícího asfaltového povrchu ze skelných vláken s geotextilií 100 kN/m</t>
  </si>
  <si>
    <t>1888468851</t>
  </si>
  <si>
    <t>73</t>
  </si>
  <si>
    <t>919731121</t>
  </si>
  <si>
    <t>Zarovnání styčné plochy podkladu nebo krytu živičného tl do 50 mm</t>
  </si>
  <si>
    <t>-1939594497</t>
  </si>
  <si>
    <t>74</t>
  </si>
  <si>
    <t>919735111</t>
  </si>
  <si>
    <t>Řezání stávajícího živičného krytu hl do 50 mm</t>
  </si>
  <si>
    <t>-1246009580</t>
  </si>
  <si>
    <t>75</t>
  </si>
  <si>
    <t>962032230</t>
  </si>
  <si>
    <t>Bourání zdiva z cihel pálených nebo vápenopískových na MV nebo MVC do 1 m3</t>
  </si>
  <si>
    <t>61492216</t>
  </si>
  <si>
    <t>0,5*0,5*1*2 "ubourání zdi</t>
  </si>
  <si>
    <t>76</t>
  </si>
  <si>
    <t>IP 01</t>
  </si>
  <si>
    <t>Přechodné dopravní značení (max. částka)</t>
  </si>
  <si>
    <t>soubor</t>
  </si>
  <si>
    <t>-503535038</t>
  </si>
  <si>
    <t>77</t>
  </si>
  <si>
    <t>IP 02</t>
  </si>
  <si>
    <t>Vytyčení stávajících inženýrských sítí (max. částka)</t>
  </si>
  <si>
    <t>-2096118441</t>
  </si>
  <si>
    <t>78</t>
  </si>
  <si>
    <t>IP 03</t>
  </si>
  <si>
    <t>Informační tabule s údaji stavby (max. částka)</t>
  </si>
  <si>
    <t>-181415583</t>
  </si>
  <si>
    <t>997</t>
  </si>
  <si>
    <t>Přesun sutě</t>
  </si>
  <si>
    <t>79</t>
  </si>
  <si>
    <t>997221561</t>
  </si>
  <si>
    <t>Vodorovná doprava suti z kusových materiálů do 1 km</t>
  </si>
  <si>
    <t>83958322</t>
  </si>
  <si>
    <t>80</t>
  </si>
  <si>
    <t>997221569</t>
  </si>
  <si>
    <t>Příplatek ZKD 1 km u vodorovné dopravy suti z kusových materiálů</t>
  </si>
  <si>
    <t>-94065200</t>
  </si>
  <si>
    <t>479,842*9 'Přepočtené koeficientem množství</t>
  </si>
  <si>
    <t>81</t>
  </si>
  <si>
    <t>997221815</t>
  </si>
  <si>
    <t>Poplatek za uložení betonového odpadu na skládce (skládkovné)</t>
  </si>
  <si>
    <t>998812316</t>
  </si>
  <si>
    <t>82</t>
  </si>
  <si>
    <t>997221845</t>
  </si>
  <si>
    <t>Poplatek za uložení odpadu z asfaltových povrchů na skládce (skládkovné)</t>
  </si>
  <si>
    <t>-798680997</t>
  </si>
  <si>
    <t>83</t>
  </si>
  <si>
    <t>997221855</t>
  </si>
  <si>
    <t>Poplatek za uložení odpadu z kameniva na skládce (skládkovné)</t>
  </si>
  <si>
    <t>847885287</t>
  </si>
  <si>
    <t>998</t>
  </si>
  <si>
    <t>Přesun hmot</t>
  </si>
  <si>
    <t>84</t>
  </si>
  <si>
    <t>998225111</t>
  </si>
  <si>
    <t>Přesun hmot pro pozemní komunikace s krytem z kamene, monolitickým betonovým nebo živičným</t>
  </si>
  <si>
    <t>1207226196</t>
  </si>
  <si>
    <t>PSV</t>
  </si>
  <si>
    <t>Práce a dodávky PSV</t>
  </si>
  <si>
    <t>711</t>
  </si>
  <si>
    <t>Izolace proti vodě, vlhkosti a plynům</t>
  </si>
  <si>
    <t>85</t>
  </si>
  <si>
    <t>711132101</t>
  </si>
  <si>
    <t>Provedení izolace proti zemní vlhkosti pásy na sucho svislé AIP nebo tkaninou</t>
  </si>
  <si>
    <t>-676497401</t>
  </si>
  <si>
    <t>172,230 "sanace pojížděných ploch</t>
  </si>
  <si>
    <t>86</t>
  </si>
  <si>
    <t>693111490</t>
  </si>
  <si>
    <t>textilie 500 g/m2 do š 8,8 m</t>
  </si>
  <si>
    <t>-1827701528</t>
  </si>
  <si>
    <t>172,23*1,15 'Přepočtené koeficientem množství</t>
  </si>
  <si>
    <t>87</t>
  </si>
  <si>
    <t>998711201</t>
  </si>
  <si>
    <t>Přesun hmot procentní pro izolace proti vodě, vlhkosti a plynům v objektech v do 6 m</t>
  </si>
  <si>
    <t>%</t>
  </si>
  <si>
    <t>-47482773</t>
  </si>
  <si>
    <t>767</t>
  </si>
  <si>
    <t>Konstrukce zámečnické</t>
  </si>
  <si>
    <t>88</t>
  </si>
  <si>
    <t>767990001</t>
  </si>
  <si>
    <t>M+D kovové zábradlí v.1,1 m vč.povrchové úpravy</t>
  </si>
  <si>
    <t>-815358980</t>
  </si>
  <si>
    <t>89</t>
  </si>
  <si>
    <t>767990002</t>
  </si>
  <si>
    <t>M+D kovové zábradlí v.1,1 m schodiště - provedení viz PD</t>
  </si>
  <si>
    <t>-1974452396</t>
  </si>
  <si>
    <t>Práce a dodávky M</t>
  </si>
  <si>
    <t>21-M</t>
  </si>
  <si>
    <t>Elektromontáže</t>
  </si>
  <si>
    <t>90</t>
  </si>
  <si>
    <t>210809001</t>
  </si>
  <si>
    <t>Dodatečné provedení chráničky VO, UPC a E</t>
  </si>
  <si>
    <t>-1454069584</t>
  </si>
  <si>
    <t>VRN</t>
  </si>
  <si>
    <t>Vedlejší rozpočtové náklady</t>
  </si>
  <si>
    <t>91</t>
  </si>
  <si>
    <t>999010001</t>
  </si>
  <si>
    <t>Vedlejší náklady (zařízení staveniště, oplocení, mezideponie apod.)</t>
  </si>
  <si>
    <t>-251710728</t>
  </si>
  <si>
    <t>92</t>
  </si>
  <si>
    <t>999010002</t>
  </si>
  <si>
    <t>Geologické posouzení</t>
  </si>
  <si>
    <t>Kč</t>
  </si>
  <si>
    <t>616383959</t>
  </si>
  <si>
    <t>93</t>
  </si>
  <si>
    <t>999010003</t>
  </si>
  <si>
    <t>Zkoušky pláně</t>
  </si>
  <si>
    <t>1024135661</t>
  </si>
  <si>
    <t>20 - Vodohospodářské objekty</t>
  </si>
  <si>
    <t xml:space="preserve">      13 - Zemní práce - hloubené vykopávky</t>
  </si>
  <si>
    <t xml:space="preserve">    8 - Trubní vedení</t>
  </si>
  <si>
    <t xml:space="preserve">    VRN1 - Průzkumné, geodetické a projektové práce</t>
  </si>
  <si>
    <t xml:space="preserve">    VRN4 - Inženýrská činnost</t>
  </si>
  <si>
    <t>119001421</t>
  </si>
  <si>
    <t>Dočasné zajištění kabelů a kabelových tratí ze 3 volně ložených kabelů</t>
  </si>
  <si>
    <t>2043011808</t>
  </si>
  <si>
    <t>131201101</t>
  </si>
  <si>
    <t>Hloubení jam nezapažených v hornině tř. 3 objemu do 100 m3</t>
  </si>
  <si>
    <t>-1973221063</t>
  </si>
  <si>
    <t>3,5*3,5*4,3</t>
  </si>
  <si>
    <t>7*4,5*3</t>
  </si>
  <si>
    <t>131201109</t>
  </si>
  <si>
    <t>Příplatek za lepivost u hloubení jam nezapažených v hornině tř. 3</t>
  </si>
  <si>
    <t>-1304662441</t>
  </si>
  <si>
    <t>147,175*0,5 'Přepočtené koeficientem množství</t>
  </si>
  <si>
    <t>1402358289</t>
  </si>
  <si>
    <t>5*0,6*1,2</t>
  </si>
  <si>
    <t>132201109</t>
  </si>
  <si>
    <t>Příplatek za lepivost k hloubení rýh š do 600 mm v hornině tř. 3</t>
  </si>
  <si>
    <t>1402388725</t>
  </si>
  <si>
    <t>3,6*0,5 'Přepočtené koeficientem množství</t>
  </si>
  <si>
    <t>132201202</t>
  </si>
  <si>
    <t>Hloubení rýh š do 2000 mm v hornině tř. 3 objemu do 1000 m3</t>
  </si>
  <si>
    <t>584822365</t>
  </si>
  <si>
    <t>49,63*1,2*2,5</t>
  </si>
  <si>
    <t>132201209</t>
  </si>
  <si>
    <t>Příplatek za lepivost k hloubení rýh š do 2000 mm v hornině tř. 3</t>
  </si>
  <si>
    <t>485484463</t>
  </si>
  <si>
    <t>148,89*0,5 'Přepočtené koeficientem množství</t>
  </si>
  <si>
    <t>151101102</t>
  </si>
  <si>
    <t>Zřízení příložného pažení a rozepření stěn rýh hl do 4 m</t>
  </si>
  <si>
    <t>-694476660</t>
  </si>
  <si>
    <t>49,63*2*2,5</t>
  </si>
  <si>
    <t>151101112</t>
  </si>
  <si>
    <t>Odstranění příložného pažení a rozepření stěn rýh hl do 4 m</t>
  </si>
  <si>
    <t>1073629965</t>
  </si>
  <si>
    <t>151101201</t>
  </si>
  <si>
    <t>Zřízení příložného pažení stěn výkopu hl do 4 m</t>
  </si>
  <si>
    <t>-1987826544</t>
  </si>
  <si>
    <t>(3,5*4)*4,3</t>
  </si>
  <si>
    <t>(7*2+4,5*2)*3</t>
  </si>
  <si>
    <t>151101211</t>
  </si>
  <si>
    <t>Odstranění příložného pažení stěn hl do 4 m</t>
  </si>
  <si>
    <t>1564512447</t>
  </si>
  <si>
    <t>130809475</t>
  </si>
  <si>
    <t>148,89+147,175+3,6</t>
  </si>
  <si>
    <t>564717914</t>
  </si>
  <si>
    <t>1378961641</t>
  </si>
  <si>
    <t>-96853158</t>
  </si>
  <si>
    <t>299,665*2 'Přepočtené koeficientem množství</t>
  </si>
  <si>
    <t>174101101</t>
  </si>
  <si>
    <t>Zásyp jam, šachet rýh nebo kolem objektů sypaninou se zhutněním</t>
  </si>
  <si>
    <t>1837389857</t>
  </si>
  <si>
    <t>147,175+3,6+148,89</t>
  </si>
  <si>
    <t>-5,263</t>
  </si>
  <si>
    <t>-28,107</t>
  </si>
  <si>
    <t>-2,8*5,5*2-3</t>
  </si>
  <si>
    <t>-2,1*1,8-3</t>
  </si>
  <si>
    <t>583312890</t>
  </si>
  <si>
    <t>kamenivo těžené drobné frakce</t>
  </si>
  <si>
    <t>-60446979</t>
  </si>
  <si>
    <t>225,715*2 'Přepočtené koeficientem množství</t>
  </si>
  <si>
    <t>175102101</t>
  </si>
  <si>
    <t>Obsypání potrubí při překopech inž sítí ručně objem do 10 m3 z hor tř. 1 až 4</t>
  </si>
  <si>
    <t>333563607</t>
  </si>
  <si>
    <t>49,63*1*(0,25+0,3)</t>
  </si>
  <si>
    <t>5*0,6*0,6*(0,15+0,3)</t>
  </si>
  <si>
    <t>-729629024</t>
  </si>
  <si>
    <t>28,107*2 'Přepočtené koeficientem množství</t>
  </si>
  <si>
    <t>Zemní práce - hloubené vykopávky</t>
  </si>
  <si>
    <t>130001101</t>
  </si>
  <si>
    <t>Příplatek za ztížení vykopávky v blízkosti podzemního vedení</t>
  </si>
  <si>
    <t>2001737902</t>
  </si>
  <si>
    <t>451572111</t>
  </si>
  <si>
    <t>Lože pod potrubí otevřený výkop z kameniva drobného těženého</t>
  </si>
  <si>
    <t>1175122175</t>
  </si>
  <si>
    <t>49,63*1*0,1</t>
  </si>
  <si>
    <t>5*0,6*0,1</t>
  </si>
  <si>
    <t>452112111</t>
  </si>
  <si>
    <t>Osazení betonových prstenců nebo rámů v do 100 mm</t>
  </si>
  <si>
    <t>-1791533351</t>
  </si>
  <si>
    <t>592241370</t>
  </si>
  <si>
    <t>prstenec betonový vyrovnávací TBW-Q 625/100/90 62,5x10x9 cm</t>
  </si>
  <si>
    <t>-961670645</t>
  </si>
  <si>
    <t>592241360</t>
  </si>
  <si>
    <t>prstenec betonový vyrovnávací TBW-Q 625/80/90 62,5x8x9 cm</t>
  </si>
  <si>
    <t>-110076559</t>
  </si>
  <si>
    <t>564851111</t>
  </si>
  <si>
    <t>Podklad ze štěrkodrtě ŠD tl 150 mm</t>
  </si>
  <si>
    <t>-1481832019</t>
  </si>
  <si>
    <t>1,9*1,9*3</t>
  </si>
  <si>
    <t>2,5*2,5</t>
  </si>
  <si>
    <t>6*3,5</t>
  </si>
  <si>
    <t>631311137</t>
  </si>
  <si>
    <t>Mazanina tl do 240 mm z betonu prostého tř. C 30/37</t>
  </si>
  <si>
    <t>1440979756</t>
  </si>
  <si>
    <t>1,9*1,9*3*0,12</t>
  </si>
  <si>
    <t>2,5*2,5*0,15</t>
  </si>
  <si>
    <t>6*3,5*0,15</t>
  </si>
  <si>
    <t>Trubní vedení</t>
  </si>
  <si>
    <t>871010001</t>
  </si>
  <si>
    <t>Napojení potrubí PP 250 do stávající šachty - viz PD</t>
  </si>
  <si>
    <t>1099805621</t>
  </si>
  <si>
    <t>871029001</t>
  </si>
  <si>
    <t>Osazení retenční nádrže</t>
  </si>
  <si>
    <t>810824273</t>
  </si>
  <si>
    <t>286010001</t>
  </si>
  <si>
    <t>Dodávka retenční nádrž 13,8 m3 KL RN 15</t>
  </si>
  <si>
    <t>824009078</t>
  </si>
  <si>
    <t>592243070</t>
  </si>
  <si>
    <t>skruž betonová šachetní TBS-Q.1 100/100 D100x100x12 cm</t>
  </si>
  <si>
    <t>128</t>
  </si>
  <si>
    <t>1945616650</t>
  </si>
  <si>
    <t>592241680</t>
  </si>
  <si>
    <t>skruž betonová přechodová TBR-Q 625/600/120 SPK 62,5/100x60x12 cm</t>
  </si>
  <si>
    <t>190691395</t>
  </si>
  <si>
    <t>592241899</t>
  </si>
  <si>
    <t>těsnění pro DN 1000</t>
  </si>
  <si>
    <t>1766875342</t>
  </si>
  <si>
    <t>871029002</t>
  </si>
  <si>
    <t>Osazení odlučovače</t>
  </si>
  <si>
    <t>-341680864</t>
  </si>
  <si>
    <t>286010002</t>
  </si>
  <si>
    <t>Dodávka odlučovač lehkých kapalin KLk 8/1</t>
  </si>
  <si>
    <t>46353965</t>
  </si>
  <si>
    <t>592243060</t>
  </si>
  <si>
    <t>skruž betonová šachetní TBS-Q.1 100/50 D100x50x12 cm</t>
  </si>
  <si>
    <t>-1519971135</t>
  </si>
  <si>
    <t>-744349408</t>
  </si>
  <si>
    <t>-2002312056</t>
  </si>
  <si>
    <t>1226370182</t>
  </si>
  <si>
    <t>871315221</t>
  </si>
  <si>
    <t>Kanalizační potrubí z tvrdého PVC-systém KG tuhost třídy SN8 DN150</t>
  </si>
  <si>
    <t>1250686932</t>
  </si>
  <si>
    <t>871360420</t>
  </si>
  <si>
    <t>Montáž kanalizačního potrubí korugovaného SN 12  z polypropylenu DN 250</t>
  </si>
  <si>
    <t>569399123</t>
  </si>
  <si>
    <t>286147250</t>
  </si>
  <si>
    <t>trubka kanalizační žebrovaná ULTRA RIB 2 DIN SN 12 vnitřní průměr 250mm, dl. 3m</t>
  </si>
  <si>
    <t>-136691002</t>
  </si>
  <si>
    <t>17*1,093 'Přepočtené koeficientem množství</t>
  </si>
  <si>
    <t>894411121</t>
  </si>
  <si>
    <t>Zřízení šachet kanalizačních z betonových dílců na potrubí DN nad 200 do 300 dno beton tř. C 25/30</t>
  </si>
  <si>
    <t>732203432</t>
  </si>
  <si>
    <t>592243050</t>
  </si>
  <si>
    <t>skruž betonová šachetní TBS-Q.1 100/25 D100x25x12 cm</t>
  </si>
  <si>
    <t>1261986178</t>
  </si>
  <si>
    <t>-1843926742</t>
  </si>
  <si>
    <t>-1081385512</t>
  </si>
  <si>
    <t>2095565957</t>
  </si>
  <si>
    <t>592241831</t>
  </si>
  <si>
    <t>dno betonové šachtové TBZ-Q PERF 250-735</t>
  </si>
  <si>
    <t>917261880</t>
  </si>
  <si>
    <t>-1016242428</t>
  </si>
  <si>
    <t>895941311</t>
  </si>
  <si>
    <t>Zřízení vpusti kanalizační uliční z betonových dílců typ UVB-50</t>
  </si>
  <si>
    <t>327157316</t>
  </si>
  <si>
    <t>592238520</t>
  </si>
  <si>
    <t>dno betonové pro uliční vpusť s kalovou prohlubní TBV-Q 2a 45x30x5 cm</t>
  </si>
  <si>
    <t>533693723</t>
  </si>
  <si>
    <t>592238540</t>
  </si>
  <si>
    <t>skruž betonová pro uliční vpusťs výtokovým otvorem PVC TBV-Q 450/350/3a, 45x35x5 cm</t>
  </si>
  <si>
    <t>-145453730</t>
  </si>
  <si>
    <t>592238620</t>
  </si>
  <si>
    <t>skruž betonová pro uliční vpusť středová TBV-Q 450/295/6a 45x30x5 cm</t>
  </si>
  <si>
    <t>1069349054</t>
  </si>
  <si>
    <t>592238580</t>
  </si>
  <si>
    <t>skruž betonová pro uliční vpusť horní TBV-Q 450/555/5d, 45x55x5 cm</t>
  </si>
  <si>
    <t>94526170</t>
  </si>
  <si>
    <t>899103111</t>
  </si>
  <si>
    <t>Osazení poklopů litinových nebo ocelových včetně rámů hmotnosti nad 100 do 150 kg</t>
  </si>
  <si>
    <t>1357931433</t>
  </si>
  <si>
    <t>552434420</t>
  </si>
  <si>
    <t>poklop na vstupní šachtu litinový 600 D400 uzamykatelný</t>
  </si>
  <si>
    <t>CS ÚRS 2014 01</t>
  </si>
  <si>
    <t>-65472438</t>
  </si>
  <si>
    <t>899202111</t>
  </si>
  <si>
    <t>Osazení mříží litinových včetně rámů a košů na bahno hmotnosti nad 50 do 100 kg</t>
  </si>
  <si>
    <t>1048244141</t>
  </si>
  <si>
    <t>592238730</t>
  </si>
  <si>
    <t>mříž M3 C250 DIN 19583-11 500/500 mm</t>
  </si>
  <si>
    <t>-1610653053</t>
  </si>
  <si>
    <t>592238740</t>
  </si>
  <si>
    <t>koš pozink. C3 DIN 4052, vysoký, pro rám 500/300</t>
  </si>
  <si>
    <t>1845059118</t>
  </si>
  <si>
    <t>998276101</t>
  </si>
  <si>
    <t>Přesun hmot pro trubní vedení z trub z plastických hmot otevřený výkop</t>
  </si>
  <si>
    <t>839315066</t>
  </si>
  <si>
    <t>Vedlejší náklady</t>
  </si>
  <si>
    <t>-1119076310</t>
  </si>
  <si>
    <t>VRN1</t>
  </si>
  <si>
    <t>Průzkumné, geodetické a projektové práce</t>
  </si>
  <si>
    <t>012002000</t>
  </si>
  <si>
    <t>Geodetické práce</t>
  </si>
  <si>
    <t>1024</t>
  </si>
  <si>
    <t>-1425499725</t>
  </si>
  <si>
    <t>VRN4</t>
  </si>
  <si>
    <t>Inženýrská činnost</t>
  </si>
  <si>
    <t>043002000</t>
  </si>
  <si>
    <t>Zkoušky a ostatní měření</t>
  </si>
  <si>
    <t>-1771525783</t>
  </si>
  <si>
    <t>30 - Objekty veřejného osvětlení</t>
  </si>
  <si>
    <t>stožár ocel.bezp. DOSM 80-V, 3st. l=6,9m (133/108/89), manž., žár. Zn</t>
  </si>
  <si>
    <t>ks</t>
  </si>
  <si>
    <t>Elvost</t>
  </si>
  <si>
    <t>256</t>
  </si>
  <si>
    <t>443954305</t>
  </si>
  <si>
    <t>výložník ocel. V89-150060/10° oblouk l=2,1m (v=1m,e10°) žár. Zn</t>
  </si>
  <si>
    <t>-1453297908</t>
  </si>
  <si>
    <t>stožárová výzbroj SV6.16.4, průběžná s pojistkou 4A</t>
  </si>
  <si>
    <t>1289674256</t>
  </si>
  <si>
    <t>stožárová výzbroj SV9.16.4, odbočná s pojistkou 4A</t>
  </si>
  <si>
    <t>-440587089</t>
  </si>
  <si>
    <t>stožárová zemní svorka</t>
  </si>
  <si>
    <t>-841662846</t>
  </si>
  <si>
    <t>svítidlo VO ARC 80 DCG ST50W, stav.fotometrií-1A, IP65</t>
  </si>
  <si>
    <t>-596403509</t>
  </si>
  <si>
    <t>výbojka MASTER SON-T PIA Plus 50W E40, 4Y, 4400 lm</t>
  </si>
  <si>
    <t>1816747492</t>
  </si>
  <si>
    <t>kabel AYKY-J 4x35</t>
  </si>
  <si>
    <t>238744004</t>
  </si>
  <si>
    <t>kabel CYKY-J 3x1,5</t>
  </si>
  <si>
    <t>1485355488</t>
  </si>
  <si>
    <t>chránička KF 09063</t>
  </si>
  <si>
    <t>1127950376</t>
  </si>
  <si>
    <t>chránička Kopohalf 06110/2</t>
  </si>
  <si>
    <t>2122671836</t>
  </si>
  <si>
    <t>chránička KF 09040</t>
  </si>
  <si>
    <t>-2061805499</t>
  </si>
  <si>
    <t>zemnící pásek FeZn 30x4 mm</t>
  </si>
  <si>
    <t>1828556707</t>
  </si>
  <si>
    <t>svorka pro zemnící pásek</t>
  </si>
  <si>
    <t>-1005678928</t>
  </si>
  <si>
    <t>výstražná folie s bleskem</t>
  </si>
  <si>
    <t>1952571787</t>
  </si>
  <si>
    <t>trubka plastová prům. 250 mm/1,0÷1,5m</t>
  </si>
  <si>
    <t>404397478</t>
  </si>
  <si>
    <t>beton pro základ ocelového stožáru 8 (0,6)</t>
  </si>
  <si>
    <t>1317937509</t>
  </si>
  <si>
    <t>beton pro obetonování chrániček (0,06)</t>
  </si>
  <si>
    <t>-117926250</t>
  </si>
  <si>
    <t>písek jemnozrnný</t>
  </si>
  <si>
    <t>-1743185427</t>
  </si>
  <si>
    <t>drobný materiál</t>
  </si>
  <si>
    <t>2107505896</t>
  </si>
  <si>
    <t>odpojení propoj. kabelu ve stožáru (CYKY-J 3x1,5) žíly</t>
  </si>
  <si>
    <t>1251789637</t>
  </si>
  <si>
    <t>odpojení vodičů napájecího kabelu ze stožáru (AYKY-4Bx35) žíly</t>
  </si>
  <si>
    <t>-329386166</t>
  </si>
  <si>
    <t>demontáž svorkovnice ze silničního světelného bodu</t>
  </si>
  <si>
    <t>426119266</t>
  </si>
  <si>
    <t>vytýčení nových světelných bodů</t>
  </si>
  <si>
    <t>-2129580000</t>
  </si>
  <si>
    <t>odkopání stožárové patky 8 (0,27)</t>
  </si>
  <si>
    <t>-1432243909</t>
  </si>
  <si>
    <t>výkop základu pro silniční ocelový stožár 8 (1,1)</t>
  </si>
  <si>
    <t>581461308</t>
  </si>
  <si>
    <t>stavba patky pro stožár 8</t>
  </si>
  <si>
    <t>-1767424926</t>
  </si>
  <si>
    <t>instalace sloupu silničního světelného bodu (8)</t>
  </si>
  <si>
    <t>1471020095</t>
  </si>
  <si>
    <t>instalace výložníku silničního světelného bodu (8)</t>
  </si>
  <si>
    <t>745917192</t>
  </si>
  <si>
    <t>instalace svítidla silničního světelného bodu (8)</t>
  </si>
  <si>
    <t>1027217396</t>
  </si>
  <si>
    <t>instalace svorkovnice</t>
  </si>
  <si>
    <t>-1752670766</t>
  </si>
  <si>
    <t>zatažení kabelu pr. 1,5 do sloupu</t>
  </si>
  <si>
    <t>157476833</t>
  </si>
  <si>
    <t>připojení kabelu do svorkovnice a svítidla 1,5 (žíly)</t>
  </si>
  <si>
    <t>-8109744</t>
  </si>
  <si>
    <t>zavedení kabelu pr. 35 do sloupu</t>
  </si>
  <si>
    <t>1533100657</t>
  </si>
  <si>
    <t>připojení kabelu 35 do svorkovnice stožáru (žíly)</t>
  </si>
  <si>
    <t>1313006121</t>
  </si>
  <si>
    <t>vytýčení trasy kabelového vedení</t>
  </si>
  <si>
    <t>-1705121081</t>
  </si>
  <si>
    <t>výkop v komunikaci (0,5x0,8)</t>
  </si>
  <si>
    <t>213496927</t>
  </si>
  <si>
    <t>výkop v zeleném pásu (0,3x0,7)</t>
  </si>
  <si>
    <t>-241367418</t>
  </si>
  <si>
    <t>pokládka zemnícího pásku</t>
  </si>
  <si>
    <t>-1473354554</t>
  </si>
  <si>
    <t>pokládka kabelů do pr.35</t>
  </si>
  <si>
    <t>-87738080</t>
  </si>
  <si>
    <t>pokládka chrániček</t>
  </si>
  <si>
    <t>-1609644989</t>
  </si>
  <si>
    <t>příplatek za zatažení kabelu pr. 35 do chráničky</t>
  </si>
  <si>
    <t>-1647779890</t>
  </si>
  <si>
    <t>obetonování chrániček</t>
  </si>
  <si>
    <t>-704996555</t>
  </si>
  <si>
    <t>násyp pískového lože (0,3x0,2)</t>
  </si>
  <si>
    <t>652832152</t>
  </si>
  <si>
    <t>zahození a zhutnění výkopů (0,5x0,65)</t>
  </si>
  <si>
    <t>-468597006</t>
  </si>
  <si>
    <t>zahození a zhutnění výkopů (0,3x0,5)</t>
  </si>
  <si>
    <t>-1208592654</t>
  </si>
  <si>
    <t>ostatní montážní práce</t>
  </si>
  <si>
    <t>1828081417</t>
  </si>
  <si>
    <t>odvoz výkopku do 5 km a uložení na skládku vč. poplatku</t>
  </si>
  <si>
    <t>-1989258846</t>
  </si>
  <si>
    <t>revize</t>
  </si>
  <si>
    <t>-1155927643</t>
  </si>
  <si>
    <t>doprava</t>
  </si>
  <si>
    <t>655934568</t>
  </si>
  <si>
    <t>zákres dle skutečného stavu</t>
  </si>
  <si>
    <t>361110481</t>
  </si>
  <si>
    <t>2076635679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</si>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</sst>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7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164" fontId="21" fillId="0" borderId="3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164" fontId="23" fillId="0" borderId="3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168" fontId="29" fillId="0" borderId="34" xfId="0" applyNumberFormat="1" applyFont="1" applyBorder="1" applyAlignment="1">
      <alignment horizontal="right" vertical="center"/>
    </xf>
    <xf numFmtId="164" fontId="29" fillId="34" borderId="34" xfId="0" applyNumberFormat="1" applyFont="1" applyFill="1" applyBorder="1" applyAlignment="1">
      <alignment horizontal="right" vertical="center"/>
    </xf>
    <xf numFmtId="164" fontId="29" fillId="0" borderId="3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34" borderId="3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168" fontId="0" fillId="34" borderId="34" xfId="0" applyNumberFormat="1" applyFont="1" applyFill="1" applyBorder="1" applyAlignment="1">
      <alignment horizontal="right" vertical="center"/>
    </xf>
    <xf numFmtId="0" fontId="1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167" fontId="11" fillId="0" borderId="33" xfId="0" applyNumberFormat="1" applyFont="1" applyBorder="1" applyAlignment="1">
      <alignment horizontal="right" vertical="center"/>
    </xf>
    <xf numFmtId="167" fontId="11" fillId="0" borderId="35" xfId="0" applyNumberFormat="1" applyFont="1" applyBorder="1" applyAlignment="1">
      <alignment horizontal="right" vertical="center"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1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3" fillId="35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1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BFB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CD4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4FD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82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BFB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CD4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4FD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0</xdr:rowOff>
    </xdr:to>
    <xdr:pic>
      <xdr:nvPicPr>
        <xdr:cNvPr id="1" name="Obrázek 1" descr="C:\KROSplusData\System\Temp\radDD82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34" activePane="bottomLeft" state="frozen"/>
      <selection pane="topLeft" activeCell="A1" sqref="A1"/>
      <selection pane="bottomLeft" activeCell="A55" sqref="A55:IV55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2" t="s">
        <v>0</v>
      </c>
      <c r="B1" s="153"/>
      <c r="C1" s="153"/>
      <c r="D1" s="154" t="s">
        <v>1</v>
      </c>
      <c r="E1" s="153"/>
      <c r="F1" s="153"/>
      <c r="G1" s="153"/>
      <c r="H1" s="153"/>
      <c r="I1" s="153"/>
      <c r="J1" s="153"/>
      <c r="K1" s="155" t="s">
        <v>903</v>
      </c>
      <c r="L1" s="155"/>
      <c r="M1" s="155"/>
      <c r="N1" s="155"/>
      <c r="O1" s="155"/>
      <c r="P1" s="155"/>
      <c r="Q1" s="155"/>
      <c r="R1" s="155"/>
      <c r="S1" s="155"/>
      <c r="T1" s="153"/>
      <c r="U1" s="153"/>
      <c r="V1" s="153"/>
      <c r="W1" s="155" t="s">
        <v>904</v>
      </c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4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0" t="s">
        <v>5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35" t="s">
        <v>14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Q5" s="12"/>
      <c r="BE5" s="231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36" t="s">
        <v>17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Q6" s="12"/>
      <c r="BE6" s="232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232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232"/>
      <c r="BS8" s="6" t="s">
        <v>26</v>
      </c>
    </row>
    <row r="9" spans="2:71" s="2" customFormat="1" ht="15" customHeight="1">
      <c r="B9" s="10"/>
      <c r="AQ9" s="12"/>
      <c r="BE9" s="232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32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32"/>
      <c r="BS11" s="6" t="s">
        <v>18</v>
      </c>
    </row>
    <row r="12" spans="2:71" s="2" customFormat="1" ht="7.5" customHeight="1">
      <c r="B12" s="10"/>
      <c r="AQ12" s="12"/>
      <c r="BE12" s="232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32"/>
      <c r="BS13" s="6" t="s">
        <v>18</v>
      </c>
    </row>
    <row r="14" spans="2:71" s="2" customFormat="1" ht="15.75" customHeight="1">
      <c r="B14" s="10"/>
      <c r="E14" s="237" t="s">
        <v>33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18" t="s">
        <v>31</v>
      </c>
      <c r="AN14" s="20" t="s">
        <v>33</v>
      </c>
      <c r="AQ14" s="12"/>
      <c r="BE14" s="232"/>
      <c r="BS14" s="6" t="s">
        <v>18</v>
      </c>
    </row>
    <row r="15" spans="2:71" s="2" customFormat="1" ht="7.5" customHeight="1">
      <c r="B15" s="10"/>
      <c r="AQ15" s="12"/>
      <c r="BE15" s="232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232"/>
      <c r="BS16" s="6" t="s">
        <v>3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232"/>
      <c r="BS17" s="6" t="s">
        <v>36</v>
      </c>
    </row>
    <row r="18" spans="2:71" s="2" customFormat="1" ht="7.5" customHeight="1">
      <c r="B18" s="10"/>
      <c r="AQ18" s="12"/>
      <c r="BE18" s="232"/>
      <c r="BS18" s="6" t="s">
        <v>6</v>
      </c>
    </row>
    <row r="19" spans="2:71" s="2" customFormat="1" ht="15" customHeight="1">
      <c r="B19" s="10"/>
      <c r="D19" s="18" t="s">
        <v>37</v>
      </c>
      <c r="AQ19" s="12"/>
      <c r="BE19" s="232"/>
      <c r="BS19" s="6" t="s">
        <v>6</v>
      </c>
    </row>
    <row r="20" spans="2:71" s="2" customFormat="1" ht="15.75" customHeight="1">
      <c r="B20" s="10"/>
      <c r="E20" s="238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Q20" s="12"/>
      <c r="BE20" s="232"/>
      <c r="BS20" s="6" t="s">
        <v>36</v>
      </c>
    </row>
    <row r="21" spans="2:57" s="2" customFormat="1" ht="7.5" customHeight="1">
      <c r="B21" s="10"/>
      <c r="AQ21" s="12"/>
      <c r="BE21" s="232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32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39">
        <f>ROUND($AG$51,2)</f>
        <v>0</v>
      </c>
      <c r="AL23" s="240"/>
      <c r="AM23" s="240"/>
      <c r="AN23" s="240"/>
      <c r="AO23" s="240"/>
      <c r="AQ23" s="25"/>
      <c r="BE23" s="233"/>
    </row>
    <row r="24" spans="2:57" s="6" customFormat="1" ht="7.5" customHeight="1">
      <c r="B24" s="22"/>
      <c r="AQ24" s="25"/>
      <c r="BE24" s="233"/>
    </row>
    <row r="25" spans="2:57" s="6" customFormat="1" ht="14.25" customHeight="1">
      <c r="B25" s="22"/>
      <c r="L25" s="241" t="s">
        <v>39</v>
      </c>
      <c r="M25" s="233"/>
      <c r="N25" s="233"/>
      <c r="O25" s="233"/>
      <c r="W25" s="241" t="s">
        <v>40</v>
      </c>
      <c r="X25" s="233"/>
      <c r="Y25" s="233"/>
      <c r="Z25" s="233"/>
      <c r="AA25" s="233"/>
      <c r="AB25" s="233"/>
      <c r="AC25" s="233"/>
      <c r="AD25" s="233"/>
      <c r="AE25" s="233"/>
      <c r="AK25" s="241" t="s">
        <v>41</v>
      </c>
      <c r="AL25" s="233"/>
      <c r="AM25" s="233"/>
      <c r="AN25" s="233"/>
      <c r="AO25" s="233"/>
      <c r="AQ25" s="25"/>
      <c r="BE25" s="233"/>
    </row>
    <row r="26" spans="2:57" s="6" customFormat="1" ht="15" customHeight="1">
      <c r="B26" s="27"/>
      <c r="D26" s="28" t="s">
        <v>42</v>
      </c>
      <c r="F26" s="28" t="s">
        <v>43</v>
      </c>
      <c r="L26" s="242">
        <v>0.21</v>
      </c>
      <c r="M26" s="234"/>
      <c r="N26" s="234"/>
      <c r="O26" s="234"/>
      <c r="W26" s="243">
        <f>ROUND($AZ$51,2)</f>
        <v>0</v>
      </c>
      <c r="X26" s="234"/>
      <c r="Y26" s="234"/>
      <c r="Z26" s="234"/>
      <c r="AA26" s="234"/>
      <c r="AB26" s="234"/>
      <c r="AC26" s="234"/>
      <c r="AD26" s="234"/>
      <c r="AE26" s="234"/>
      <c r="AK26" s="243">
        <f>ROUND($AV$51,2)</f>
        <v>0</v>
      </c>
      <c r="AL26" s="234"/>
      <c r="AM26" s="234"/>
      <c r="AN26" s="234"/>
      <c r="AO26" s="234"/>
      <c r="AQ26" s="29"/>
      <c r="BE26" s="234"/>
    </row>
    <row r="27" spans="2:57" s="6" customFormat="1" ht="15" customHeight="1">
      <c r="B27" s="27"/>
      <c r="F27" s="28" t="s">
        <v>44</v>
      </c>
      <c r="L27" s="242">
        <v>0.15</v>
      </c>
      <c r="M27" s="234"/>
      <c r="N27" s="234"/>
      <c r="O27" s="234"/>
      <c r="W27" s="243">
        <f>ROUND($BA$51,2)</f>
        <v>0</v>
      </c>
      <c r="X27" s="234"/>
      <c r="Y27" s="234"/>
      <c r="Z27" s="234"/>
      <c r="AA27" s="234"/>
      <c r="AB27" s="234"/>
      <c r="AC27" s="234"/>
      <c r="AD27" s="234"/>
      <c r="AE27" s="234"/>
      <c r="AK27" s="243">
        <f>ROUND($AW$51,2)</f>
        <v>0</v>
      </c>
      <c r="AL27" s="234"/>
      <c r="AM27" s="234"/>
      <c r="AN27" s="234"/>
      <c r="AO27" s="234"/>
      <c r="AQ27" s="29"/>
      <c r="BE27" s="234"/>
    </row>
    <row r="28" spans="2:57" s="6" customFormat="1" ht="15" customHeight="1" hidden="1">
      <c r="B28" s="27"/>
      <c r="F28" s="28" t="s">
        <v>45</v>
      </c>
      <c r="L28" s="242">
        <v>0.21</v>
      </c>
      <c r="M28" s="234"/>
      <c r="N28" s="234"/>
      <c r="O28" s="234"/>
      <c r="W28" s="243">
        <f>ROUND($BB$51,2)</f>
        <v>0</v>
      </c>
      <c r="X28" s="234"/>
      <c r="Y28" s="234"/>
      <c r="Z28" s="234"/>
      <c r="AA28" s="234"/>
      <c r="AB28" s="234"/>
      <c r="AC28" s="234"/>
      <c r="AD28" s="234"/>
      <c r="AE28" s="234"/>
      <c r="AK28" s="243">
        <v>0</v>
      </c>
      <c r="AL28" s="234"/>
      <c r="AM28" s="234"/>
      <c r="AN28" s="234"/>
      <c r="AO28" s="234"/>
      <c r="AQ28" s="29"/>
      <c r="BE28" s="234"/>
    </row>
    <row r="29" spans="2:57" s="6" customFormat="1" ht="15" customHeight="1" hidden="1">
      <c r="B29" s="27"/>
      <c r="F29" s="28" t="s">
        <v>46</v>
      </c>
      <c r="L29" s="242">
        <v>0.15</v>
      </c>
      <c r="M29" s="234"/>
      <c r="N29" s="234"/>
      <c r="O29" s="234"/>
      <c r="W29" s="243">
        <f>ROUND($BC$51,2)</f>
        <v>0</v>
      </c>
      <c r="X29" s="234"/>
      <c r="Y29" s="234"/>
      <c r="Z29" s="234"/>
      <c r="AA29" s="234"/>
      <c r="AB29" s="234"/>
      <c r="AC29" s="234"/>
      <c r="AD29" s="234"/>
      <c r="AE29" s="234"/>
      <c r="AK29" s="243">
        <v>0</v>
      </c>
      <c r="AL29" s="234"/>
      <c r="AM29" s="234"/>
      <c r="AN29" s="234"/>
      <c r="AO29" s="234"/>
      <c r="AQ29" s="29"/>
      <c r="BE29" s="234"/>
    </row>
    <row r="30" spans="2:57" s="6" customFormat="1" ht="15" customHeight="1" hidden="1">
      <c r="B30" s="27"/>
      <c r="F30" s="28" t="s">
        <v>47</v>
      </c>
      <c r="L30" s="242">
        <v>0</v>
      </c>
      <c r="M30" s="234"/>
      <c r="N30" s="234"/>
      <c r="O30" s="234"/>
      <c r="W30" s="243">
        <f>ROUND($BD$51,2)</f>
        <v>0</v>
      </c>
      <c r="X30" s="234"/>
      <c r="Y30" s="234"/>
      <c r="Z30" s="234"/>
      <c r="AA30" s="234"/>
      <c r="AB30" s="234"/>
      <c r="AC30" s="234"/>
      <c r="AD30" s="234"/>
      <c r="AE30" s="234"/>
      <c r="AK30" s="243">
        <v>0</v>
      </c>
      <c r="AL30" s="234"/>
      <c r="AM30" s="234"/>
      <c r="AN30" s="234"/>
      <c r="AO30" s="234"/>
      <c r="AQ30" s="29"/>
      <c r="BE30" s="234"/>
    </row>
    <row r="31" spans="2:57" s="6" customFormat="1" ht="7.5" customHeight="1">
      <c r="B31" s="22"/>
      <c r="AQ31" s="25"/>
      <c r="BE31" s="233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251" t="s">
        <v>50</v>
      </c>
      <c r="Y32" s="252"/>
      <c r="Z32" s="252"/>
      <c r="AA32" s="252"/>
      <c r="AB32" s="252"/>
      <c r="AC32" s="32"/>
      <c r="AD32" s="32"/>
      <c r="AE32" s="32"/>
      <c r="AF32" s="32"/>
      <c r="AG32" s="32"/>
      <c r="AH32" s="32"/>
      <c r="AI32" s="32"/>
      <c r="AJ32" s="32"/>
      <c r="AK32" s="253">
        <f>SUM($AK$23:$AK$30)</f>
        <v>0</v>
      </c>
      <c r="AL32" s="252"/>
      <c r="AM32" s="252"/>
      <c r="AN32" s="252"/>
      <c r="AO32" s="254"/>
      <c r="AP32" s="30"/>
      <c r="AQ32" s="35"/>
      <c r="BE32" s="233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X952</v>
      </c>
      <c r="AR41" s="41"/>
    </row>
    <row r="42" spans="2:44" s="42" customFormat="1" ht="37.5" customHeight="1">
      <c r="B42" s="43"/>
      <c r="C42" s="42" t="s">
        <v>16</v>
      </c>
      <c r="L42" s="255" t="str">
        <f>$K$6</f>
        <v>Parkoviště v ul.Na Vyhlídce, Cheb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Cheb</v>
      </c>
      <c r="AI44" s="18" t="s">
        <v>24</v>
      </c>
      <c r="AM44" s="256" t="str">
        <f>IF($AN$8="","",$AN$8)</f>
        <v>25.08.2016</v>
      </c>
      <c r="AN44" s="233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Město Cheb</v>
      </c>
      <c r="AI46" s="18" t="s">
        <v>34</v>
      </c>
      <c r="AM46" s="235" t="str">
        <f>IF($E$17="","",$E$17)</f>
        <v>Bc.Michal Pašava</v>
      </c>
      <c r="AN46" s="233"/>
      <c r="AO46" s="233"/>
      <c r="AP46" s="233"/>
      <c r="AR46" s="22"/>
      <c r="AS46" s="244" t="s">
        <v>52</v>
      </c>
      <c r="AT46" s="245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46"/>
      <c r="AT47" s="233"/>
      <c r="BD47" s="48"/>
    </row>
    <row r="48" spans="2:56" s="6" customFormat="1" ht="12" customHeight="1">
      <c r="B48" s="22"/>
      <c r="AR48" s="22"/>
      <c r="AS48" s="246"/>
      <c r="AT48" s="233"/>
      <c r="BD48" s="48"/>
    </row>
    <row r="49" spans="2:57" s="6" customFormat="1" ht="30" customHeight="1">
      <c r="B49" s="22"/>
      <c r="C49" s="257" t="s">
        <v>53</v>
      </c>
      <c r="D49" s="252"/>
      <c r="E49" s="252"/>
      <c r="F49" s="252"/>
      <c r="G49" s="252"/>
      <c r="H49" s="32"/>
      <c r="I49" s="258" t="s">
        <v>54</v>
      </c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9" t="s">
        <v>55</v>
      </c>
      <c r="AH49" s="252"/>
      <c r="AI49" s="252"/>
      <c r="AJ49" s="252"/>
      <c r="AK49" s="252"/>
      <c r="AL49" s="252"/>
      <c r="AM49" s="252"/>
      <c r="AN49" s="258" t="s">
        <v>56</v>
      </c>
      <c r="AO49" s="252"/>
      <c r="AP49" s="252"/>
      <c r="AQ49" s="49" t="s">
        <v>57</v>
      </c>
      <c r="AR49" s="22"/>
      <c r="AS49" s="50" t="s">
        <v>58</v>
      </c>
      <c r="AT49" s="51" t="s">
        <v>59</v>
      </c>
      <c r="AU49" s="51" t="s">
        <v>60</v>
      </c>
      <c r="AV49" s="51" t="s">
        <v>61</v>
      </c>
      <c r="AW49" s="51" t="s">
        <v>62</v>
      </c>
      <c r="AX49" s="51" t="s">
        <v>63</v>
      </c>
      <c r="AY49" s="51" t="s">
        <v>64</v>
      </c>
      <c r="AZ49" s="51" t="s">
        <v>65</v>
      </c>
      <c r="BA49" s="51" t="s">
        <v>66</v>
      </c>
      <c r="BB49" s="51" t="s">
        <v>67</v>
      </c>
      <c r="BC49" s="51" t="s">
        <v>68</v>
      </c>
      <c r="BD49" s="52" t="s">
        <v>69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261">
        <f>ROUND(SUM($AG$52:$AG$54),2)</f>
        <v>0</v>
      </c>
      <c r="AH51" s="262"/>
      <c r="AI51" s="262"/>
      <c r="AJ51" s="262"/>
      <c r="AK51" s="262"/>
      <c r="AL51" s="262"/>
      <c r="AM51" s="262"/>
      <c r="AN51" s="261">
        <f>SUM($AG$51,$AT$51)</f>
        <v>0</v>
      </c>
      <c r="AO51" s="262"/>
      <c r="AP51" s="262"/>
      <c r="AQ51" s="57"/>
      <c r="AR51" s="43"/>
      <c r="AS51" s="58">
        <f>ROUND(SUM($AS$52:$AS$54),2)</f>
        <v>0</v>
      </c>
      <c r="AT51" s="59">
        <f>ROUND(SUM($AV$51:$AW$51),2)</f>
        <v>0</v>
      </c>
      <c r="AU51" s="60">
        <f>ROUND(SUM($AU$52:$AU$54),5)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ROUND(SUM($AZ$52:$AZ$54),2)</f>
        <v>0</v>
      </c>
      <c r="BA51" s="59">
        <f>ROUND(SUM($BA$52:$BA$54),2)</f>
        <v>0</v>
      </c>
      <c r="BB51" s="59">
        <f>ROUND(SUM($BB$52:$BB$54),2)</f>
        <v>0</v>
      </c>
      <c r="BC51" s="59">
        <f>ROUND(SUM($BC$52:$BC$54),2)</f>
        <v>0</v>
      </c>
      <c r="BD51" s="61">
        <f>ROUND(SUM($BD$52:$BD$54),2)</f>
        <v>0</v>
      </c>
      <c r="BS51" s="42" t="s">
        <v>71</v>
      </c>
      <c r="BT51" s="42" t="s">
        <v>72</v>
      </c>
      <c r="BU51" s="62" t="s">
        <v>73</v>
      </c>
      <c r="BV51" s="42" t="s">
        <v>74</v>
      </c>
      <c r="BW51" s="42" t="s">
        <v>4</v>
      </c>
      <c r="BX51" s="42" t="s">
        <v>75</v>
      </c>
    </row>
    <row r="52" spans="1:91" s="63" customFormat="1" ht="28.5" customHeight="1">
      <c r="A52" s="148" t="s">
        <v>905</v>
      </c>
      <c r="B52" s="64"/>
      <c r="C52" s="65"/>
      <c r="D52" s="249" t="s">
        <v>26</v>
      </c>
      <c r="E52" s="250"/>
      <c r="F52" s="250"/>
      <c r="G52" s="250"/>
      <c r="H52" s="250"/>
      <c r="I52" s="65"/>
      <c r="J52" s="249" t="s">
        <v>76</v>
      </c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47">
        <f>'10 - Objekty pozemních ko...'!$J$27</f>
        <v>0</v>
      </c>
      <c r="AH52" s="248"/>
      <c r="AI52" s="248"/>
      <c r="AJ52" s="248"/>
      <c r="AK52" s="248"/>
      <c r="AL52" s="248"/>
      <c r="AM52" s="248"/>
      <c r="AN52" s="247">
        <f>SUM($AG$52,$AT$52)</f>
        <v>0</v>
      </c>
      <c r="AO52" s="248"/>
      <c r="AP52" s="248"/>
      <c r="AQ52" s="66" t="s">
        <v>77</v>
      </c>
      <c r="AR52" s="64"/>
      <c r="AS52" s="67">
        <v>0</v>
      </c>
      <c r="AT52" s="68">
        <f>ROUND(SUM($AV$52:$AW$52),2)</f>
        <v>0</v>
      </c>
      <c r="AU52" s="69">
        <f>'10 - Objekty pozemních ko...'!$P$92</f>
        <v>0</v>
      </c>
      <c r="AV52" s="68">
        <f>'10 - Objekty pozemních ko...'!$J$30</f>
        <v>0</v>
      </c>
      <c r="AW52" s="68">
        <f>'10 - Objekty pozemních ko...'!$J$31</f>
        <v>0</v>
      </c>
      <c r="AX52" s="68">
        <f>'10 - Objekty pozemních ko...'!$J$32</f>
        <v>0</v>
      </c>
      <c r="AY52" s="68">
        <f>'10 - Objekty pozemních ko...'!$J$33</f>
        <v>0</v>
      </c>
      <c r="AZ52" s="68">
        <f>'10 - Objekty pozemních ko...'!$F$30</f>
        <v>0</v>
      </c>
      <c r="BA52" s="68">
        <f>'10 - Objekty pozemních ko...'!$F$31</f>
        <v>0</v>
      </c>
      <c r="BB52" s="68">
        <f>'10 - Objekty pozemních ko...'!$F$32</f>
        <v>0</v>
      </c>
      <c r="BC52" s="68">
        <f>'10 - Objekty pozemních ko...'!$F$33</f>
        <v>0</v>
      </c>
      <c r="BD52" s="70">
        <f>'10 - Objekty pozemních ko...'!$F$34</f>
        <v>0</v>
      </c>
      <c r="BT52" s="63" t="s">
        <v>21</v>
      </c>
      <c r="BV52" s="63" t="s">
        <v>74</v>
      </c>
      <c r="BW52" s="63" t="s">
        <v>78</v>
      </c>
      <c r="BX52" s="63" t="s">
        <v>4</v>
      </c>
      <c r="CM52" s="63" t="s">
        <v>79</v>
      </c>
    </row>
    <row r="53" spans="1:91" s="63" customFormat="1" ht="28.5" customHeight="1">
      <c r="A53" s="148" t="s">
        <v>905</v>
      </c>
      <c r="B53" s="64"/>
      <c r="C53" s="65"/>
      <c r="D53" s="249" t="s">
        <v>80</v>
      </c>
      <c r="E53" s="250"/>
      <c r="F53" s="250"/>
      <c r="G53" s="250"/>
      <c r="H53" s="250"/>
      <c r="I53" s="65"/>
      <c r="J53" s="249" t="s">
        <v>81</v>
      </c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47">
        <f>'20 - Vodohospodářské objekty'!$J$27</f>
        <v>0</v>
      </c>
      <c r="AH53" s="248"/>
      <c r="AI53" s="248"/>
      <c r="AJ53" s="248"/>
      <c r="AK53" s="248"/>
      <c r="AL53" s="248"/>
      <c r="AM53" s="248"/>
      <c r="AN53" s="247">
        <f>SUM($AG$53,$AT$53)</f>
        <v>0</v>
      </c>
      <c r="AO53" s="248"/>
      <c r="AP53" s="248"/>
      <c r="AQ53" s="66" t="s">
        <v>77</v>
      </c>
      <c r="AR53" s="64"/>
      <c r="AS53" s="67">
        <v>0</v>
      </c>
      <c r="AT53" s="68">
        <f>ROUND(SUM($AV$53:$AW$53),2)</f>
        <v>0</v>
      </c>
      <c r="AU53" s="69">
        <f>'20 - Vodohospodářské objekty'!$P$87</f>
        <v>0</v>
      </c>
      <c r="AV53" s="68">
        <f>'20 - Vodohospodářské objekty'!$J$30</f>
        <v>0</v>
      </c>
      <c r="AW53" s="68">
        <f>'20 - Vodohospodářské objekty'!$J$31</f>
        <v>0</v>
      </c>
      <c r="AX53" s="68">
        <f>'20 - Vodohospodářské objekty'!$J$32</f>
        <v>0</v>
      </c>
      <c r="AY53" s="68">
        <f>'20 - Vodohospodářské objekty'!$J$33</f>
        <v>0</v>
      </c>
      <c r="AZ53" s="68">
        <f>'20 - Vodohospodářské objekty'!$F$30</f>
        <v>0</v>
      </c>
      <c r="BA53" s="68">
        <f>'20 - Vodohospodářské objekty'!$F$31</f>
        <v>0</v>
      </c>
      <c r="BB53" s="68">
        <f>'20 - Vodohospodářské objekty'!$F$32</f>
        <v>0</v>
      </c>
      <c r="BC53" s="68">
        <f>'20 - Vodohospodářské objekty'!$F$33</f>
        <v>0</v>
      </c>
      <c r="BD53" s="70">
        <f>'20 - Vodohospodářské objekty'!$F$34</f>
        <v>0</v>
      </c>
      <c r="BT53" s="63" t="s">
        <v>21</v>
      </c>
      <c r="BV53" s="63" t="s">
        <v>74</v>
      </c>
      <c r="BW53" s="63" t="s">
        <v>82</v>
      </c>
      <c r="BX53" s="63" t="s">
        <v>4</v>
      </c>
      <c r="CM53" s="63" t="s">
        <v>79</v>
      </c>
    </row>
    <row r="54" spans="1:91" s="63" customFormat="1" ht="28.5" customHeight="1">
      <c r="A54" s="148" t="s">
        <v>905</v>
      </c>
      <c r="B54" s="64"/>
      <c r="C54" s="65"/>
      <c r="D54" s="249" t="s">
        <v>83</v>
      </c>
      <c r="E54" s="250"/>
      <c r="F54" s="250"/>
      <c r="G54" s="250"/>
      <c r="H54" s="250"/>
      <c r="I54" s="65"/>
      <c r="J54" s="249" t="s">
        <v>84</v>
      </c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47">
        <f>'30 - Objekty veřejného os...'!$J$27</f>
        <v>0</v>
      </c>
      <c r="AH54" s="248"/>
      <c r="AI54" s="248"/>
      <c r="AJ54" s="248"/>
      <c r="AK54" s="248"/>
      <c r="AL54" s="248"/>
      <c r="AM54" s="248"/>
      <c r="AN54" s="247">
        <f>SUM($AG$54,$AT$54)</f>
        <v>0</v>
      </c>
      <c r="AO54" s="248"/>
      <c r="AP54" s="248"/>
      <c r="AQ54" s="66" t="s">
        <v>77</v>
      </c>
      <c r="AR54" s="64"/>
      <c r="AS54" s="67">
        <v>0</v>
      </c>
      <c r="AT54" s="68">
        <f>ROUND(SUM($AV$54:$AW$54),2)</f>
        <v>0</v>
      </c>
      <c r="AU54" s="69">
        <f>'30 - Objekty veřejného os...'!$P$79</f>
        <v>0</v>
      </c>
      <c r="AV54" s="68">
        <f>'30 - Objekty veřejného os...'!$J$30</f>
        <v>0</v>
      </c>
      <c r="AW54" s="68">
        <f>'30 - Objekty veřejného os...'!$J$31</f>
        <v>0</v>
      </c>
      <c r="AX54" s="68">
        <f>'30 - Objekty veřejného os...'!$J$32</f>
        <v>0</v>
      </c>
      <c r="AY54" s="68">
        <f>'30 - Objekty veřejného os...'!$J$33</f>
        <v>0</v>
      </c>
      <c r="AZ54" s="68">
        <f>'30 - Objekty veřejného os...'!$F$30</f>
        <v>0</v>
      </c>
      <c r="BA54" s="68">
        <f>'30 - Objekty veřejného os...'!$F$31</f>
        <v>0</v>
      </c>
      <c r="BB54" s="68">
        <f>'30 - Objekty veřejného os...'!$F$32</f>
        <v>0</v>
      </c>
      <c r="BC54" s="68">
        <f>'30 - Objekty veřejného os...'!$F$33</f>
        <v>0</v>
      </c>
      <c r="BD54" s="70">
        <f>'30 - Objekty veřejného os...'!$F$34</f>
        <v>0</v>
      </c>
      <c r="BT54" s="63" t="s">
        <v>21</v>
      </c>
      <c r="BV54" s="63" t="s">
        <v>74</v>
      </c>
      <c r="BW54" s="63" t="s">
        <v>85</v>
      </c>
      <c r="BX54" s="63" t="s">
        <v>4</v>
      </c>
      <c r="CM54" s="63" t="s">
        <v>79</v>
      </c>
    </row>
    <row r="55" spans="2:44" s="6" customFormat="1" ht="30.75" customHeight="1">
      <c r="B55" s="22"/>
      <c r="AR55" s="22"/>
    </row>
    <row r="56" spans="2:44" s="6" customFormat="1" ht="7.5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22"/>
    </row>
  </sheetData>
  <sheetProtection/>
  <mergeCells count="49">
    <mergeCell ref="AR2:BE2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0 - Objekty pozemních ko...'!C2" tooltip="10 - Objekty pozemních ko..." display="/"/>
    <hyperlink ref="A53" location="'20 - Vodohospodářské objekty'!C2" tooltip="20 - Vodohospodářské objekty" display="/"/>
    <hyperlink ref="A54" location="'30 - Objekty veřejného os...'!C2" tooltip="30 - Objekty veřejného os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2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0"/>
      <c r="C1" s="150"/>
      <c r="D1" s="149" t="s">
        <v>1</v>
      </c>
      <c r="E1" s="150"/>
      <c r="F1" s="151" t="s">
        <v>906</v>
      </c>
      <c r="G1" s="263" t="s">
        <v>907</v>
      </c>
      <c r="H1" s="263"/>
      <c r="I1" s="150"/>
      <c r="J1" s="151" t="s">
        <v>908</v>
      </c>
      <c r="K1" s="149" t="s">
        <v>87</v>
      </c>
      <c r="L1" s="151" t="s">
        <v>909</v>
      </c>
      <c r="M1" s="151"/>
      <c r="N1" s="151"/>
      <c r="O1" s="151"/>
      <c r="P1" s="151"/>
      <c r="Q1" s="151"/>
      <c r="R1" s="151"/>
      <c r="S1" s="151"/>
      <c r="T1" s="151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0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88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64" t="str">
        <f>'Rekapitulace stavby'!$K$6</f>
        <v>Parkoviště v ul.Na Vyhlídce, Cheb</v>
      </c>
      <c r="F7" s="232"/>
      <c r="G7" s="232"/>
      <c r="H7" s="232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55" t="s">
        <v>90</v>
      </c>
      <c r="F9" s="233"/>
      <c r="G9" s="233"/>
      <c r="H9" s="233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25.08.2016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1" customFormat="1" ht="15.75" customHeight="1">
      <c r="B24" s="72"/>
      <c r="E24" s="238"/>
      <c r="F24" s="265"/>
      <c r="G24" s="265"/>
      <c r="H24" s="265"/>
      <c r="K24" s="73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4"/>
    </row>
    <row r="27" spans="2:11" s="6" customFormat="1" ht="26.25" customHeight="1">
      <c r="B27" s="22"/>
      <c r="D27" s="75" t="s">
        <v>38</v>
      </c>
      <c r="J27" s="56">
        <f>ROUND($J$92,2)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4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76">
        <f>ROUND(SUM($BE$92:$BE$291),2)</f>
        <v>0</v>
      </c>
      <c r="I30" s="77">
        <v>0.21</v>
      </c>
      <c r="J30" s="76">
        <f>ROUND(ROUND((SUM($BE$92:$BE$291)),2)*$I$30,2)</f>
        <v>0</v>
      </c>
      <c r="K30" s="25"/>
    </row>
    <row r="31" spans="2:11" s="6" customFormat="1" ht="15" customHeight="1">
      <c r="B31" s="22"/>
      <c r="E31" s="28" t="s">
        <v>44</v>
      </c>
      <c r="F31" s="76">
        <f>ROUND(SUM($BF$92:$BF$291),2)</f>
        <v>0</v>
      </c>
      <c r="I31" s="77">
        <v>0.15</v>
      </c>
      <c r="J31" s="76">
        <f>ROUND(ROUND((SUM($BF$92:$BF$291)),2)*$I$31,2)</f>
        <v>0</v>
      </c>
      <c r="K31" s="25"/>
    </row>
    <row r="32" spans="2:11" s="6" customFormat="1" ht="15" customHeight="1" hidden="1">
      <c r="B32" s="22"/>
      <c r="E32" s="28" t="s">
        <v>45</v>
      </c>
      <c r="F32" s="76">
        <f>ROUND(SUM($BG$92:$BG$291),2)</f>
        <v>0</v>
      </c>
      <c r="I32" s="77">
        <v>0.21</v>
      </c>
      <c r="J32" s="76">
        <v>0</v>
      </c>
      <c r="K32" s="25"/>
    </row>
    <row r="33" spans="2:11" s="6" customFormat="1" ht="15" customHeight="1" hidden="1">
      <c r="B33" s="22"/>
      <c r="E33" s="28" t="s">
        <v>46</v>
      </c>
      <c r="F33" s="76">
        <f>ROUND(SUM($BH$92:$BH$291),2)</f>
        <v>0</v>
      </c>
      <c r="I33" s="77">
        <v>0.15</v>
      </c>
      <c r="J33" s="76">
        <v>0</v>
      </c>
      <c r="K33" s="25"/>
    </row>
    <row r="34" spans="2:11" s="6" customFormat="1" ht="15" customHeight="1" hidden="1">
      <c r="B34" s="22"/>
      <c r="E34" s="28" t="s">
        <v>47</v>
      </c>
      <c r="F34" s="76">
        <f>ROUND(SUM($BI$92:$BI$291),2)</f>
        <v>0</v>
      </c>
      <c r="I34" s="77">
        <v>0</v>
      </c>
      <c r="J34" s="76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78" t="s">
        <v>49</v>
      </c>
      <c r="H36" s="33" t="s">
        <v>50</v>
      </c>
      <c r="I36" s="32"/>
      <c r="J36" s="34">
        <f>SUM($J$27:$J$34)</f>
        <v>0</v>
      </c>
      <c r="K36" s="79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0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64" t="str">
        <f>$E$7</f>
        <v>Parkoviště v ul.Na Vyhlídce, Cheb</v>
      </c>
      <c r="F45" s="233"/>
      <c r="G45" s="233"/>
      <c r="H45" s="233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55" t="str">
        <f>$E$9</f>
        <v>10 - Objekty pozemních komunikací</v>
      </c>
      <c r="F47" s="233"/>
      <c r="G47" s="233"/>
      <c r="H47" s="233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Cheb</v>
      </c>
      <c r="I49" s="18" t="s">
        <v>24</v>
      </c>
      <c r="J49" s="45" t="str">
        <f>IF($J$12="","",$J$12)</f>
        <v>25.08.2016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Cheb</v>
      </c>
      <c r="I51" s="18" t="s">
        <v>34</v>
      </c>
      <c r="J51" s="16" t="str">
        <f>$E$21</f>
        <v>Bc.Michal Pašava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1" t="s">
        <v>92</v>
      </c>
      <c r="D54" s="30"/>
      <c r="E54" s="30"/>
      <c r="F54" s="30"/>
      <c r="G54" s="30"/>
      <c r="H54" s="30"/>
      <c r="I54" s="30"/>
      <c r="J54" s="82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94</v>
      </c>
      <c r="J56" s="56">
        <f>$J$92</f>
        <v>0</v>
      </c>
      <c r="K56" s="25"/>
      <c r="AU56" s="6" t="s">
        <v>95</v>
      </c>
    </row>
    <row r="57" spans="2:11" s="62" customFormat="1" ht="25.5" customHeight="1">
      <c r="B57" s="83"/>
      <c r="D57" s="84" t="s">
        <v>96</v>
      </c>
      <c r="E57" s="84"/>
      <c r="F57" s="84"/>
      <c r="G57" s="84"/>
      <c r="H57" s="84"/>
      <c r="I57" s="84"/>
      <c r="J57" s="85">
        <f>$J$93</f>
        <v>0</v>
      </c>
      <c r="K57" s="86"/>
    </row>
    <row r="58" spans="2:11" s="87" customFormat="1" ht="21" customHeight="1">
      <c r="B58" s="88"/>
      <c r="D58" s="89" t="s">
        <v>97</v>
      </c>
      <c r="E58" s="89"/>
      <c r="F58" s="89"/>
      <c r="G58" s="89"/>
      <c r="H58" s="89"/>
      <c r="I58" s="89"/>
      <c r="J58" s="90">
        <f>$J$94</f>
        <v>0</v>
      </c>
      <c r="K58" s="91"/>
    </row>
    <row r="59" spans="2:11" s="87" customFormat="1" ht="21" customHeight="1">
      <c r="B59" s="88"/>
      <c r="D59" s="89" t="s">
        <v>98</v>
      </c>
      <c r="E59" s="89"/>
      <c r="F59" s="89"/>
      <c r="G59" s="89"/>
      <c r="H59" s="89"/>
      <c r="I59" s="89"/>
      <c r="J59" s="90">
        <f>$J$157</f>
        <v>0</v>
      </c>
      <c r="K59" s="91"/>
    </row>
    <row r="60" spans="2:11" s="87" customFormat="1" ht="21" customHeight="1">
      <c r="B60" s="88"/>
      <c r="D60" s="89" t="s">
        <v>99</v>
      </c>
      <c r="E60" s="89"/>
      <c r="F60" s="89"/>
      <c r="G60" s="89"/>
      <c r="H60" s="89"/>
      <c r="I60" s="89"/>
      <c r="J60" s="90">
        <f>$J$177</f>
        <v>0</v>
      </c>
      <c r="K60" s="91"/>
    </row>
    <row r="61" spans="2:11" s="87" customFormat="1" ht="21" customHeight="1">
      <c r="B61" s="88"/>
      <c r="D61" s="89" t="s">
        <v>100</v>
      </c>
      <c r="E61" s="89"/>
      <c r="F61" s="89"/>
      <c r="G61" s="89"/>
      <c r="H61" s="89"/>
      <c r="I61" s="89"/>
      <c r="J61" s="90">
        <f>$J$185</f>
        <v>0</v>
      </c>
      <c r="K61" s="91"/>
    </row>
    <row r="62" spans="2:11" s="87" customFormat="1" ht="21" customHeight="1">
      <c r="B62" s="88"/>
      <c r="D62" s="89" t="s">
        <v>101</v>
      </c>
      <c r="E62" s="89"/>
      <c r="F62" s="89"/>
      <c r="G62" s="89"/>
      <c r="H62" s="89"/>
      <c r="I62" s="89"/>
      <c r="J62" s="90">
        <f>$J$194</f>
        <v>0</v>
      </c>
      <c r="K62" s="91"/>
    </row>
    <row r="63" spans="2:11" s="87" customFormat="1" ht="21" customHeight="1">
      <c r="B63" s="88"/>
      <c r="D63" s="89" t="s">
        <v>102</v>
      </c>
      <c r="E63" s="89"/>
      <c r="F63" s="89"/>
      <c r="G63" s="89"/>
      <c r="H63" s="89"/>
      <c r="I63" s="89"/>
      <c r="J63" s="90">
        <f>$J$243</f>
        <v>0</v>
      </c>
      <c r="K63" s="91"/>
    </row>
    <row r="64" spans="2:11" s="87" customFormat="1" ht="21" customHeight="1">
      <c r="B64" s="88"/>
      <c r="D64" s="89" t="s">
        <v>103</v>
      </c>
      <c r="E64" s="89"/>
      <c r="F64" s="89"/>
      <c r="G64" s="89"/>
      <c r="H64" s="89"/>
      <c r="I64" s="89"/>
      <c r="J64" s="90">
        <f>$J$246</f>
        <v>0</v>
      </c>
      <c r="K64" s="91"/>
    </row>
    <row r="65" spans="2:11" s="87" customFormat="1" ht="21" customHeight="1">
      <c r="B65" s="88"/>
      <c r="D65" s="89" t="s">
        <v>104</v>
      </c>
      <c r="E65" s="89"/>
      <c r="F65" s="89"/>
      <c r="G65" s="89"/>
      <c r="H65" s="89"/>
      <c r="I65" s="89"/>
      <c r="J65" s="90">
        <f>$J$266</f>
        <v>0</v>
      </c>
      <c r="K65" s="91"/>
    </row>
    <row r="66" spans="2:11" s="87" customFormat="1" ht="21" customHeight="1">
      <c r="B66" s="88"/>
      <c r="D66" s="89" t="s">
        <v>105</v>
      </c>
      <c r="E66" s="89"/>
      <c r="F66" s="89"/>
      <c r="G66" s="89"/>
      <c r="H66" s="89"/>
      <c r="I66" s="89"/>
      <c r="J66" s="90">
        <f>$J$273</f>
        <v>0</v>
      </c>
      <c r="K66" s="91"/>
    </row>
    <row r="67" spans="2:11" s="62" customFormat="1" ht="25.5" customHeight="1">
      <c r="B67" s="83"/>
      <c r="D67" s="84" t="s">
        <v>106</v>
      </c>
      <c r="E67" s="84"/>
      <c r="F67" s="84"/>
      <c r="G67" s="84"/>
      <c r="H67" s="84"/>
      <c r="I67" s="84"/>
      <c r="J67" s="85">
        <f>$J$275</f>
        <v>0</v>
      </c>
      <c r="K67" s="86"/>
    </row>
    <row r="68" spans="2:11" s="87" customFormat="1" ht="21" customHeight="1">
      <c r="B68" s="88"/>
      <c r="D68" s="89" t="s">
        <v>107</v>
      </c>
      <c r="E68" s="89"/>
      <c r="F68" s="89"/>
      <c r="G68" s="89"/>
      <c r="H68" s="89"/>
      <c r="I68" s="89"/>
      <c r="J68" s="90">
        <f>$J$276</f>
        <v>0</v>
      </c>
      <c r="K68" s="91"/>
    </row>
    <row r="69" spans="2:11" s="87" customFormat="1" ht="21" customHeight="1">
      <c r="B69" s="88"/>
      <c r="D69" s="89" t="s">
        <v>108</v>
      </c>
      <c r="E69" s="89"/>
      <c r="F69" s="89"/>
      <c r="G69" s="89"/>
      <c r="H69" s="89"/>
      <c r="I69" s="89"/>
      <c r="J69" s="90">
        <f>$J$282</f>
        <v>0</v>
      </c>
      <c r="K69" s="91"/>
    </row>
    <row r="70" spans="2:11" s="62" customFormat="1" ht="25.5" customHeight="1">
      <c r="B70" s="83"/>
      <c r="D70" s="84" t="s">
        <v>109</v>
      </c>
      <c r="E70" s="84"/>
      <c r="F70" s="84"/>
      <c r="G70" s="84"/>
      <c r="H70" s="84"/>
      <c r="I70" s="84"/>
      <c r="J70" s="85">
        <f>$J$285</f>
        <v>0</v>
      </c>
      <c r="K70" s="86"/>
    </row>
    <row r="71" spans="2:11" s="87" customFormat="1" ht="21" customHeight="1">
      <c r="B71" s="88"/>
      <c r="D71" s="89" t="s">
        <v>110</v>
      </c>
      <c r="E71" s="89"/>
      <c r="F71" s="89"/>
      <c r="G71" s="89"/>
      <c r="H71" s="89"/>
      <c r="I71" s="89"/>
      <c r="J71" s="90">
        <f>$J$286</f>
        <v>0</v>
      </c>
      <c r="K71" s="91"/>
    </row>
    <row r="72" spans="2:11" s="62" customFormat="1" ht="25.5" customHeight="1">
      <c r="B72" s="83"/>
      <c r="D72" s="84" t="s">
        <v>111</v>
      </c>
      <c r="E72" s="84"/>
      <c r="F72" s="84"/>
      <c r="G72" s="84"/>
      <c r="H72" s="84"/>
      <c r="I72" s="84"/>
      <c r="J72" s="85">
        <f>$J$288</f>
        <v>0</v>
      </c>
      <c r="K72" s="86"/>
    </row>
    <row r="73" spans="2:11" s="6" customFormat="1" ht="22.5" customHeight="1">
      <c r="B73" s="22"/>
      <c r="K73" s="25"/>
    </row>
    <row r="74" spans="2:11" s="6" customFormat="1" ht="7.5" customHeight="1">
      <c r="B74" s="36"/>
      <c r="C74" s="37"/>
      <c r="D74" s="37"/>
      <c r="E74" s="37"/>
      <c r="F74" s="37"/>
      <c r="G74" s="37"/>
      <c r="H74" s="37"/>
      <c r="I74" s="37"/>
      <c r="J74" s="37"/>
      <c r="K74" s="38"/>
    </row>
    <row r="78" spans="2:12" s="6" customFormat="1" ht="7.5" customHeight="1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22"/>
    </row>
    <row r="79" spans="2:12" s="6" customFormat="1" ht="37.5" customHeight="1">
      <c r="B79" s="22"/>
      <c r="C79" s="11" t="s">
        <v>112</v>
      </c>
      <c r="L79" s="22"/>
    </row>
    <row r="80" spans="2:12" s="6" customFormat="1" ht="7.5" customHeight="1">
      <c r="B80" s="22"/>
      <c r="L80" s="22"/>
    </row>
    <row r="81" spans="2:12" s="6" customFormat="1" ht="15" customHeight="1">
      <c r="B81" s="22"/>
      <c r="C81" s="18" t="s">
        <v>16</v>
      </c>
      <c r="L81" s="22"/>
    </row>
    <row r="82" spans="2:12" s="6" customFormat="1" ht="16.5" customHeight="1">
      <c r="B82" s="22"/>
      <c r="E82" s="264" t="str">
        <f>$E$7</f>
        <v>Parkoviště v ul.Na Vyhlídce, Cheb</v>
      </c>
      <c r="F82" s="233"/>
      <c r="G82" s="233"/>
      <c r="H82" s="233"/>
      <c r="L82" s="22"/>
    </row>
    <row r="83" spans="2:12" s="6" customFormat="1" ht="15" customHeight="1">
      <c r="B83" s="22"/>
      <c r="C83" s="18" t="s">
        <v>89</v>
      </c>
      <c r="L83" s="22"/>
    </row>
    <row r="84" spans="2:12" s="6" customFormat="1" ht="19.5" customHeight="1">
      <c r="B84" s="22"/>
      <c r="E84" s="255" t="str">
        <f>$E$9</f>
        <v>10 - Objekty pozemních komunikací</v>
      </c>
      <c r="F84" s="233"/>
      <c r="G84" s="233"/>
      <c r="H84" s="233"/>
      <c r="L84" s="22"/>
    </row>
    <row r="85" spans="2:12" s="6" customFormat="1" ht="7.5" customHeight="1">
      <c r="B85" s="22"/>
      <c r="L85" s="22"/>
    </row>
    <row r="86" spans="2:12" s="6" customFormat="1" ht="18.75" customHeight="1">
      <c r="B86" s="22"/>
      <c r="C86" s="18" t="s">
        <v>22</v>
      </c>
      <c r="F86" s="16" t="str">
        <f>$F$12</f>
        <v>Cheb</v>
      </c>
      <c r="I86" s="18" t="s">
        <v>24</v>
      </c>
      <c r="J86" s="45" t="str">
        <f>IF($J$12="","",$J$12)</f>
        <v>25.08.2016</v>
      </c>
      <c r="L86" s="22"/>
    </row>
    <row r="87" spans="2:12" s="6" customFormat="1" ht="7.5" customHeight="1">
      <c r="B87" s="22"/>
      <c r="L87" s="22"/>
    </row>
    <row r="88" spans="2:12" s="6" customFormat="1" ht="15.75" customHeight="1">
      <c r="B88" s="22"/>
      <c r="C88" s="18" t="s">
        <v>28</v>
      </c>
      <c r="F88" s="16" t="str">
        <f>$E$15</f>
        <v>Město Cheb</v>
      </c>
      <c r="I88" s="18" t="s">
        <v>34</v>
      </c>
      <c r="J88" s="16" t="str">
        <f>$E$21</f>
        <v>Bc.Michal Pašava</v>
      </c>
      <c r="L88" s="22"/>
    </row>
    <row r="89" spans="2:12" s="6" customFormat="1" ht="15" customHeight="1">
      <c r="B89" s="22"/>
      <c r="C89" s="18" t="s">
        <v>32</v>
      </c>
      <c r="F89" s="16">
        <f>IF($E$18="","",$E$18)</f>
      </c>
      <c r="L89" s="22"/>
    </row>
    <row r="90" spans="2:12" s="6" customFormat="1" ht="11.25" customHeight="1">
      <c r="B90" s="22"/>
      <c r="L90" s="22"/>
    </row>
    <row r="91" spans="2:20" s="92" customFormat="1" ht="30" customHeight="1">
      <c r="B91" s="93"/>
      <c r="C91" s="94" t="s">
        <v>113</v>
      </c>
      <c r="D91" s="95" t="s">
        <v>57</v>
      </c>
      <c r="E91" s="95" t="s">
        <v>53</v>
      </c>
      <c r="F91" s="95" t="s">
        <v>114</v>
      </c>
      <c r="G91" s="95" t="s">
        <v>115</v>
      </c>
      <c r="H91" s="95" t="s">
        <v>116</v>
      </c>
      <c r="I91" s="95" t="s">
        <v>117</v>
      </c>
      <c r="J91" s="95" t="s">
        <v>118</v>
      </c>
      <c r="K91" s="96" t="s">
        <v>119</v>
      </c>
      <c r="L91" s="93"/>
      <c r="M91" s="50" t="s">
        <v>120</v>
      </c>
      <c r="N91" s="51" t="s">
        <v>42</v>
      </c>
      <c r="O91" s="51" t="s">
        <v>121</v>
      </c>
      <c r="P91" s="51" t="s">
        <v>122</v>
      </c>
      <c r="Q91" s="51" t="s">
        <v>123</v>
      </c>
      <c r="R91" s="51" t="s">
        <v>124</v>
      </c>
      <c r="S91" s="51" t="s">
        <v>125</v>
      </c>
      <c r="T91" s="52" t="s">
        <v>126</v>
      </c>
    </row>
    <row r="92" spans="2:63" s="6" customFormat="1" ht="30" customHeight="1">
      <c r="B92" s="22"/>
      <c r="C92" s="55" t="s">
        <v>94</v>
      </c>
      <c r="J92" s="97">
        <f>$BK$92</f>
        <v>0</v>
      </c>
      <c r="L92" s="22"/>
      <c r="M92" s="54"/>
      <c r="N92" s="46"/>
      <c r="O92" s="46"/>
      <c r="P92" s="98">
        <f>$P$93+$P$275+$P$285+$P$288</f>
        <v>0</v>
      </c>
      <c r="Q92" s="46"/>
      <c r="R92" s="98">
        <f>$R$93+$R$275+$R$285+$R$288</f>
        <v>275.76630084000004</v>
      </c>
      <c r="S92" s="46"/>
      <c r="T92" s="99">
        <f>$T$93+$T$275+$T$285+$T$288</f>
        <v>479.8418</v>
      </c>
      <c r="AT92" s="6" t="s">
        <v>71</v>
      </c>
      <c r="AU92" s="6" t="s">
        <v>95</v>
      </c>
      <c r="BK92" s="100">
        <f>$BK$93+$BK$275+$BK$285+$BK$288</f>
        <v>0</v>
      </c>
    </row>
    <row r="93" spans="2:63" s="101" customFormat="1" ht="37.5" customHeight="1">
      <c r="B93" s="102"/>
      <c r="D93" s="103" t="s">
        <v>71</v>
      </c>
      <c r="E93" s="104" t="s">
        <v>127</v>
      </c>
      <c r="F93" s="104" t="s">
        <v>128</v>
      </c>
      <c r="J93" s="105">
        <f>$BK$93</f>
        <v>0</v>
      </c>
      <c r="L93" s="102"/>
      <c r="M93" s="106"/>
      <c r="P93" s="107">
        <f>$P$94+$P$157+$P$177+$P$185+$P$194+$P$243+$P$246+$P$266+$P$273</f>
        <v>0</v>
      </c>
      <c r="R93" s="107">
        <f>$R$94+$R$157+$R$177+$R$185+$R$194+$R$243+$R$246+$R$266+$R$273</f>
        <v>275.66726834</v>
      </c>
      <c r="T93" s="108">
        <f>$T$94+$T$157+$T$177+$T$185+$T$194+$T$243+$T$246+$T$266+$T$273</f>
        <v>479.8418</v>
      </c>
      <c r="AR93" s="103" t="s">
        <v>21</v>
      </c>
      <c r="AT93" s="103" t="s">
        <v>71</v>
      </c>
      <c r="AU93" s="103" t="s">
        <v>72</v>
      </c>
      <c r="AY93" s="103" t="s">
        <v>129</v>
      </c>
      <c r="BK93" s="109">
        <f>$BK$94+$BK$157+$BK$177+$BK$185+$BK$194+$BK$243+$BK$246+$BK$266+$BK$273</f>
        <v>0</v>
      </c>
    </row>
    <row r="94" spans="2:63" s="101" customFormat="1" ht="21" customHeight="1">
      <c r="B94" s="102"/>
      <c r="D94" s="103" t="s">
        <v>71</v>
      </c>
      <c r="E94" s="110" t="s">
        <v>21</v>
      </c>
      <c r="F94" s="110" t="s">
        <v>130</v>
      </c>
      <c r="J94" s="111">
        <f>$BK$94</f>
        <v>0</v>
      </c>
      <c r="L94" s="102"/>
      <c r="M94" s="106"/>
      <c r="P94" s="107">
        <f>SUM($P$95:$P$156)</f>
        <v>0</v>
      </c>
      <c r="R94" s="107">
        <f>SUM($R$95:$R$156)</f>
        <v>30.53316</v>
      </c>
      <c r="T94" s="108">
        <f>SUM($T$95:$T$156)</f>
        <v>478.9418</v>
      </c>
      <c r="AR94" s="103" t="s">
        <v>21</v>
      </c>
      <c r="AT94" s="103" t="s">
        <v>71</v>
      </c>
      <c r="AU94" s="103" t="s">
        <v>21</v>
      </c>
      <c r="AY94" s="103" t="s">
        <v>129</v>
      </c>
      <c r="BK94" s="109">
        <f>SUM($BK$95:$BK$156)</f>
        <v>0</v>
      </c>
    </row>
    <row r="95" spans="2:65" s="6" customFormat="1" ht="15.75" customHeight="1">
      <c r="B95" s="22"/>
      <c r="C95" s="112" t="s">
        <v>21</v>
      </c>
      <c r="D95" s="112" t="s">
        <v>131</v>
      </c>
      <c r="E95" s="113" t="s">
        <v>132</v>
      </c>
      <c r="F95" s="114" t="s">
        <v>133</v>
      </c>
      <c r="G95" s="115" t="s">
        <v>134</v>
      </c>
      <c r="H95" s="116">
        <v>18</v>
      </c>
      <c r="I95" s="117"/>
      <c r="J95" s="118">
        <f>ROUND($I$95*$H$95,2)</f>
        <v>0</v>
      </c>
      <c r="K95" s="114" t="s">
        <v>135</v>
      </c>
      <c r="L95" s="22"/>
      <c r="M95" s="119"/>
      <c r="N95" s="120" t="s">
        <v>43</v>
      </c>
      <c r="P95" s="121">
        <f>$O$95*$H$95</f>
        <v>0</v>
      </c>
      <c r="Q95" s="121">
        <v>0</v>
      </c>
      <c r="R95" s="121">
        <f>$Q$95*$H$95</f>
        <v>0</v>
      </c>
      <c r="S95" s="121">
        <v>0</v>
      </c>
      <c r="T95" s="122">
        <f>$S$95*$H$95</f>
        <v>0</v>
      </c>
      <c r="AR95" s="71" t="s">
        <v>136</v>
      </c>
      <c r="AT95" s="71" t="s">
        <v>131</v>
      </c>
      <c r="AU95" s="71" t="s">
        <v>79</v>
      </c>
      <c r="AY95" s="6" t="s">
        <v>129</v>
      </c>
      <c r="BE95" s="123">
        <f>IF($N$95="základní",$J$95,0)</f>
        <v>0</v>
      </c>
      <c r="BF95" s="123">
        <f>IF($N$95="snížená",$J$95,0)</f>
        <v>0</v>
      </c>
      <c r="BG95" s="123">
        <f>IF($N$95="zákl. přenesená",$J$95,0)</f>
        <v>0</v>
      </c>
      <c r="BH95" s="123">
        <f>IF($N$95="sníž. přenesená",$J$95,0)</f>
        <v>0</v>
      </c>
      <c r="BI95" s="123">
        <f>IF($N$95="nulová",$J$95,0)</f>
        <v>0</v>
      </c>
      <c r="BJ95" s="71" t="s">
        <v>21</v>
      </c>
      <c r="BK95" s="123">
        <f>ROUND($I$95*$H$95,2)</f>
        <v>0</v>
      </c>
      <c r="BL95" s="71" t="s">
        <v>136</v>
      </c>
      <c r="BM95" s="71" t="s">
        <v>137</v>
      </c>
    </row>
    <row r="96" spans="2:65" s="6" customFormat="1" ht="15.75" customHeight="1">
      <c r="B96" s="22"/>
      <c r="C96" s="115" t="s">
        <v>79</v>
      </c>
      <c r="D96" s="115" t="s">
        <v>131</v>
      </c>
      <c r="E96" s="113" t="s">
        <v>138</v>
      </c>
      <c r="F96" s="114" t="s">
        <v>139</v>
      </c>
      <c r="G96" s="115" t="s">
        <v>140</v>
      </c>
      <c r="H96" s="116">
        <v>51.2</v>
      </c>
      <c r="I96" s="117"/>
      <c r="J96" s="118">
        <f>ROUND($I$96*$H$96,2)</f>
        <v>0</v>
      </c>
      <c r="K96" s="114" t="s">
        <v>135</v>
      </c>
      <c r="L96" s="22"/>
      <c r="M96" s="119"/>
      <c r="N96" s="120" t="s">
        <v>43</v>
      </c>
      <c r="P96" s="121">
        <f>$O$96*$H$96</f>
        <v>0</v>
      </c>
      <c r="Q96" s="121">
        <v>0</v>
      </c>
      <c r="R96" s="121">
        <f>$Q$96*$H$96</f>
        <v>0</v>
      </c>
      <c r="S96" s="121">
        <v>0.235</v>
      </c>
      <c r="T96" s="122">
        <f>$S$96*$H$96</f>
        <v>12.032</v>
      </c>
      <c r="AR96" s="71" t="s">
        <v>136</v>
      </c>
      <c r="AT96" s="71" t="s">
        <v>131</v>
      </c>
      <c r="AU96" s="71" t="s">
        <v>79</v>
      </c>
      <c r="AY96" s="71" t="s">
        <v>129</v>
      </c>
      <c r="BE96" s="123">
        <f>IF($N$96="základní",$J$96,0)</f>
        <v>0</v>
      </c>
      <c r="BF96" s="123">
        <f>IF($N$96="snížená",$J$96,0)</f>
        <v>0</v>
      </c>
      <c r="BG96" s="123">
        <f>IF($N$96="zákl. přenesená",$J$96,0)</f>
        <v>0</v>
      </c>
      <c r="BH96" s="123">
        <f>IF($N$96="sníž. přenesená",$J$96,0)</f>
        <v>0</v>
      </c>
      <c r="BI96" s="123">
        <f>IF($N$96="nulová",$J$96,0)</f>
        <v>0</v>
      </c>
      <c r="BJ96" s="71" t="s">
        <v>21</v>
      </c>
      <c r="BK96" s="123">
        <f>ROUND($I$96*$H$96,2)</f>
        <v>0</v>
      </c>
      <c r="BL96" s="71" t="s">
        <v>136</v>
      </c>
      <c r="BM96" s="71" t="s">
        <v>141</v>
      </c>
    </row>
    <row r="97" spans="2:51" s="6" customFormat="1" ht="15.75" customHeight="1">
      <c r="B97" s="124"/>
      <c r="D97" s="125" t="s">
        <v>142</v>
      </c>
      <c r="E97" s="126"/>
      <c r="F97" s="126" t="s">
        <v>143</v>
      </c>
      <c r="H97" s="127">
        <v>51.2</v>
      </c>
      <c r="L97" s="124"/>
      <c r="M97" s="128"/>
      <c r="T97" s="129"/>
      <c r="AT97" s="130" t="s">
        <v>142</v>
      </c>
      <c r="AU97" s="130" t="s">
        <v>79</v>
      </c>
      <c r="AV97" s="130" t="s">
        <v>79</v>
      </c>
      <c r="AW97" s="130" t="s">
        <v>95</v>
      </c>
      <c r="AX97" s="130" t="s">
        <v>21</v>
      </c>
      <c r="AY97" s="130" t="s">
        <v>129</v>
      </c>
    </row>
    <row r="98" spans="2:65" s="6" customFormat="1" ht="15.75" customHeight="1">
      <c r="B98" s="22"/>
      <c r="C98" s="112" t="s">
        <v>144</v>
      </c>
      <c r="D98" s="112" t="s">
        <v>131</v>
      </c>
      <c r="E98" s="113" t="s">
        <v>145</v>
      </c>
      <c r="F98" s="114" t="s">
        <v>146</v>
      </c>
      <c r="G98" s="115" t="s">
        <v>140</v>
      </c>
      <c r="H98" s="116">
        <v>51.2</v>
      </c>
      <c r="I98" s="117"/>
      <c r="J98" s="118">
        <f>ROUND($I$98*$H$98,2)</f>
        <v>0</v>
      </c>
      <c r="K98" s="114" t="s">
        <v>135</v>
      </c>
      <c r="L98" s="22"/>
      <c r="M98" s="119"/>
      <c r="N98" s="120" t="s">
        <v>43</v>
      </c>
      <c r="P98" s="121">
        <f>$O$98*$H$98</f>
        <v>0</v>
      </c>
      <c r="Q98" s="121">
        <v>0</v>
      </c>
      <c r="R98" s="121">
        <f>$Q$98*$H$98</f>
        <v>0</v>
      </c>
      <c r="S98" s="121">
        <v>0.181</v>
      </c>
      <c r="T98" s="122">
        <f>$S$98*$H$98</f>
        <v>9.2672</v>
      </c>
      <c r="AR98" s="71" t="s">
        <v>136</v>
      </c>
      <c r="AT98" s="71" t="s">
        <v>131</v>
      </c>
      <c r="AU98" s="71" t="s">
        <v>79</v>
      </c>
      <c r="AY98" s="6" t="s">
        <v>129</v>
      </c>
      <c r="BE98" s="123">
        <f>IF($N$98="základní",$J$98,0)</f>
        <v>0</v>
      </c>
      <c r="BF98" s="123">
        <f>IF($N$98="snížená",$J$98,0)</f>
        <v>0</v>
      </c>
      <c r="BG98" s="123">
        <f>IF($N$98="zákl. přenesená",$J$98,0)</f>
        <v>0</v>
      </c>
      <c r="BH98" s="123">
        <f>IF($N$98="sníž. přenesená",$J$98,0)</f>
        <v>0</v>
      </c>
      <c r="BI98" s="123">
        <f>IF($N$98="nulová",$J$98,0)</f>
        <v>0</v>
      </c>
      <c r="BJ98" s="71" t="s">
        <v>21</v>
      </c>
      <c r="BK98" s="123">
        <f>ROUND($I$98*$H$98,2)</f>
        <v>0</v>
      </c>
      <c r="BL98" s="71" t="s">
        <v>136</v>
      </c>
      <c r="BM98" s="71" t="s">
        <v>147</v>
      </c>
    </row>
    <row r="99" spans="2:51" s="6" customFormat="1" ht="15.75" customHeight="1">
      <c r="B99" s="124"/>
      <c r="D99" s="125" t="s">
        <v>142</v>
      </c>
      <c r="E99" s="126"/>
      <c r="F99" s="126" t="s">
        <v>143</v>
      </c>
      <c r="H99" s="127">
        <v>51.2</v>
      </c>
      <c r="L99" s="124"/>
      <c r="M99" s="128"/>
      <c r="T99" s="129"/>
      <c r="AT99" s="130" t="s">
        <v>142</v>
      </c>
      <c r="AU99" s="130" t="s">
        <v>79</v>
      </c>
      <c r="AV99" s="130" t="s">
        <v>79</v>
      </c>
      <c r="AW99" s="130" t="s">
        <v>95</v>
      </c>
      <c r="AX99" s="130" t="s">
        <v>21</v>
      </c>
      <c r="AY99" s="130" t="s">
        <v>129</v>
      </c>
    </row>
    <row r="100" spans="2:65" s="6" customFormat="1" ht="15.75" customHeight="1">
      <c r="B100" s="22"/>
      <c r="C100" s="112" t="s">
        <v>136</v>
      </c>
      <c r="D100" s="112" t="s">
        <v>131</v>
      </c>
      <c r="E100" s="113" t="s">
        <v>148</v>
      </c>
      <c r="F100" s="114" t="s">
        <v>149</v>
      </c>
      <c r="G100" s="115" t="s">
        <v>140</v>
      </c>
      <c r="H100" s="116">
        <v>574.1</v>
      </c>
      <c r="I100" s="117"/>
      <c r="J100" s="118">
        <f>ROUND($I$100*$H$100,2)</f>
        <v>0</v>
      </c>
      <c r="K100" s="114" t="s">
        <v>135</v>
      </c>
      <c r="L100" s="22"/>
      <c r="M100" s="119"/>
      <c r="N100" s="120" t="s">
        <v>43</v>
      </c>
      <c r="P100" s="121">
        <f>$O$100*$H$100</f>
        <v>0</v>
      </c>
      <c r="Q100" s="121">
        <v>0</v>
      </c>
      <c r="R100" s="121">
        <f>$Q$100*$H$100</f>
        <v>0</v>
      </c>
      <c r="S100" s="121">
        <v>0.56</v>
      </c>
      <c r="T100" s="122">
        <f>$S$100*$H$100</f>
        <v>321.49600000000004</v>
      </c>
      <c r="AR100" s="71" t="s">
        <v>136</v>
      </c>
      <c r="AT100" s="71" t="s">
        <v>131</v>
      </c>
      <c r="AU100" s="71" t="s">
        <v>79</v>
      </c>
      <c r="AY100" s="6" t="s">
        <v>129</v>
      </c>
      <c r="BE100" s="123">
        <f>IF($N$100="základní",$J$100,0)</f>
        <v>0</v>
      </c>
      <c r="BF100" s="123">
        <f>IF($N$100="snížená",$J$100,0)</f>
        <v>0</v>
      </c>
      <c r="BG100" s="123">
        <f>IF($N$100="zákl. přenesená",$J$100,0)</f>
        <v>0</v>
      </c>
      <c r="BH100" s="123">
        <f>IF($N$100="sníž. přenesená",$J$100,0)</f>
        <v>0</v>
      </c>
      <c r="BI100" s="123">
        <f>IF($N$100="nulová",$J$100,0)</f>
        <v>0</v>
      </c>
      <c r="BJ100" s="71" t="s">
        <v>21</v>
      </c>
      <c r="BK100" s="123">
        <f>ROUND($I$100*$H$100,2)</f>
        <v>0</v>
      </c>
      <c r="BL100" s="71" t="s">
        <v>136</v>
      </c>
      <c r="BM100" s="71" t="s">
        <v>150</v>
      </c>
    </row>
    <row r="101" spans="2:51" s="6" customFormat="1" ht="15.75" customHeight="1">
      <c r="B101" s="124"/>
      <c r="D101" s="125" t="s">
        <v>142</v>
      </c>
      <c r="E101" s="126"/>
      <c r="F101" s="126" t="s">
        <v>151</v>
      </c>
      <c r="H101" s="127">
        <v>574.1</v>
      </c>
      <c r="L101" s="124"/>
      <c r="M101" s="128"/>
      <c r="T101" s="129"/>
      <c r="AT101" s="130" t="s">
        <v>142</v>
      </c>
      <c r="AU101" s="130" t="s">
        <v>79</v>
      </c>
      <c r="AV101" s="130" t="s">
        <v>79</v>
      </c>
      <c r="AW101" s="130" t="s">
        <v>95</v>
      </c>
      <c r="AX101" s="130" t="s">
        <v>21</v>
      </c>
      <c r="AY101" s="130" t="s">
        <v>129</v>
      </c>
    </row>
    <row r="102" spans="2:65" s="6" customFormat="1" ht="15.75" customHeight="1">
      <c r="B102" s="22"/>
      <c r="C102" s="112" t="s">
        <v>152</v>
      </c>
      <c r="D102" s="112" t="s">
        <v>131</v>
      </c>
      <c r="E102" s="113" t="s">
        <v>153</v>
      </c>
      <c r="F102" s="114" t="s">
        <v>154</v>
      </c>
      <c r="G102" s="115" t="s">
        <v>140</v>
      </c>
      <c r="H102" s="116">
        <v>574.1</v>
      </c>
      <c r="I102" s="117"/>
      <c r="J102" s="118">
        <f>ROUND($I$102*$H$102,2)</f>
        <v>0</v>
      </c>
      <c r="K102" s="114" t="s">
        <v>135</v>
      </c>
      <c r="L102" s="22"/>
      <c r="M102" s="119"/>
      <c r="N102" s="120" t="s">
        <v>43</v>
      </c>
      <c r="P102" s="121">
        <f>$O$102*$H$102</f>
        <v>0</v>
      </c>
      <c r="Q102" s="121">
        <v>0</v>
      </c>
      <c r="R102" s="121">
        <f>$Q$102*$H$102</f>
        <v>0</v>
      </c>
      <c r="S102" s="121">
        <v>0.181</v>
      </c>
      <c r="T102" s="122">
        <f>$S$102*$H$102</f>
        <v>103.9121</v>
      </c>
      <c r="AR102" s="71" t="s">
        <v>136</v>
      </c>
      <c r="AT102" s="71" t="s">
        <v>131</v>
      </c>
      <c r="AU102" s="71" t="s">
        <v>79</v>
      </c>
      <c r="AY102" s="6" t="s">
        <v>129</v>
      </c>
      <c r="BE102" s="123">
        <f>IF($N$102="základní",$J$102,0)</f>
        <v>0</v>
      </c>
      <c r="BF102" s="123">
        <f>IF($N$102="snížená",$J$102,0)</f>
        <v>0</v>
      </c>
      <c r="BG102" s="123">
        <f>IF($N$102="zákl. přenesená",$J$102,0)</f>
        <v>0</v>
      </c>
      <c r="BH102" s="123">
        <f>IF($N$102="sníž. přenesená",$J$102,0)</f>
        <v>0</v>
      </c>
      <c r="BI102" s="123">
        <f>IF($N$102="nulová",$J$102,0)</f>
        <v>0</v>
      </c>
      <c r="BJ102" s="71" t="s">
        <v>21</v>
      </c>
      <c r="BK102" s="123">
        <f>ROUND($I$102*$H$102,2)</f>
        <v>0</v>
      </c>
      <c r="BL102" s="71" t="s">
        <v>136</v>
      </c>
      <c r="BM102" s="71" t="s">
        <v>155</v>
      </c>
    </row>
    <row r="103" spans="2:51" s="6" customFormat="1" ht="15.75" customHeight="1">
      <c r="B103" s="124"/>
      <c r="D103" s="125" t="s">
        <v>142</v>
      </c>
      <c r="E103" s="126"/>
      <c r="F103" s="126" t="s">
        <v>151</v>
      </c>
      <c r="H103" s="127">
        <v>574.1</v>
      </c>
      <c r="L103" s="124"/>
      <c r="M103" s="128"/>
      <c r="T103" s="129"/>
      <c r="AT103" s="130" t="s">
        <v>142</v>
      </c>
      <c r="AU103" s="130" t="s">
        <v>79</v>
      </c>
      <c r="AV103" s="130" t="s">
        <v>79</v>
      </c>
      <c r="AW103" s="130" t="s">
        <v>95</v>
      </c>
      <c r="AX103" s="130" t="s">
        <v>21</v>
      </c>
      <c r="AY103" s="130" t="s">
        <v>129</v>
      </c>
    </row>
    <row r="104" spans="2:65" s="6" customFormat="1" ht="15.75" customHeight="1">
      <c r="B104" s="22"/>
      <c r="C104" s="112" t="s">
        <v>156</v>
      </c>
      <c r="D104" s="112" t="s">
        <v>131</v>
      </c>
      <c r="E104" s="113" t="s">
        <v>157</v>
      </c>
      <c r="F104" s="114" t="s">
        <v>158</v>
      </c>
      <c r="G104" s="115" t="s">
        <v>140</v>
      </c>
      <c r="H104" s="116">
        <v>5</v>
      </c>
      <c r="I104" s="117"/>
      <c r="J104" s="118">
        <f>ROUND($I$104*$H$104,2)</f>
        <v>0</v>
      </c>
      <c r="K104" s="114" t="s">
        <v>135</v>
      </c>
      <c r="L104" s="22"/>
      <c r="M104" s="119"/>
      <c r="N104" s="120" t="s">
        <v>43</v>
      </c>
      <c r="P104" s="121">
        <f>$O$104*$H$104</f>
        <v>0</v>
      </c>
      <c r="Q104" s="121">
        <v>4E-05</v>
      </c>
      <c r="R104" s="121">
        <f>$Q$104*$H$104</f>
        <v>0.0002</v>
      </c>
      <c r="S104" s="121">
        <v>0.128</v>
      </c>
      <c r="T104" s="122">
        <f>$S$104*$H$104</f>
        <v>0.64</v>
      </c>
      <c r="AR104" s="71" t="s">
        <v>136</v>
      </c>
      <c r="AT104" s="71" t="s">
        <v>131</v>
      </c>
      <c r="AU104" s="71" t="s">
        <v>79</v>
      </c>
      <c r="AY104" s="6" t="s">
        <v>129</v>
      </c>
      <c r="BE104" s="123">
        <f>IF($N$104="základní",$J$104,0)</f>
        <v>0</v>
      </c>
      <c r="BF104" s="123">
        <f>IF($N$104="snížená",$J$104,0)</f>
        <v>0</v>
      </c>
      <c r="BG104" s="123">
        <f>IF($N$104="zákl. přenesená",$J$104,0)</f>
        <v>0</v>
      </c>
      <c r="BH104" s="123">
        <f>IF($N$104="sníž. přenesená",$J$104,0)</f>
        <v>0</v>
      </c>
      <c r="BI104" s="123">
        <f>IF($N$104="nulová",$J$104,0)</f>
        <v>0</v>
      </c>
      <c r="BJ104" s="71" t="s">
        <v>21</v>
      </c>
      <c r="BK104" s="123">
        <f>ROUND($I$104*$H$104,2)</f>
        <v>0</v>
      </c>
      <c r="BL104" s="71" t="s">
        <v>136</v>
      </c>
      <c r="BM104" s="71" t="s">
        <v>159</v>
      </c>
    </row>
    <row r="105" spans="2:51" s="6" customFormat="1" ht="15.75" customHeight="1">
      <c r="B105" s="124"/>
      <c r="D105" s="125" t="s">
        <v>142</v>
      </c>
      <c r="E105" s="126"/>
      <c r="F105" s="126" t="s">
        <v>160</v>
      </c>
      <c r="H105" s="127">
        <v>5</v>
      </c>
      <c r="L105" s="124"/>
      <c r="M105" s="128"/>
      <c r="T105" s="129"/>
      <c r="AT105" s="130" t="s">
        <v>142</v>
      </c>
      <c r="AU105" s="130" t="s">
        <v>79</v>
      </c>
      <c r="AV105" s="130" t="s">
        <v>79</v>
      </c>
      <c r="AW105" s="130" t="s">
        <v>95</v>
      </c>
      <c r="AX105" s="130" t="s">
        <v>21</v>
      </c>
      <c r="AY105" s="130" t="s">
        <v>129</v>
      </c>
    </row>
    <row r="106" spans="2:65" s="6" customFormat="1" ht="15.75" customHeight="1">
      <c r="B106" s="22"/>
      <c r="C106" s="112" t="s">
        <v>161</v>
      </c>
      <c r="D106" s="112" t="s">
        <v>131</v>
      </c>
      <c r="E106" s="113" t="s">
        <v>162</v>
      </c>
      <c r="F106" s="114" t="s">
        <v>163</v>
      </c>
      <c r="G106" s="115" t="s">
        <v>164</v>
      </c>
      <c r="H106" s="116">
        <v>118.55</v>
      </c>
      <c r="I106" s="117"/>
      <c r="J106" s="118">
        <f>ROUND($I$106*$H$106,2)</f>
        <v>0</v>
      </c>
      <c r="K106" s="114" t="s">
        <v>135</v>
      </c>
      <c r="L106" s="22"/>
      <c r="M106" s="119"/>
      <c r="N106" s="120" t="s">
        <v>43</v>
      </c>
      <c r="P106" s="121">
        <f>$O$106*$H$106</f>
        <v>0</v>
      </c>
      <c r="Q106" s="121">
        <v>0</v>
      </c>
      <c r="R106" s="121">
        <f>$Q$106*$H$106</f>
        <v>0</v>
      </c>
      <c r="S106" s="121">
        <v>0.23</v>
      </c>
      <c r="T106" s="122">
        <f>$S$106*$H$106</f>
        <v>27.2665</v>
      </c>
      <c r="AR106" s="71" t="s">
        <v>136</v>
      </c>
      <c r="AT106" s="71" t="s">
        <v>131</v>
      </c>
      <c r="AU106" s="71" t="s">
        <v>79</v>
      </c>
      <c r="AY106" s="6" t="s">
        <v>129</v>
      </c>
      <c r="BE106" s="123">
        <f>IF($N$106="základní",$J$106,0)</f>
        <v>0</v>
      </c>
      <c r="BF106" s="123">
        <f>IF($N$106="snížená",$J$106,0)</f>
        <v>0</v>
      </c>
      <c r="BG106" s="123">
        <f>IF($N$106="zákl. přenesená",$J$106,0)</f>
        <v>0</v>
      </c>
      <c r="BH106" s="123">
        <f>IF($N$106="sníž. přenesená",$J$106,0)</f>
        <v>0</v>
      </c>
      <c r="BI106" s="123">
        <f>IF($N$106="nulová",$J$106,0)</f>
        <v>0</v>
      </c>
      <c r="BJ106" s="71" t="s">
        <v>21</v>
      </c>
      <c r="BK106" s="123">
        <f>ROUND($I$106*$H$106,2)</f>
        <v>0</v>
      </c>
      <c r="BL106" s="71" t="s">
        <v>136</v>
      </c>
      <c r="BM106" s="71" t="s">
        <v>165</v>
      </c>
    </row>
    <row r="107" spans="2:51" s="6" customFormat="1" ht="15.75" customHeight="1">
      <c r="B107" s="124"/>
      <c r="D107" s="125" t="s">
        <v>142</v>
      </c>
      <c r="E107" s="126"/>
      <c r="F107" s="126" t="s">
        <v>166</v>
      </c>
      <c r="H107" s="127">
        <v>118.55</v>
      </c>
      <c r="L107" s="124"/>
      <c r="M107" s="128"/>
      <c r="T107" s="129"/>
      <c r="AT107" s="130" t="s">
        <v>142</v>
      </c>
      <c r="AU107" s="130" t="s">
        <v>79</v>
      </c>
      <c r="AV107" s="130" t="s">
        <v>79</v>
      </c>
      <c r="AW107" s="130" t="s">
        <v>95</v>
      </c>
      <c r="AX107" s="130" t="s">
        <v>21</v>
      </c>
      <c r="AY107" s="130" t="s">
        <v>129</v>
      </c>
    </row>
    <row r="108" spans="2:65" s="6" customFormat="1" ht="15.75" customHeight="1">
      <c r="B108" s="22"/>
      <c r="C108" s="112" t="s">
        <v>167</v>
      </c>
      <c r="D108" s="112" t="s">
        <v>131</v>
      </c>
      <c r="E108" s="113" t="s">
        <v>168</v>
      </c>
      <c r="F108" s="114" t="s">
        <v>169</v>
      </c>
      <c r="G108" s="115" t="s">
        <v>164</v>
      </c>
      <c r="H108" s="116">
        <v>108.2</v>
      </c>
      <c r="I108" s="117"/>
      <c r="J108" s="118">
        <f>ROUND($I$108*$H$108,2)</f>
        <v>0</v>
      </c>
      <c r="K108" s="114" t="s">
        <v>135</v>
      </c>
      <c r="L108" s="22"/>
      <c r="M108" s="119"/>
      <c r="N108" s="120" t="s">
        <v>43</v>
      </c>
      <c r="P108" s="121">
        <f>$O$108*$H$108</f>
        <v>0</v>
      </c>
      <c r="Q108" s="121">
        <v>0</v>
      </c>
      <c r="R108" s="121">
        <f>$Q$108*$H$108</f>
        <v>0</v>
      </c>
      <c r="S108" s="121">
        <v>0.04</v>
      </c>
      <c r="T108" s="122">
        <f>$S$108*$H$108</f>
        <v>4.328</v>
      </c>
      <c r="AR108" s="71" t="s">
        <v>136</v>
      </c>
      <c r="AT108" s="71" t="s">
        <v>131</v>
      </c>
      <c r="AU108" s="71" t="s">
        <v>79</v>
      </c>
      <c r="AY108" s="6" t="s">
        <v>129</v>
      </c>
      <c r="BE108" s="123">
        <f>IF($N$108="základní",$J$108,0)</f>
        <v>0</v>
      </c>
      <c r="BF108" s="123">
        <f>IF($N$108="snížená",$J$108,0)</f>
        <v>0</v>
      </c>
      <c r="BG108" s="123">
        <f>IF($N$108="zákl. přenesená",$J$108,0)</f>
        <v>0</v>
      </c>
      <c r="BH108" s="123">
        <f>IF($N$108="sníž. přenesená",$J$108,0)</f>
        <v>0</v>
      </c>
      <c r="BI108" s="123">
        <f>IF($N$108="nulová",$J$108,0)</f>
        <v>0</v>
      </c>
      <c r="BJ108" s="71" t="s">
        <v>21</v>
      </c>
      <c r="BK108" s="123">
        <f>ROUND($I$108*$H$108,2)</f>
        <v>0</v>
      </c>
      <c r="BL108" s="71" t="s">
        <v>136</v>
      </c>
      <c r="BM108" s="71" t="s">
        <v>170</v>
      </c>
    </row>
    <row r="109" spans="2:65" s="6" customFormat="1" ht="15.75" customHeight="1">
      <c r="B109" s="22"/>
      <c r="C109" s="115" t="s">
        <v>171</v>
      </c>
      <c r="D109" s="115" t="s">
        <v>131</v>
      </c>
      <c r="E109" s="113" t="s">
        <v>172</v>
      </c>
      <c r="F109" s="114" t="s">
        <v>173</v>
      </c>
      <c r="G109" s="115" t="s">
        <v>174</v>
      </c>
      <c r="H109" s="116">
        <v>3.781</v>
      </c>
      <c r="I109" s="117"/>
      <c r="J109" s="118">
        <f>ROUND($I$109*$H$109,2)</f>
        <v>0</v>
      </c>
      <c r="K109" s="114" t="s">
        <v>135</v>
      </c>
      <c r="L109" s="22"/>
      <c r="M109" s="119"/>
      <c r="N109" s="120" t="s">
        <v>43</v>
      </c>
      <c r="P109" s="121">
        <f>$O$109*$H$109</f>
        <v>0</v>
      </c>
      <c r="Q109" s="121">
        <v>0</v>
      </c>
      <c r="R109" s="121">
        <f>$Q$109*$H$109</f>
        <v>0</v>
      </c>
      <c r="S109" s="121">
        <v>0</v>
      </c>
      <c r="T109" s="122">
        <f>$S$109*$H$109</f>
        <v>0</v>
      </c>
      <c r="AR109" s="71" t="s">
        <v>136</v>
      </c>
      <c r="AT109" s="71" t="s">
        <v>131</v>
      </c>
      <c r="AU109" s="71" t="s">
        <v>79</v>
      </c>
      <c r="AY109" s="71" t="s">
        <v>129</v>
      </c>
      <c r="BE109" s="123">
        <f>IF($N$109="základní",$J$109,0)</f>
        <v>0</v>
      </c>
      <c r="BF109" s="123">
        <f>IF($N$109="snížená",$J$109,0)</f>
        <v>0</v>
      </c>
      <c r="BG109" s="123">
        <f>IF($N$109="zákl. přenesená",$J$109,0)</f>
        <v>0</v>
      </c>
      <c r="BH109" s="123">
        <f>IF($N$109="sníž. přenesená",$J$109,0)</f>
        <v>0</v>
      </c>
      <c r="BI109" s="123">
        <f>IF($N$109="nulová",$J$109,0)</f>
        <v>0</v>
      </c>
      <c r="BJ109" s="71" t="s">
        <v>21</v>
      </c>
      <c r="BK109" s="123">
        <f>ROUND($I$109*$H$109,2)</f>
        <v>0</v>
      </c>
      <c r="BL109" s="71" t="s">
        <v>136</v>
      </c>
      <c r="BM109" s="71" t="s">
        <v>175</v>
      </c>
    </row>
    <row r="110" spans="2:51" s="6" customFormat="1" ht="15.75" customHeight="1">
      <c r="B110" s="124"/>
      <c r="D110" s="125" t="s">
        <v>142</v>
      </c>
      <c r="E110" s="126"/>
      <c r="F110" s="126" t="s">
        <v>176</v>
      </c>
      <c r="H110" s="127">
        <v>3.781</v>
      </c>
      <c r="L110" s="124"/>
      <c r="M110" s="128"/>
      <c r="T110" s="129"/>
      <c r="AT110" s="130" t="s">
        <v>142</v>
      </c>
      <c r="AU110" s="130" t="s">
        <v>79</v>
      </c>
      <c r="AV110" s="130" t="s">
        <v>79</v>
      </c>
      <c r="AW110" s="130" t="s">
        <v>95</v>
      </c>
      <c r="AX110" s="130" t="s">
        <v>72</v>
      </c>
      <c r="AY110" s="130" t="s">
        <v>129</v>
      </c>
    </row>
    <row r="111" spans="2:65" s="6" customFormat="1" ht="15.75" customHeight="1">
      <c r="B111" s="22"/>
      <c r="C111" s="112" t="s">
        <v>26</v>
      </c>
      <c r="D111" s="112" t="s">
        <v>131</v>
      </c>
      <c r="E111" s="113" t="s">
        <v>177</v>
      </c>
      <c r="F111" s="114" t="s">
        <v>178</v>
      </c>
      <c r="G111" s="115" t="s">
        <v>174</v>
      </c>
      <c r="H111" s="116">
        <v>172.23</v>
      </c>
      <c r="I111" s="117"/>
      <c r="J111" s="118">
        <f>ROUND($I$111*$H$111,2)</f>
        <v>0</v>
      </c>
      <c r="K111" s="114" t="s">
        <v>135</v>
      </c>
      <c r="L111" s="22"/>
      <c r="M111" s="119"/>
      <c r="N111" s="120" t="s">
        <v>43</v>
      </c>
      <c r="P111" s="121">
        <f>$O$111*$H$111</f>
        <v>0</v>
      </c>
      <c r="Q111" s="121">
        <v>0</v>
      </c>
      <c r="R111" s="121">
        <f>$Q$111*$H$111</f>
        <v>0</v>
      </c>
      <c r="S111" s="121">
        <v>0</v>
      </c>
      <c r="T111" s="122">
        <f>$S$111*$H$111</f>
        <v>0</v>
      </c>
      <c r="AR111" s="71" t="s">
        <v>136</v>
      </c>
      <c r="AT111" s="71" t="s">
        <v>131</v>
      </c>
      <c r="AU111" s="71" t="s">
        <v>79</v>
      </c>
      <c r="AY111" s="6" t="s">
        <v>129</v>
      </c>
      <c r="BE111" s="123">
        <f>IF($N$111="základní",$J$111,0)</f>
        <v>0</v>
      </c>
      <c r="BF111" s="123">
        <f>IF($N$111="snížená",$J$111,0)</f>
        <v>0</v>
      </c>
      <c r="BG111" s="123">
        <f>IF($N$111="zákl. přenesená",$J$111,0)</f>
        <v>0</v>
      </c>
      <c r="BH111" s="123">
        <f>IF($N$111="sníž. přenesená",$J$111,0)</f>
        <v>0</v>
      </c>
      <c r="BI111" s="123">
        <f>IF($N$111="nulová",$J$111,0)</f>
        <v>0</v>
      </c>
      <c r="BJ111" s="71" t="s">
        <v>21</v>
      </c>
      <c r="BK111" s="123">
        <f>ROUND($I$111*$H$111,2)</f>
        <v>0</v>
      </c>
      <c r="BL111" s="71" t="s">
        <v>136</v>
      </c>
      <c r="BM111" s="71" t="s">
        <v>179</v>
      </c>
    </row>
    <row r="112" spans="2:51" s="6" customFormat="1" ht="15.75" customHeight="1">
      <c r="B112" s="124"/>
      <c r="D112" s="125" t="s">
        <v>142</v>
      </c>
      <c r="E112" s="126"/>
      <c r="F112" s="126" t="s">
        <v>180</v>
      </c>
      <c r="H112" s="127">
        <v>74.1</v>
      </c>
      <c r="L112" s="124"/>
      <c r="M112" s="128"/>
      <c r="T112" s="129"/>
      <c r="AT112" s="130" t="s">
        <v>142</v>
      </c>
      <c r="AU112" s="130" t="s">
        <v>79</v>
      </c>
      <c r="AV112" s="130" t="s">
        <v>79</v>
      </c>
      <c r="AW112" s="130" t="s">
        <v>95</v>
      </c>
      <c r="AX112" s="130" t="s">
        <v>72</v>
      </c>
      <c r="AY112" s="130" t="s">
        <v>129</v>
      </c>
    </row>
    <row r="113" spans="2:51" s="6" customFormat="1" ht="15.75" customHeight="1">
      <c r="B113" s="124"/>
      <c r="D113" s="131" t="s">
        <v>142</v>
      </c>
      <c r="E113" s="130"/>
      <c r="F113" s="126" t="s">
        <v>181</v>
      </c>
      <c r="H113" s="127">
        <v>1.98</v>
      </c>
      <c r="L113" s="124"/>
      <c r="M113" s="128"/>
      <c r="T113" s="129"/>
      <c r="AT113" s="130" t="s">
        <v>142</v>
      </c>
      <c r="AU113" s="130" t="s">
        <v>79</v>
      </c>
      <c r="AV113" s="130" t="s">
        <v>79</v>
      </c>
      <c r="AW113" s="130" t="s">
        <v>95</v>
      </c>
      <c r="AX113" s="130" t="s">
        <v>72</v>
      </c>
      <c r="AY113" s="130" t="s">
        <v>129</v>
      </c>
    </row>
    <row r="114" spans="2:51" s="6" customFormat="1" ht="15.75" customHeight="1">
      <c r="B114" s="124"/>
      <c r="D114" s="131" t="s">
        <v>142</v>
      </c>
      <c r="E114" s="130"/>
      <c r="F114" s="126" t="s">
        <v>182</v>
      </c>
      <c r="H114" s="127">
        <v>94.2</v>
      </c>
      <c r="L114" s="124"/>
      <c r="M114" s="128"/>
      <c r="T114" s="129"/>
      <c r="AT114" s="130" t="s">
        <v>142</v>
      </c>
      <c r="AU114" s="130" t="s">
        <v>79</v>
      </c>
      <c r="AV114" s="130" t="s">
        <v>79</v>
      </c>
      <c r="AW114" s="130" t="s">
        <v>95</v>
      </c>
      <c r="AX114" s="130" t="s">
        <v>72</v>
      </c>
      <c r="AY114" s="130" t="s">
        <v>129</v>
      </c>
    </row>
    <row r="115" spans="2:51" s="6" customFormat="1" ht="15.75" customHeight="1">
      <c r="B115" s="124"/>
      <c r="D115" s="131" t="s">
        <v>142</v>
      </c>
      <c r="E115" s="130"/>
      <c r="F115" s="126" t="s">
        <v>183</v>
      </c>
      <c r="H115" s="127">
        <v>1.95</v>
      </c>
      <c r="L115" s="124"/>
      <c r="M115" s="128"/>
      <c r="T115" s="129"/>
      <c r="AT115" s="130" t="s">
        <v>142</v>
      </c>
      <c r="AU115" s="130" t="s">
        <v>79</v>
      </c>
      <c r="AV115" s="130" t="s">
        <v>79</v>
      </c>
      <c r="AW115" s="130" t="s">
        <v>95</v>
      </c>
      <c r="AX115" s="130" t="s">
        <v>72</v>
      </c>
      <c r="AY115" s="130" t="s">
        <v>129</v>
      </c>
    </row>
    <row r="116" spans="2:65" s="6" customFormat="1" ht="15.75" customHeight="1">
      <c r="B116" s="22"/>
      <c r="C116" s="112" t="s">
        <v>184</v>
      </c>
      <c r="D116" s="112" t="s">
        <v>131</v>
      </c>
      <c r="E116" s="113" t="s">
        <v>185</v>
      </c>
      <c r="F116" s="114" t="s">
        <v>186</v>
      </c>
      <c r="G116" s="115" t="s">
        <v>174</v>
      </c>
      <c r="H116" s="116">
        <v>6.855</v>
      </c>
      <c r="I116" s="117"/>
      <c r="J116" s="118">
        <f>ROUND($I$116*$H$116,2)</f>
        <v>0</v>
      </c>
      <c r="K116" s="114" t="s">
        <v>135</v>
      </c>
      <c r="L116" s="22"/>
      <c r="M116" s="119"/>
      <c r="N116" s="120" t="s">
        <v>43</v>
      </c>
      <c r="P116" s="121">
        <f>$O$116*$H$116</f>
        <v>0</v>
      </c>
      <c r="Q116" s="121">
        <v>0</v>
      </c>
      <c r="R116" s="121">
        <f>$Q$116*$H$116</f>
        <v>0</v>
      </c>
      <c r="S116" s="121">
        <v>0</v>
      </c>
      <c r="T116" s="122">
        <f>$S$116*$H$116</f>
        <v>0</v>
      </c>
      <c r="AR116" s="71" t="s">
        <v>136</v>
      </c>
      <c r="AT116" s="71" t="s">
        <v>131</v>
      </c>
      <c r="AU116" s="71" t="s">
        <v>79</v>
      </c>
      <c r="AY116" s="6" t="s">
        <v>129</v>
      </c>
      <c r="BE116" s="123">
        <f>IF($N$116="základní",$J$116,0)</f>
        <v>0</v>
      </c>
      <c r="BF116" s="123">
        <f>IF($N$116="snížená",$J$116,0)</f>
        <v>0</v>
      </c>
      <c r="BG116" s="123">
        <f>IF($N$116="zákl. přenesená",$J$116,0)</f>
        <v>0</v>
      </c>
      <c r="BH116" s="123">
        <f>IF($N$116="sníž. přenesená",$J$116,0)</f>
        <v>0</v>
      </c>
      <c r="BI116" s="123">
        <f>IF($N$116="nulová",$J$116,0)</f>
        <v>0</v>
      </c>
      <c r="BJ116" s="71" t="s">
        <v>21</v>
      </c>
      <c r="BK116" s="123">
        <f>ROUND($I$116*$H$116,2)</f>
        <v>0</v>
      </c>
      <c r="BL116" s="71" t="s">
        <v>136</v>
      </c>
      <c r="BM116" s="71" t="s">
        <v>187</v>
      </c>
    </row>
    <row r="117" spans="2:51" s="6" customFormat="1" ht="15.75" customHeight="1">
      <c r="B117" s="124"/>
      <c r="D117" s="125" t="s">
        <v>142</v>
      </c>
      <c r="E117" s="126"/>
      <c r="F117" s="126" t="s">
        <v>188</v>
      </c>
      <c r="H117" s="127">
        <v>6.855</v>
      </c>
      <c r="L117" s="124"/>
      <c r="M117" s="128"/>
      <c r="T117" s="129"/>
      <c r="AT117" s="130" t="s">
        <v>142</v>
      </c>
      <c r="AU117" s="130" t="s">
        <v>79</v>
      </c>
      <c r="AV117" s="130" t="s">
        <v>79</v>
      </c>
      <c r="AW117" s="130" t="s">
        <v>95</v>
      </c>
      <c r="AX117" s="130" t="s">
        <v>21</v>
      </c>
      <c r="AY117" s="130" t="s">
        <v>129</v>
      </c>
    </row>
    <row r="118" spans="2:65" s="6" customFormat="1" ht="15.75" customHeight="1">
      <c r="B118" s="22"/>
      <c r="C118" s="112" t="s">
        <v>189</v>
      </c>
      <c r="D118" s="112" t="s">
        <v>131</v>
      </c>
      <c r="E118" s="113" t="s">
        <v>190</v>
      </c>
      <c r="F118" s="114" t="s">
        <v>191</v>
      </c>
      <c r="G118" s="115" t="s">
        <v>174</v>
      </c>
      <c r="H118" s="116">
        <v>35.34</v>
      </c>
      <c r="I118" s="117"/>
      <c r="J118" s="118">
        <f>ROUND($I$118*$H$118,2)</f>
        <v>0</v>
      </c>
      <c r="K118" s="114" t="s">
        <v>135</v>
      </c>
      <c r="L118" s="22"/>
      <c r="M118" s="119"/>
      <c r="N118" s="120" t="s">
        <v>43</v>
      </c>
      <c r="P118" s="121">
        <f>$O$118*$H$118</f>
        <v>0</v>
      </c>
      <c r="Q118" s="121">
        <v>0</v>
      </c>
      <c r="R118" s="121">
        <f>$Q$118*$H$118</f>
        <v>0</v>
      </c>
      <c r="S118" s="121">
        <v>0</v>
      </c>
      <c r="T118" s="122">
        <f>$S$118*$H$118</f>
        <v>0</v>
      </c>
      <c r="AR118" s="71" t="s">
        <v>136</v>
      </c>
      <c r="AT118" s="71" t="s">
        <v>131</v>
      </c>
      <c r="AU118" s="71" t="s">
        <v>79</v>
      </c>
      <c r="AY118" s="6" t="s">
        <v>129</v>
      </c>
      <c r="BE118" s="123">
        <f>IF($N$118="základní",$J$118,0)</f>
        <v>0</v>
      </c>
      <c r="BF118" s="123">
        <f>IF($N$118="snížená",$J$118,0)</f>
        <v>0</v>
      </c>
      <c r="BG118" s="123">
        <f>IF($N$118="zákl. přenesená",$J$118,0)</f>
        <v>0</v>
      </c>
      <c r="BH118" s="123">
        <f>IF($N$118="sníž. přenesená",$J$118,0)</f>
        <v>0</v>
      </c>
      <c r="BI118" s="123">
        <f>IF($N$118="nulová",$J$118,0)</f>
        <v>0</v>
      </c>
      <c r="BJ118" s="71" t="s">
        <v>21</v>
      </c>
      <c r="BK118" s="123">
        <f>ROUND($I$118*$H$118,2)</f>
        <v>0</v>
      </c>
      <c r="BL118" s="71" t="s">
        <v>136</v>
      </c>
      <c r="BM118" s="71" t="s">
        <v>192</v>
      </c>
    </row>
    <row r="119" spans="2:51" s="6" customFormat="1" ht="15.75" customHeight="1">
      <c r="B119" s="124"/>
      <c r="D119" s="125" t="s">
        <v>142</v>
      </c>
      <c r="E119" s="126"/>
      <c r="F119" s="126" t="s">
        <v>193</v>
      </c>
      <c r="H119" s="127">
        <v>35.34</v>
      </c>
      <c r="L119" s="124"/>
      <c r="M119" s="128"/>
      <c r="T119" s="129"/>
      <c r="AT119" s="130" t="s">
        <v>142</v>
      </c>
      <c r="AU119" s="130" t="s">
        <v>79</v>
      </c>
      <c r="AV119" s="130" t="s">
        <v>79</v>
      </c>
      <c r="AW119" s="130" t="s">
        <v>95</v>
      </c>
      <c r="AX119" s="130" t="s">
        <v>21</v>
      </c>
      <c r="AY119" s="130" t="s">
        <v>129</v>
      </c>
    </row>
    <row r="120" spans="2:65" s="6" customFormat="1" ht="15.75" customHeight="1">
      <c r="B120" s="22"/>
      <c r="C120" s="112" t="s">
        <v>194</v>
      </c>
      <c r="D120" s="112" t="s">
        <v>131</v>
      </c>
      <c r="E120" s="113" t="s">
        <v>195</v>
      </c>
      <c r="F120" s="114" t="s">
        <v>196</v>
      </c>
      <c r="G120" s="115" t="s">
        <v>174</v>
      </c>
      <c r="H120" s="116">
        <v>218.206</v>
      </c>
      <c r="I120" s="117"/>
      <c r="J120" s="118">
        <f>ROUND($I$120*$H$120,2)</f>
        <v>0</v>
      </c>
      <c r="K120" s="114" t="s">
        <v>135</v>
      </c>
      <c r="L120" s="22"/>
      <c r="M120" s="119"/>
      <c r="N120" s="120" t="s">
        <v>43</v>
      </c>
      <c r="P120" s="121">
        <f>$O$120*$H$120</f>
        <v>0</v>
      </c>
      <c r="Q120" s="121">
        <v>0</v>
      </c>
      <c r="R120" s="121">
        <f>$Q$120*$H$120</f>
        <v>0</v>
      </c>
      <c r="S120" s="121">
        <v>0</v>
      </c>
      <c r="T120" s="122">
        <f>$S$120*$H$120</f>
        <v>0</v>
      </c>
      <c r="AR120" s="71" t="s">
        <v>136</v>
      </c>
      <c r="AT120" s="71" t="s">
        <v>131</v>
      </c>
      <c r="AU120" s="71" t="s">
        <v>79</v>
      </c>
      <c r="AY120" s="6" t="s">
        <v>129</v>
      </c>
      <c r="BE120" s="123">
        <f>IF($N$120="základní",$J$120,0)</f>
        <v>0</v>
      </c>
      <c r="BF120" s="123">
        <f>IF($N$120="snížená",$J$120,0)</f>
        <v>0</v>
      </c>
      <c r="BG120" s="123">
        <f>IF($N$120="zákl. přenesená",$J$120,0)</f>
        <v>0</v>
      </c>
      <c r="BH120" s="123">
        <f>IF($N$120="sníž. přenesená",$J$120,0)</f>
        <v>0</v>
      </c>
      <c r="BI120" s="123">
        <f>IF($N$120="nulová",$J$120,0)</f>
        <v>0</v>
      </c>
      <c r="BJ120" s="71" t="s">
        <v>21</v>
      </c>
      <c r="BK120" s="123">
        <f>ROUND($I$120*$H$120,2)</f>
        <v>0</v>
      </c>
      <c r="BL120" s="71" t="s">
        <v>136</v>
      </c>
      <c r="BM120" s="71" t="s">
        <v>197</v>
      </c>
    </row>
    <row r="121" spans="2:51" s="6" customFormat="1" ht="15.75" customHeight="1">
      <c r="B121" s="124"/>
      <c r="D121" s="125" t="s">
        <v>142</v>
      </c>
      <c r="E121" s="126"/>
      <c r="F121" s="126" t="s">
        <v>198</v>
      </c>
      <c r="H121" s="127">
        <v>45.976</v>
      </c>
      <c r="L121" s="124"/>
      <c r="M121" s="128"/>
      <c r="T121" s="129"/>
      <c r="AT121" s="130" t="s">
        <v>142</v>
      </c>
      <c r="AU121" s="130" t="s">
        <v>79</v>
      </c>
      <c r="AV121" s="130" t="s">
        <v>79</v>
      </c>
      <c r="AW121" s="130" t="s">
        <v>95</v>
      </c>
      <c r="AX121" s="130" t="s">
        <v>72</v>
      </c>
      <c r="AY121" s="130" t="s">
        <v>129</v>
      </c>
    </row>
    <row r="122" spans="2:51" s="6" customFormat="1" ht="15.75" customHeight="1">
      <c r="B122" s="124"/>
      <c r="D122" s="131" t="s">
        <v>142</v>
      </c>
      <c r="E122" s="130"/>
      <c r="F122" s="126" t="s">
        <v>199</v>
      </c>
      <c r="H122" s="127">
        <v>172.23</v>
      </c>
      <c r="L122" s="124"/>
      <c r="M122" s="128"/>
      <c r="T122" s="129"/>
      <c r="AT122" s="130" t="s">
        <v>142</v>
      </c>
      <c r="AU122" s="130" t="s">
        <v>79</v>
      </c>
      <c r="AV122" s="130" t="s">
        <v>79</v>
      </c>
      <c r="AW122" s="130" t="s">
        <v>95</v>
      </c>
      <c r="AX122" s="130" t="s">
        <v>72</v>
      </c>
      <c r="AY122" s="130" t="s">
        <v>129</v>
      </c>
    </row>
    <row r="123" spans="2:65" s="6" customFormat="1" ht="15.75" customHeight="1">
      <c r="B123" s="22"/>
      <c r="C123" s="112" t="s">
        <v>200</v>
      </c>
      <c r="D123" s="112" t="s">
        <v>131</v>
      </c>
      <c r="E123" s="113" t="s">
        <v>201</v>
      </c>
      <c r="F123" s="114" t="s">
        <v>202</v>
      </c>
      <c r="G123" s="115" t="s">
        <v>174</v>
      </c>
      <c r="H123" s="116">
        <v>218.206</v>
      </c>
      <c r="I123" s="117"/>
      <c r="J123" s="118">
        <f>ROUND($I$123*$H$123,2)</f>
        <v>0</v>
      </c>
      <c r="K123" s="114" t="s">
        <v>135</v>
      </c>
      <c r="L123" s="22"/>
      <c r="M123" s="119"/>
      <c r="N123" s="120" t="s">
        <v>43</v>
      </c>
      <c r="P123" s="121">
        <f>$O$123*$H$123</f>
        <v>0</v>
      </c>
      <c r="Q123" s="121">
        <v>0</v>
      </c>
      <c r="R123" s="121">
        <f>$Q$123*$H$123</f>
        <v>0</v>
      </c>
      <c r="S123" s="121">
        <v>0</v>
      </c>
      <c r="T123" s="122">
        <f>$S$123*$H$123</f>
        <v>0</v>
      </c>
      <c r="AR123" s="71" t="s">
        <v>136</v>
      </c>
      <c r="AT123" s="71" t="s">
        <v>131</v>
      </c>
      <c r="AU123" s="71" t="s">
        <v>79</v>
      </c>
      <c r="AY123" s="6" t="s">
        <v>129</v>
      </c>
      <c r="BE123" s="123">
        <f>IF($N$123="základní",$J$123,0)</f>
        <v>0</v>
      </c>
      <c r="BF123" s="123">
        <f>IF($N$123="snížená",$J$123,0)</f>
        <v>0</v>
      </c>
      <c r="BG123" s="123">
        <f>IF($N$123="zákl. přenesená",$J$123,0)</f>
        <v>0</v>
      </c>
      <c r="BH123" s="123">
        <f>IF($N$123="sníž. přenesená",$J$123,0)</f>
        <v>0</v>
      </c>
      <c r="BI123" s="123">
        <f>IF($N$123="nulová",$J$123,0)</f>
        <v>0</v>
      </c>
      <c r="BJ123" s="71" t="s">
        <v>21</v>
      </c>
      <c r="BK123" s="123">
        <f>ROUND($I$123*$H$123,2)</f>
        <v>0</v>
      </c>
      <c r="BL123" s="71" t="s">
        <v>136</v>
      </c>
      <c r="BM123" s="71" t="s">
        <v>203</v>
      </c>
    </row>
    <row r="124" spans="2:65" s="6" customFormat="1" ht="15.75" customHeight="1">
      <c r="B124" s="22"/>
      <c r="C124" s="115" t="s">
        <v>8</v>
      </c>
      <c r="D124" s="115" t="s">
        <v>131</v>
      </c>
      <c r="E124" s="113" t="s">
        <v>204</v>
      </c>
      <c r="F124" s="114" t="s">
        <v>205</v>
      </c>
      <c r="G124" s="115" t="s">
        <v>174</v>
      </c>
      <c r="H124" s="116">
        <v>218.206</v>
      </c>
      <c r="I124" s="117"/>
      <c r="J124" s="118">
        <f>ROUND($I$124*$H$124,2)</f>
        <v>0</v>
      </c>
      <c r="K124" s="114" t="s">
        <v>135</v>
      </c>
      <c r="L124" s="22"/>
      <c r="M124" s="119"/>
      <c r="N124" s="120" t="s">
        <v>43</v>
      </c>
      <c r="P124" s="121">
        <f>$O$124*$H$124</f>
        <v>0</v>
      </c>
      <c r="Q124" s="121">
        <v>0</v>
      </c>
      <c r="R124" s="121">
        <f>$Q$124*$H$124</f>
        <v>0</v>
      </c>
      <c r="S124" s="121">
        <v>0</v>
      </c>
      <c r="T124" s="122">
        <f>$S$124*$H$124</f>
        <v>0</v>
      </c>
      <c r="AR124" s="71" t="s">
        <v>136</v>
      </c>
      <c r="AT124" s="71" t="s">
        <v>131</v>
      </c>
      <c r="AU124" s="71" t="s">
        <v>79</v>
      </c>
      <c r="AY124" s="71" t="s">
        <v>129</v>
      </c>
      <c r="BE124" s="123">
        <f>IF($N$124="základní",$J$124,0)</f>
        <v>0</v>
      </c>
      <c r="BF124" s="123">
        <f>IF($N$124="snížená",$J$124,0)</f>
        <v>0</v>
      </c>
      <c r="BG124" s="123">
        <f>IF($N$124="zákl. přenesená",$J$124,0)</f>
        <v>0</v>
      </c>
      <c r="BH124" s="123">
        <f>IF($N$124="sníž. přenesená",$J$124,0)</f>
        <v>0</v>
      </c>
      <c r="BI124" s="123">
        <f>IF($N$124="nulová",$J$124,0)</f>
        <v>0</v>
      </c>
      <c r="BJ124" s="71" t="s">
        <v>21</v>
      </c>
      <c r="BK124" s="123">
        <f>ROUND($I$124*$H$124,2)</f>
        <v>0</v>
      </c>
      <c r="BL124" s="71" t="s">
        <v>136</v>
      </c>
      <c r="BM124" s="71" t="s">
        <v>206</v>
      </c>
    </row>
    <row r="125" spans="2:65" s="6" customFormat="1" ht="15.75" customHeight="1">
      <c r="B125" s="22"/>
      <c r="C125" s="115" t="s">
        <v>207</v>
      </c>
      <c r="D125" s="115" t="s">
        <v>131</v>
      </c>
      <c r="E125" s="113" t="s">
        <v>208</v>
      </c>
      <c r="F125" s="114" t="s">
        <v>209</v>
      </c>
      <c r="G125" s="115" t="s">
        <v>210</v>
      </c>
      <c r="H125" s="116">
        <v>436.412</v>
      </c>
      <c r="I125" s="117"/>
      <c r="J125" s="118">
        <f>ROUND($I$125*$H$125,2)</f>
        <v>0</v>
      </c>
      <c r="K125" s="114" t="s">
        <v>135</v>
      </c>
      <c r="L125" s="22"/>
      <c r="M125" s="119"/>
      <c r="N125" s="120" t="s">
        <v>43</v>
      </c>
      <c r="P125" s="121">
        <f>$O$125*$H$125</f>
        <v>0</v>
      </c>
      <c r="Q125" s="121">
        <v>0</v>
      </c>
      <c r="R125" s="121">
        <f>$Q$125*$H$125</f>
        <v>0</v>
      </c>
      <c r="S125" s="121">
        <v>0</v>
      </c>
      <c r="T125" s="122">
        <f>$S$125*$H$125</f>
        <v>0</v>
      </c>
      <c r="AR125" s="71" t="s">
        <v>136</v>
      </c>
      <c r="AT125" s="71" t="s">
        <v>131</v>
      </c>
      <c r="AU125" s="71" t="s">
        <v>79</v>
      </c>
      <c r="AY125" s="71" t="s">
        <v>129</v>
      </c>
      <c r="BE125" s="123">
        <f>IF($N$125="základní",$J$125,0)</f>
        <v>0</v>
      </c>
      <c r="BF125" s="123">
        <f>IF($N$125="snížená",$J$125,0)</f>
        <v>0</v>
      </c>
      <c r="BG125" s="123">
        <f>IF($N$125="zákl. přenesená",$J$125,0)</f>
        <v>0</v>
      </c>
      <c r="BH125" s="123">
        <f>IF($N$125="sníž. přenesená",$J$125,0)</f>
        <v>0</v>
      </c>
      <c r="BI125" s="123">
        <f>IF($N$125="nulová",$J$125,0)</f>
        <v>0</v>
      </c>
      <c r="BJ125" s="71" t="s">
        <v>21</v>
      </c>
      <c r="BK125" s="123">
        <f>ROUND($I$125*$H$125,2)</f>
        <v>0</v>
      </c>
      <c r="BL125" s="71" t="s">
        <v>136</v>
      </c>
      <c r="BM125" s="71" t="s">
        <v>211</v>
      </c>
    </row>
    <row r="126" spans="2:51" s="6" customFormat="1" ht="15.75" customHeight="1">
      <c r="B126" s="124"/>
      <c r="D126" s="131" t="s">
        <v>142</v>
      </c>
      <c r="F126" s="126" t="s">
        <v>212</v>
      </c>
      <c r="H126" s="127">
        <v>436.412</v>
      </c>
      <c r="L126" s="124"/>
      <c r="M126" s="128"/>
      <c r="T126" s="129"/>
      <c r="AT126" s="130" t="s">
        <v>142</v>
      </c>
      <c r="AU126" s="130" t="s">
        <v>79</v>
      </c>
      <c r="AV126" s="130" t="s">
        <v>79</v>
      </c>
      <c r="AW126" s="130" t="s">
        <v>72</v>
      </c>
      <c r="AX126" s="130" t="s">
        <v>21</v>
      </c>
      <c r="AY126" s="130" t="s">
        <v>129</v>
      </c>
    </row>
    <row r="127" spans="2:65" s="6" customFormat="1" ht="15.75" customHeight="1">
      <c r="B127" s="22"/>
      <c r="C127" s="112" t="s">
        <v>213</v>
      </c>
      <c r="D127" s="112" t="s">
        <v>131</v>
      </c>
      <c r="E127" s="113" t="s">
        <v>214</v>
      </c>
      <c r="F127" s="114" t="s">
        <v>215</v>
      </c>
      <c r="G127" s="115" t="s">
        <v>174</v>
      </c>
      <c r="H127" s="116">
        <v>11.594</v>
      </c>
      <c r="I127" s="117"/>
      <c r="J127" s="118">
        <f>ROUND($I$127*$H$127,2)</f>
        <v>0</v>
      </c>
      <c r="K127" s="114" t="s">
        <v>135</v>
      </c>
      <c r="L127" s="22"/>
      <c r="M127" s="119"/>
      <c r="N127" s="120" t="s">
        <v>43</v>
      </c>
      <c r="P127" s="121">
        <f>$O$127*$H$127</f>
        <v>0</v>
      </c>
      <c r="Q127" s="121">
        <v>0</v>
      </c>
      <c r="R127" s="121">
        <f>$Q$127*$H$127</f>
        <v>0</v>
      </c>
      <c r="S127" s="121">
        <v>0</v>
      </c>
      <c r="T127" s="122">
        <f>$S$127*$H$127</f>
        <v>0</v>
      </c>
      <c r="AR127" s="71" t="s">
        <v>136</v>
      </c>
      <c r="AT127" s="71" t="s">
        <v>131</v>
      </c>
      <c r="AU127" s="71" t="s">
        <v>79</v>
      </c>
      <c r="AY127" s="6" t="s">
        <v>129</v>
      </c>
      <c r="BE127" s="123">
        <f>IF($N$127="základní",$J$127,0)</f>
        <v>0</v>
      </c>
      <c r="BF127" s="123">
        <f>IF($N$127="snížená",$J$127,0)</f>
        <v>0</v>
      </c>
      <c r="BG127" s="123">
        <f>IF($N$127="zákl. přenesená",$J$127,0)</f>
        <v>0</v>
      </c>
      <c r="BH127" s="123">
        <f>IF($N$127="sníž. přenesená",$J$127,0)</f>
        <v>0</v>
      </c>
      <c r="BI127" s="123">
        <f>IF($N$127="nulová",$J$127,0)</f>
        <v>0</v>
      </c>
      <c r="BJ127" s="71" t="s">
        <v>21</v>
      </c>
      <c r="BK127" s="123">
        <f>ROUND($I$127*$H$127,2)</f>
        <v>0</v>
      </c>
      <c r="BL127" s="71" t="s">
        <v>136</v>
      </c>
      <c r="BM127" s="71" t="s">
        <v>216</v>
      </c>
    </row>
    <row r="128" spans="2:51" s="6" customFormat="1" ht="15.75" customHeight="1">
      <c r="B128" s="124"/>
      <c r="D128" s="125" t="s">
        <v>142</v>
      </c>
      <c r="E128" s="126"/>
      <c r="F128" s="126" t="s">
        <v>217</v>
      </c>
      <c r="H128" s="127">
        <v>11.594</v>
      </c>
      <c r="L128" s="124"/>
      <c r="M128" s="128"/>
      <c r="T128" s="129"/>
      <c r="AT128" s="130" t="s">
        <v>142</v>
      </c>
      <c r="AU128" s="130" t="s">
        <v>79</v>
      </c>
      <c r="AV128" s="130" t="s">
        <v>79</v>
      </c>
      <c r="AW128" s="130" t="s">
        <v>95</v>
      </c>
      <c r="AX128" s="130" t="s">
        <v>21</v>
      </c>
      <c r="AY128" s="130" t="s">
        <v>129</v>
      </c>
    </row>
    <row r="129" spans="2:65" s="6" customFormat="1" ht="15.75" customHeight="1">
      <c r="B129" s="22"/>
      <c r="C129" s="132" t="s">
        <v>218</v>
      </c>
      <c r="D129" s="132" t="s">
        <v>219</v>
      </c>
      <c r="E129" s="133" t="s">
        <v>220</v>
      </c>
      <c r="F129" s="134" t="s">
        <v>221</v>
      </c>
      <c r="G129" s="135" t="s">
        <v>210</v>
      </c>
      <c r="H129" s="136">
        <v>23.188</v>
      </c>
      <c r="I129" s="137"/>
      <c r="J129" s="138">
        <f>ROUND($I$129*$H$129,2)</f>
        <v>0</v>
      </c>
      <c r="K129" s="134" t="s">
        <v>135</v>
      </c>
      <c r="L129" s="139"/>
      <c r="M129" s="140"/>
      <c r="N129" s="141" t="s">
        <v>43</v>
      </c>
      <c r="P129" s="121">
        <f>$O$129*$H$129</f>
        <v>0</v>
      </c>
      <c r="Q129" s="121">
        <v>1</v>
      </c>
      <c r="R129" s="121">
        <f>$Q$129*$H$129</f>
        <v>23.188</v>
      </c>
      <c r="S129" s="121">
        <v>0</v>
      </c>
      <c r="T129" s="122">
        <f>$S$129*$H$129</f>
        <v>0</v>
      </c>
      <c r="AR129" s="71" t="s">
        <v>167</v>
      </c>
      <c r="AT129" s="71" t="s">
        <v>219</v>
      </c>
      <c r="AU129" s="71" t="s">
        <v>79</v>
      </c>
      <c r="AY129" s="6" t="s">
        <v>129</v>
      </c>
      <c r="BE129" s="123">
        <f>IF($N$129="základní",$J$129,0)</f>
        <v>0</v>
      </c>
      <c r="BF129" s="123">
        <f>IF($N$129="snížená",$J$129,0)</f>
        <v>0</v>
      </c>
      <c r="BG129" s="123">
        <f>IF($N$129="zákl. přenesená",$J$129,0)</f>
        <v>0</v>
      </c>
      <c r="BH129" s="123">
        <f>IF($N$129="sníž. přenesená",$J$129,0)</f>
        <v>0</v>
      </c>
      <c r="BI129" s="123">
        <f>IF($N$129="nulová",$J$129,0)</f>
        <v>0</v>
      </c>
      <c r="BJ129" s="71" t="s">
        <v>21</v>
      </c>
      <c r="BK129" s="123">
        <f>ROUND($I$129*$H$129,2)</f>
        <v>0</v>
      </c>
      <c r="BL129" s="71" t="s">
        <v>136</v>
      </c>
      <c r="BM129" s="71" t="s">
        <v>222</v>
      </c>
    </row>
    <row r="130" spans="2:51" s="6" customFormat="1" ht="15.75" customHeight="1">
      <c r="B130" s="124"/>
      <c r="D130" s="131" t="s">
        <v>142</v>
      </c>
      <c r="F130" s="126" t="s">
        <v>223</v>
      </c>
      <c r="H130" s="127">
        <v>23.188</v>
      </c>
      <c r="L130" s="124"/>
      <c r="M130" s="128"/>
      <c r="T130" s="129"/>
      <c r="AT130" s="130" t="s">
        <v>142</v>
      </c>
      <c r="AU130" s="130" t="s">
        <v>79</v>
      </c>
      <c r="AV130" s="130" t="s">
        <v>79</v>
      </c>
      <c r="AW130" s="130" t="s">
        <v>72</v>
      </c>
      <c r="AX130" s="130" t="s">
        <v>21</v>
      </c>
      <c r="AY130" s="130" t="s">
        <v>129</v>
      </c>
    </row>
    <row r="131" spans="2:65" s="6" customFormat="1" ht="15.75" customHeight="1">
      <c r="B131" s="22"/>
      <c r="C131" s="112" t="s">
        <v>224</v>
      </c>
      <c r="D131" s="112" t="s">
        <v>131</v>
      </c>
      <c r="E131" s="113" t="s">
        <v>225</v>
      </c>
      <c r="F131" s="114" t="s">
        <v>226</v>
      </c>
      <c r="G131" s="115" t="s">
        <v>140</v>
      </c>
      <c r="H131" s="116">
        <v>312</v>
      </c>
      <c r="I131" s="117"/>
      <c r="J131" s="118">
        <f>ROUND($I$131*$H$131,2)</f>
        <v>0</v>
      </c>
      <c r="K131" s="114" t="s">
        <v>135</v>
      </c>
      <c r="L131" s="22"/>
      <c r="M131" s="119"/>
      <c r="N131" s="120" t="s">
        <v>43</v>
      </c>
      <c r="P131" s="121">
        <f>$O$131*$H$131</f>
        <v>0</v>
      </c>
      <c r="Q131" s="121">
        <v>0</v>
      </c>
      <c r="R131" s="121">
        <f>$Q$131*$H$131</f>
        <v>0</v>
      </c>
      <c r="S131" s="121">
        <v>0</v>
      </c>
      <c r="T131" s="122">
        <f>$S$131*$H$131</f>
        <v>0</v>
      </c>
      <c r="AR131" s="71" t="s">
        <v>136</v>
      </c>
      <c r="AT131" s="71" t="s">
        <v>131</v>
      </c>
      <c r="AU131" s="71" t="s">
        <v>79</v>
      </c>
      <c r="AY131" s="6" t="s">
        <v>129</v>
      </c>
      <c r="BE131" s="123">
        <f>IF($N$131="základní",$J$131,0)</f>
        <v>0</v>
      </c>
      <c r="BF131" s="123">
        <f>IF($N$131="snížená",$J$131,0)</f>
        <v>0</v>
      </c>
      <c r="BG131" s="123">
        <f>IF($N$131="zákl. přenesená",$J$131,0)</f>
        <v>0</v>
      </c>
      <c r="BH131" s="123">
        <f>IF($N$131="sníž. přenesená",$J$131,0)</f>
        <v>0</v>
      </c>
      <c r="BI131" s="123">
        <f>IF($N$131="nulová",$J$131,0)</f>
        <v>0</v>
      </c>
      <c r="BJ131" s="71" t="s">
        <v>21</v>
      </c>
      <c r="BK131" s="123">
        <f>ROUND($I$131*$H$131,2)</f>
        <v>0</v>
      </c>
      <c r="BL131" s="71" t="s">
        <v>136</v>
      </c>
      <c r="BM131" s="71" t="s">
        <v>227</v>
      </c>
    </row>
    <row r="132" spans="2:51" s="6" customFormat="1" ht="15.75" customHeight="1">
      <c r="B132" s="124"/>
      <c r="D132" s="125" t="s">
        <v>142</v>
      </c>
      <c r="E132" s="126"/>
      <c r="F132" s="126" t="s">
        <v>228</v>
      </c>
      <c r="H132" s="127">
        <v>312</v>
      </c>
      <c r="L132" s="124"/>
      <c r="M132" s="128"/>
      <c r="T132" s="129"/>
      <c r="AT132" s="130" t="s">
        <v>142</v>
      </c>
      <c r="AU132" s="130" t="s">
        <v>79</v>
      </c>
      <c r="AV132" s="130" t="s">
        <v>79</v>
      </c>
      <c r="AW132" s="130" t="s">
        <v>95</v>
      </c>
      <c r="AX132" s="130" t="s">
        <v>21</v>
      </c>
      <c r="AY132" s="130" t="s">
        <v>129</v>
      </c>
    </row>
    <row r="133" spans="2:65" s="6" customFormat="1" ht="15.75" customHeight="1">
      <c r="B133" s="22"/>
      <c r="C133" s="112" t="s">
        <v>80</v>
      </c>
      <c r="D133" s="112" t="s">
        <v>131</v>
      </c>
      <c r="E133" s="113" t="s">
        <v>229</v>
      </c>
      <c r="F133" s="114" t="s">
        <v>230</v>
      </c>
      <c r="G133" s="115" t="s">
        <v>140</v>
      </c>
      <c r="H133" s="116">
        <v>705.803</v>
      </c>
      <c r="I133" s="117"/>
      <c r="J133" s="118">
        <f>ROUND($I$133*$H$133,2)</f>
        <v>0</v>
      </c>
      <c r="K133" s="114" t="s">
        <v>135</v>
      </c>
      <c r="L133" s="22"/>
      <c r="M133" s="119"/>
      <c r="N133" s="120" t="s">
        <v>43</v>
      </c>
      <c r="P133" s="121">
        <f>$O$133*$H$133</f>
        <v>0</v>
      </c>
      <c r="Q133" s="121">
        <v>0</v>
      </c>
      <c r="R133" s="121">
        <f>$Q$133*$H$133</f>
        <v>0</v>
      </c>
      <c r="S133" s="121">
        <v>0</v>
      </c>
      <c r="T133" s="122">
        <f>$S$133*$H$133</f>
        <v>0</v>
      </c>
      <c r="AR133" s="71" t="s">
        <v>136</v>
      </c>
      <c r="AT133" s="71" t="s">
        <v>131</v>
      </c>
      <c r="AU133" s="71" t="s">
        <v>79</v>
      </c>
      <c r="AY133" s="6" t="s">
        <v>129</v>
      </c>
      <c r="BE133" s="123">
        <f>IF($N$133="základní",$J$133,0)</f>
        <v>0</v>
      </c>
      <c r="BF133" s="123">
        <f>IF($N$133="snížená",$J$133,0)</f>
        <v>0</v>
      </c>
      <c r="BG133" s="123">
        <f>IF($N$133="zákl. přenesená",$J$133,0)</f>
        <v>0</v>
      </c>
      <c r="BH133" s="123">
        <f>IF($N$133="sníž. přenesená",$J$133,0)</f>
        <v>0</v>
      </c>
      <c r="BI133" s="123">
        <f>IF($N$133="nulová",$J$133,0)</f>
        <v>0</v>
      </c>
      <c r="BJ133" s="71" t="s">
        <v>21</v>
      </c>
      <c r="BK133" s="123">
        <f>ROUND($I$133*$H$133,2)</f>
        <v>0</v>
      </c>
      <c r="BL133" s="71" t="s">
        <v>136</v>
      </c>
      <c r="BM133" s="71" t="s">
        <v>231</v>
      </c>
    </row>
    <row r="134" spans="2:51" s="6" customFormat="1" ht="15.75" customHeight="1">
      <c r="B134" s="124"/>
      <c r="D134" s="125" t="s">
        <v>142</v>
      </c>
      <c r="E134" s="126"/>
      <c r="F134" s="126" t="s">
        <v>232</v>
      </c>
      <c r="H134" s="127">
        <v>247</v>
      </c>
      <c r="L134" s="124"/>
      <c r="M134" s="128"/>
      <c r="T134" s="129"/>
      <c r="AT134" s="130" t="s">
        <v>142</v>
      </c>
      <c r="AU134" s="130" t="s">
        <v>79</v>
      </c>
      <c r="AV134" s="130" t="s">
        <v>79</v>
      </c>
      <c r="AW134" s="130" t="s">
        <v>95</v>
      </c>
      <c r="AX134" s="130" t="s">
        <v>72</v>
      </c>
      <c r="AY134" s="130" t="s">
        <v>129</v>
      </c>
    </row>
    <row r="135" spans="2:51" s="6" customFormat="1" ht="15.75" customHeight="1">
      <c r="B135" s="124"/>
      <c r="D135" s="131" t="s">
        <v>142</v>
      </c>
      <c r="E135" s="130"/>
      <c r="F135" s="126" t="s">
        <v>233</v>
      </c>
      <c r="H135" s="127">
        <v>6.6</v>
      </c>
      <c r="L135" s="124"/>
      <c r="M135" s="128"/>
      <c r="T135" s="129"/>
      <c r="AT135" s="130" t="s">
        <v>142</v>
      </c>
      <c r="AU135" s="130" t="s">
        <v>79</v>
      </c>
      <c r="AV135" s="130" t="s">
        <v>79</v>
      </c>
      <c r="AW135" s="130" t="s">
        <v>95</v>
      </c>
      <c r="AX135" s="130" t="s">
        <v>72</v>
      </c>
      <c r="AY135" s="130" t="s">
        <v>129</v>
      </c>
    </row>
    <row r="136" spans="2:51" s="6" customFormat="1" ht="15.75" customHeight="1">
      <c r="B136" s="124"/>
      <c r="D136" s="131" t="s">
        <v>142</v>
      </c>
      <c r="E136" s="130"/>
      <c r="F136" s="126" t="s">
        <v>234</v>
      </c>
      <c r="H136" s="127">
        <v>314</v>
      </c>
      <c r="L136" s="124"/>
      <c r="M136" s="128"/>
      <c r="T136" s="129"/>
      <c r="AT136" s="130" t="s">
        <v>142</v>
      </c>
      <c r="AU136" s="130" t="s">
        <v>79</v>
      </c>
      <c r="AV136" s="130" t="s">
        <v>79</v>
      </c>
      <c r="AW136" s="130" t="s">
        <v>95</v>
      </c>
      <c r="AX136" s="130" t="s">
        <v>72</v>
      </c>
      <c r="AY136" s="130" t="s">
        <v>129</v>
      </c>
    </row>
    <row r="137" spans="2:51" s="6" customFormat="1" ht="15.75" customHeight="1">
      <c r="B137" s="124"/>
      <c r="D137" s="131" t="s">
        <v>142</v>
      </c>
      <c r="E137" s="130"/>
      <c r="F137" s="126" t="s">
        <v>235</v>
      </c>
      <c r="H137" s="127">
        <v>49.4</v>
      </c>
      <c r="L137" s="124"/>
      <c r="M137" s="128"/>
      <c r="T137" s="129"/>
      <c r="AT137" s="130" t="s">
        <v>142</v>
      </c>
      <c r="AU137" s="130" t="s">
        <v>79</v>
      </c>
      <c r="AV137" s="130" t="s">
        <v>79</v>
      </c>
      <c r="AW137" s="130" t="s">
        <v>95</v>
      </c>
      <c r="AX137" s="130" t="s">
        <v>72</v>
      </c>
      <c r="AY137" s="130" t="s">
        <v>129</v>
      </c>
    </row>
    <row r="138" spans="2:51" s="6" customFormat="1" ht="15.75" customHeight="1">
      <c r="B138" s="124"/>
      <c r="D138" s="131" t="s">
        <v>142</v>
      </c>
      <c r="E138" s="130"/>
      <c r="F138" s="126" t="s">
        <v>236</v>
      </c>
      <c r="H138" s="127">
        <v>6.5</v>
      </c>
      <c r="L138" s="124"/>
      <c r="M138" s="128"/>
      <c r="T138" s="129"/>
      <c r="AT138" s="130" t="s">
        <v>142</v>
      </c>
      <c r="AU138" s="130" t="s">
        <v>79</v>
      </c>
      <c r="AV138" s="130" t="s">
        <v>79</v>
      </c>
      <c r="AW138" s="130" t="s">
        <v>95</v>
      </c>
      <c r="AX138" s="130" t="s">
        <v>72</v>
      </c>
      <c r="AY138" s="130" t="s">
        <v>129</v>
      </c>
    </row>
    <row r="139" spans="2:51" s="6" customFormat="1" ht="15.75" customHeight="1">
      <c r="B139" s="124"/>
      <c r="D139" s="131" t="s">
        <v>142</v>
      </c>
      <c r="E139" s="130"/>
      <c r="F139" s="126" t="s">
        <v>237</v>
      </c>
      <c r="H139" s="127">
        <v>1.8</v>
      </c>
      <c r="L139" s="124"/>
      <c r="M139" s="128"/>
      <c r="T139" s="129"/>
      <c r="AT139" s="130" t="s">
        <v>142</v>
      </c>
      <c r="AU139" s="130" t="s">
        <v>79</v>
      </c>
      <c r="AV139" s="130" t="s">
        <v>79</v>
      </c>
      <c r="AW139" s="130" t="s">
        <v>95</v>
      </c>
      <c r="AX139" s="130" t="s">
        <v>72</v>
      </c>
      <c r="AY139" s="130" t="s">
        <v>129</v>
      </c>
    </row>
    <row r="140" spans="2:51" s="6" customFormat="1" ht="15.75" customHeight="1">
      <c r="B140" s="124"/>
      <c r="D140" s="131" t="s">
        <v>142</v>
      </c>
      <c r="E140" s="130"/>
      <c r="F140" s="126" t="s">
        <v>238</v>
      </c>
      <c r="H140" s="127">
        <v>67.9</v>
      </c>
      <c r="L140" s="124"/>
      <c r="M140" s="128"/>
      <c r="T140" s="129"/>
      <c r="AT140" s="130" t="s">
        <v>142</v>
      </c>
      <c r="AU140" s="130" t="s">
        <v>79</v>
      </c>
      <c r="AV140" s="130" t="s">
        <v>79</v>
      </c>
      <c r="AW140" s="130" t="s">
        <v>95</v>
      </c>
      <c r="AX140" s="130" t="s">
        <v>72</v>
      </c>
      <c r="AY140" s="130" t="s">
        <v>129</v>
      </c>
    </row>
    <row r="141" spans="2:51" s="6" customFormat="1" ht="15.75" customHeight="1">
      <c r="B141" s="124"/>
      <c r="D141" s="131" t="s">
        <v>142</v>
      </c>
      <c r="E141" s="130"/>
      <c r="F141" s="126" t="s">
        <v>239</v>
      </c>
      <c r="H141" s="127">
        <v>12.603</v>
      </c>
      <c r="L141" s="124"/>
      <c r="M141" s="128"/>
      <c r="T141" s="129"/>
      <c r="AT141" s="130" t="s">
        <v>142</v>
      </c>
      <c r="AU141" s="130" t="s">
        <v>79</v>
      </c>
      <c r="AV141" s="130" t="s">
        <v>79</v>
      </c>
      <c r="AW141" s="130" t="s">
        <v>95</v>
      </c>
      <c r="AX141" s="130" t="s">
        <v>72</v>
      </c>
      <c r="AY141" s="130" t="s">
        <v>129</v>
      </c>
    </row>
    <row r="142" spans="2:65" s="6" customFormat="1" ht="15.75" customHeight="1">
      <c r="B142" s="22"/>
      <c r="C142" s="112" t="s">
        <v>7</v>
      </c>
      <c r="D142" s="112" t="s">
        <v>131</v>
      </c>
      <c r="E142" s="113" t="s">
        <v>240</v>
      </c>
      <c r="F142" s="114" t="s">
        <v>241</v>
      </c>
      <c r="G142" s="115" t="s">
        <v>140</v>
      </c>
      <c r="H142" s="116">
        <v>312</v>
      </c>
      <c r="I142" s="117"/>
      <c r="J142" s="118">
        <f>ROUND($I$142*$H$142,2)</f>
        <v>0</v>
      </c>
      <c r="K142" s="114" t="s">
        <v>135</v>
      </c>
      <c r="L142" s="22"/>
      <c r="M142" s="119"/>
      <c r="N142" s="120" t="s">
        <v>43</v>
      </c>
      <c r="P142" s="121">
        <f>$O$142*$H$142</f>
        <v>0</v>
      </c>
      <c r="Q142" s="121">
        <v>0</v>
      </c>
      <c r="R142" s="121">
        <f>$Q$142*$H$142</f>
        <v>0</v>
      </c>
      <c r="S142" s="121">
        <v>0</v>
      </c>
      <c r="T142" s="122">
        <f>$S$142*$H$142</f>
        <v>0</v>
      </c>
      <c r="AR142" s="71" t="s">
        <v>136</v>
      </c>
      <c r="AT142" s="71" t="s">
        <v>131</v>
      </c>
      <c r="AU142" s="71" t="s">
        <v>79</v>
      </c>
      <c r="AY142" s="6" t="s">
        <v>129</v>
      </c>
      <c r="BE142" s="123">
        <f>IF($N$142="základní",$J$142,0)</f>
        <v>0</v>
      </c>
      <c r="BF142" s="123">
        <f>IF($N$142="snížená",$J$142,0)</f>
        <v>0</v>
      </c>
      <c r="BG142" s="123">
        <f>IF($N$142="zákl. přenesená",$J$142,0)</f>
        <v>0</v>
      </c>
      <c r="BH142" s="123">
        <f>IF($N$142="sníž. přenesená",$J$142,0)</f>
        <v>0</v>
      </c>
      <c r="BI142" s="123">
        <f>IF($N$142="nulová",$J$142,0)</f>
        <v>0</v>
      </c>
      <c r="BJ142" s="71" t="s">
        <v>21</v>
      </c>
      <c r="BK142" s="123">
        <f>ROUND($I$142*$H$142,2)</f>
        <v>0</v>
      </c>
      <c r="BL142" s="71" t="s">
        <v>136</v>
      </c>
      <c r="BM142" s="71" t="s">
        <v>242</v>
      </c>
    </row>
    <row r="143" spans="2:51" s="6" customFormat="1" ht="15.75" customHeight="1">
      <c r="B143" s="124"/>
      <c r="D143" s="125" t="s">
        <v>142</v>
      </c>
      <c r="E143" s="126"/>
      <c r="F143" s="126" t="s">
        <v>228</v>
      </c>
      <c r="H143" s="127">
        <v>312</v>
      </c>
      <c r="L143" s="124"/>
      <c r="M143" s="128"/>
      <c r="T143" s="129"/>
      <c r="AT143" s="130" t="s">
        <v>142</v>
      </c>
      <c r="AU143" s="130" t="s">
        <v>79</v>
      </c>
      <c r="AV143" s="130" t="s">
        <v>79</v>
      </c>
      <c r="AW143" s="130" t="s">
        <v>95</v>
      </c>
      <c r="AX143" s="130" t="s">
        <v>21</v>
      </c>
      <c r="AY143" s="130" t="s">
        <v>129</v>
      </c>
    </row>
    <row r="144" spans="2:65" s="6" customFormat="1" ht="15.75" customHeight="1">
      <c r="B144" s="22"/>
      <c r="C144" s="112" t="s">
        <v>243</v>
      </c>
      <c r="D144" s="112" t="s">
        <v>131</v>
      </c>
      <c r="E144" s="113" t="s">
        <v>244</v>
      </c>
      <c r="F144" s="114" t="s">
        <v>245</v>
      </c>
      <c r="G144" s="115" t="s">
        <v>140</v>
      </c>
      <c r="H144" s="116">
        <v>312</v>
      </c>
      <c r="I144" s="117"/>
      <c r="J144" s="118">
        <f>ROUND($I$144*$H$144,2)</f>
        <v>0</v>
      </c>
      <c r="K144" s="114" t="s">
        <v>135</v>
      </c>
      <c r="L144" s="22"/>
      <c r="M144" s="119"/>
      <c r="N144" s="120" t="s">
        <v>43</v>
      </c>
      <c r="P144" s="121">
        <f>$O$144*$H$144</f>
        <v>0</v>
      </c>
      <c r="Q144" s="121">
        <v>0</v>
      </c>
      <c r="R144" s="121">
        <f>$Q$144*$H$144</f>
        <v>0</v>
      </c>
      <c r="S144" s="121">
        <v>0</v>
      </c>
      <c r="T144" s="122">
        <f>$S$144*$H$144</f>
        <v>0</v>
      </c>
      <c r="AR144" s="71" t="s">
        <v>136</v>
      </c>
      <c r="AT144" s="71" t="s">
        <v>131</v>
      </c>
      <c r="AU144" s="71" t="s">
        <v>79</v>
      </c>
      <c r="AY144" s="6" t="s">
        <v>129</v>
      </c>
      <c r="BE144" s="123">
        <f>IF($N$144="základní",$J$144,0)</f>
        <v>0</v>
      </c>
      <c r="BF144" s="123">
        <f>IF($N$144="snížená",$J$144,0)</f>
        <v>0</v>
      </c>
      <c r="BG144" s="123">
        <f>IF($N$144="zákl. přenesená",$J$144,0)</f>
        <v>0</v>
      </c>
      <c r="BH144" s="123">
        <f>IF($N$144="sníž. přenesená",$J$144,0)</f>
        <v>0</v>
      </c>
      <c r="BI144" s="123">
        <f>IF($N$144="nulová",$J$144,0)</f>
        <v>0</v>
      </c>
      <c r="BJ144" s="71" t="s">
        <v>21</v>
      </c>
      <c r="BK144" s="123">
        <f>ROUND($I$144*$H$144,2)</f>
        <v>0</v>
      </c>
      <c r="BL144" s="71" t="s">
        <v>136</v>
      </c>
      <c r="BM144" s="71" t="s">
        <v>246</v>
      </c>
    </row>
    <row r="145" spans="2:51" s="6" customFormat="1" ht="15.75" customHeight="1">
      <c r="B145" s="124"/>
      <c r="D145" s="125" t="s">
        <v>142</v>
      </c>
      <c r="E145" s="126"/>
      <c r="F145" s="126" t="s">
        <v>228</v>
      </c>
      <c r="H145" s="127">
        <v>312</v>
      </c>
      <c r="L145" s="124"/>
      <c r="M145" s="128"/>
      <c r="T145" s="129"/>
      <c r="AT145" s="130" t="s">
        <v>142</v>
      </c>
      <c r="AU145" s="130" t="s">
        <v>79</v>
      </c>
      <c r="AV145" s="130" t="s">
        <v>79</v>
      </c>
      <c r="AW145" s="130" t="s">
        <v>95</v>
      </c>
      <c r="AX145" s="130" t="s">
        <v>21</v>
      </c>
      <c r="AY145" s="130" t="s">
        <v>129</v>
      </c>
    </row>
    <row r="146" spans="2:65" s="6" customFormat="1" ht="15.75" customHeight="1">
      <c r="B146" s="22"/>
      <c r="C146" s="132" t="s">
        <v>247</v>
      </c>
      <c r="D146" s="132" t="s">
        <v>219</v>
      </c>
      <c r="E146" s="133" t="s">
        <v>248</v>
      </c>
      <c r="F146" s="134" t="s">
        <v>249</v>
      </c>
      <c r="G146" s="135" t="s">
        <v>174</v>
      </c>
      <c r="H146" s="136">
        <v>31.2</v>
      </c>
      <c r="I146" s="137"/>
      <c r="J146" s="138">
        <f>ROUND($I$146*$H$146,2)</f>
        <v>0</v>
      </c>
      <c r="K146" s="134" t="s">
        <v>135</v>
      </c>
      <c r="L146" s="139"/>
      <c r="M146" s="140"/>
      <c r="N146" s="141" t="s">
        <v>43</v>
      </c>
      <c r="P146" s="121">
        <f>$O$146*$H$146</f>
        <v>0</v>
      </c>
      <c r="Q146" s="121">
        <v>0.21</v>
      </c>
      <c r="R146" s="121">
        <f>$Q$146*$H$146</f>
        <v>6.552</v>
      </c>
      <c r="S146" s="121">
        <v>0</v>
      </c>
      <c r="T146" s="122">
        <f>$S$146*$H$146</f>
        <v>0</v>
      </c>
      <c r="AR146" s="71" t="s">
        <v>167</v>
      </c>
      <c r="AT146" s="71" t="s">
        <v>219</v>
      </c>
      <c r="AU146" s="71" t="s">
        <v>79</v>
      </c>
      <c r="AY146" s="6" t="s">
        <v>129</v>
      </c>
      <c r="BE146" s="123">
        <f>IF($N$146="základní",$J$146,0)</f>
        <v>0</v>
      </c>
      <c r="BF146" s="123">
        <f>IF($N$146="snížená",$J$146,0)</f>
        <v>0</v>
      </c>
      <c r="BG146" s="123">
        <f>IF($N$146="zákl. přenesená",$J$146,0)</f>
        <v>0</v>
      </c>
      <c r="BH146" s="123">
        <f>IF($N$146="sníž. přenesená",$J$146,0)</f>
        <v>0</v>
      </c>
      <c r="BI146" s="123">
        <f>IF($N$146="nulová",$J$146,0)</f>
        <v>0</v>
      </c>
      <c r="BJ146" s="71" t="s">
        <v>21</v>
      </c>
      <c r="BK146" s="123">
        <f>ROUND($I$146*$H$146,2)</f>
        <v>0</v>
      </c>
      <c r="BL146" s="71" t="s">
        <v>136</v>
      </c>
      <c r="BM146" s="71" t="s">
        <v>250</v>
      </c>
    </row>
    <row r="147" spans="2:51" s="6" customFormat="1" ht="15.75" customHeight="1">
      <c r="B147" s="124"/>
      <c r="D147" s="125" t="s">
        <v>142</v>
      </c>
      <c r="E147" s="126"/>
      <c r="F147" s="126" t="s">
        <v>251</v>
      </c>
      <c r="H147" s="127">
        <v>31.2</v>
      </c>
      <c r="L147" s="124"/>
      <c r="M147" s="128"/>
      <c r="T147" s="129"/>
      <c r="AT147" s="130" t="s">
        <v>142</v>
      </c>
      <c r="AU147" s="130" t="s">
        <v>79</v>
      </c>
      <c r="AV147" s="130" t="s">
        <v>79</v>
      </c>
      <c r="AW147" s="130" t="s">
        <v>95</v>
      </c>
      <c r="AX147" s="130" t="s">
        <v>21</v>
      </c>
      <c r="AY147" s="130" t="s">
        <v>129</v>
      </c>
    </row>
    <row r="148" spans="2:65" s="6" customFormat="1" ht="15.75" customHeight="1">
      <c r="B148" s="22"/>
      <c r="C148" s="112" t="s">
        <v>252</v>
      </c>
      <c r="D148" s="112" t="s">
        <v>131</v>
      </c>
      <c r="E148" s="113" t="s">
        <v>253</v>
      </c>
      <c r="F148" s="114" t="s">
        <v>254</v>
      </c>
      <c r="G148" s="115" t="s">
        <v>140</v>
      </c>
      <c r="H148" s="116">
        <v>312</v>
      </c>
      <c r="I148" s="117"/>
      <c r="J148" s="118">
        <f>ROUND($I$148*$H$148,2)</f>
        <v>0</v>
      </c>
      <c r="K148" s="114" t="s">
        <v>135</v>
      </c>
      <c r="L148" s="22"/>
      <c r="M148" s="119"/>
      <c r="N148" s="120" t="s">
        <v>43</v>
      </c>
      <c r="P148" s="121">
        <f>$O$148*$H$148</f>
        <v>0</v>
      </c>
      <c r="Q148" s="121">
        <v>0</v>
      </c>
      <c r="R148" s="121">
        <f>$Q$148*$H$148</f>
        <v>0</v>
      </c>
      <c r="S148" s="121">
        <v>0</v>
      </c>
      <c r="T148" s="122">
        <f>$S$148*$H$148</f>
        <v>0</v>
      </c>
      <c r="AR148" s="71" t="s">
        <v>136</v>
      </c>
      <c r="AT148" s="71" t="s">
        <v>131</v>
      </c>
      <c r="AU148" s="71" t="s">
        <v>79</v>
      </c>
      <c r="AY148" s="6" t="s">
        <v>129</v>
      </c>
      <c r="BE148" s="123">
        <f>IF($N$148="základní",$J$148,0)</f>
        <v>0</v>
      </c>
      <c r="BF148" s="123">
        <f>IF($N$148="snížená",$J$148,0)</f>
        <v>0</v>
      </c>
      <c r="BG148" s="123">
        <f>IF($N$148="zákl. přenesená",$J$148,0)</f>
        <v>0</v>
      </c>
      <c r="BH148" s="123">
        <f>IF($N$148="sníž. přenesená",$J$148,0)</f>
        <v>0</v>
      </c>
      <c r="BI148" s="123">
        <f>IF($N$148="nulová",$J$148,0)</f>
        <v>0</v>
      </c>
      <c r="BJ148" s="71" t="s">
        <v>21</v>
      </c>
      <c r="BK148" s="123">
        <f>ROUND($I$148*$H$148,2)</f>
        <v>0</v>
      </c>
      <c r="BL148" s="71" t="s">
        <v>136</v>
      </c>
      <c r="BM148" s="71" t="s">
        <v>255</v>
      </c>
    </row>
    <row r="149" spans="2:51" s="6" customFormat="1" ht="15.75" customHeight="1">
      <c r="B149" s="124"/>
      <c r="D149" s="125" t="s">
        <v>142</v>
      </c>
      <c r="E149" s="126"/>
      <c r="F149" s="126" t="s">
        <v>228</v>
      </c>
      <c r="H149" s="127">
        <v>312</v>
      </c>
      <c r="L149" s="124"/>
      <c r="M149" s="128"/>
      <c r="T149" s="129"/>
      <c r="AT149" s="130" t="s">
        <v>142</v>
      </c>
      <c r="AU149" s="130" t="s">
        <v>79</v>
      </c>
      <c r="AV149" s="130" t="s">
        <v>79</v>
      </c>
      <c r="AW149" s="130" t="s">
        <v>95</v>
      </c>
      <c r="AX149" s="130" t="s">
        <v>21</v>
      </c>
      <c r="AY149" s="130" t="s">
        <v>129</v>
      </c>
    </row>
    <row r="150" spans="2:65" s="6" customFormat="1" ht="15.75" customHeight="1">
      <c r="B150" s="22"/>
      <c r="C150" s="132" t="s">
        <v>256</v>
      </c>
      <c r="D150" s="132" t="s">
        <v>219</v>
      </c>
      <c r="E150" s="133" t="s">
        <v>257</v>
      </c>
      <c r="F150" s="134" t="s">
        <v>258</v>
      </c>
      <c r="G150" s="135" t="s">
        <v>259</v>
      </c>
      <c r="H150" s="136">
        <v>24.96</v>
      </c>
      <c r="I150" s="137"/>
      <c r="J150" s="138">
        <f>ROUND($I$150*$H$150,2)</f>
        <v>0</v>
      </c>
      <c r="K150" s="134" t="s">
        <v>135</v>
      </c>
      <c r="L150" s="139"/>
      <c r="M150" s="140"/>
      <c r="N150" s="141" t="s">
        <v>43</v>
      </c>
      <c r="P150" s="121">
        <f>$O$150*$H$150</f>
        <v>0</v>
      </c>
      <c r="Q150" s="121">
        <v>0.001</v>
      </c>
      <c r="R150" s="121">
        <f>$Q$150*$H$150</f>
        <v>0.024960000000000003</v>
      </c>
      <c r="S150" s="121">
        <v>0</v>
      </c>
      <c r="T150" s="122">
        <f>$S$150*$H$150</f>
        <v>0</v>
      </c>
      <c r="AR150" s="71" t="s">
        <v>167</v>
      </c>
      <c r="AT150" s="71" t="s">
        <v>219</v>
      </c>
      <c r="AU150" s="71" t="s">
        <v>79</v>
      </c>
      <c r="AY150" s="6" t="s">
        <v>129</v>
      </c>
      <c r="BE150" s="123">
        <f>IF($N$150="základní",$J$150,0)</f>
        <v>0</v>
      </c>
      <c r="BF150" s="123">
        <f>IF($N$150="snížená",$J$150,0)</f>
        <v>0</v>
      </c>
      <c r="BG150" s="123">
        <f>IF($N$150="zákl. přenesená",$J$150,0)</f>
        <v>0</v>
      </c>
      <c r="BH150" s="123">
        <f>IF($N$150="sníž. přenesená",$J$150,0)</f>
        <v>0</v>
      </c>
      <c r="BI150" s="123">
        <f>IF($N$150="nulová",$J$150,0)</f>
        <v>0</v>
      </c>
      <c r="BJ150" s="71" t="s">
        <v>21</v>
      </c>
      <c r="BK150" s="123">
        <f>ROUND($I$150*$H$150,2)</f>
        <v>0</v>
      </c>
      <c r="BL150" s="71" t="s">
        <v>136</v>
      </c>
      <c r="BM150" s="71" t="s">
        <v>260</v>
      </c>
    </row>
    <row r="151" spans="2:51" s="6" customFormat="1" ht="15.75" customHeight="1">
      <c r="B151" s="124"/>
      <c r="D151" s="131" t="s">
        <v>142</v>
      </c>
      <c r="F151" s="126" t="s">
        <v>261</v>
      </c>
      <c r="H151" s="127">
        <v>24.96</v>
      </c>
      <c r="L151" s="124"/>
      <c r="M151" s="128"/>
      <c r="T151" s="129"/>
      <c r="AT151" s="130" t="s">
        <v>142</v>
      </c>
      <c r="AU151" s="130" t="s">
        <v>79</v>
      </c>
      <c r="AV151" s="130" t="s">
        <v>79</v>
      </c>
      <c r="AW151" s="130" t="s">
        <v>72</v>
      </c>
      <c r="AX151" s="130" t="s">
        <v>21</v>
      </c>
      <c r="AY151" s="130" t="s">
        <v>129</v>
      </c>
    </row>
    <row r="152" spans="2:65" s="6" customFormat="1" ht="15.75" customHeight="1">
      <c r="B152" s="22"/>
      <c r="C152" s="112" t="s">
        <v>262</v>
      </c>
      <c r="D152" s="112" t="s">
        <v>131</v>
      </c>
      <c r="E152" s="113" t="s">
        <v>263</v>
      </c>
      <c r="F152" s="114" t="s">
        <v>264</v>
      </c>
      <c r="G152" s="115" t="s">
        <v>134</v>
      </c>
      <c r="H152" s="116">
        <v>16</v>
      </c>
      <c r="I152" s="117"/>
      <c r="J152" s="118">
        <f>ROUND($I$152*$H$152,2)</f>
        <v>0</v>
      </c>
      <c r="K152" s="114" t="s">
        <v>135</v>
      </c>
      <c r="L152" s="22"/>
      <c r="M152" s="119"/>
      <c r="N152" s="120" t="s">
        <v>43</v>
      </c>
      <c r="P152" s="121">
        <f>$O$152*$H$152</f>
        <v>0</v>
      </c>
      <c r="Q152" s="121">
        <v>0</v>
      </c>
      <c r="R152" s="121">
        <f>$Q$152*$H$152</f>
        <v>0</v>
      </c>
      <c r="S152" s="121">
        <v>0</v>
      </c>
      <c r="T152" s="122">
        <f>$S$152*$H$152</f>
        <v>0</v>
      </c>
      <c r="AR152" s="71" t="s">
        <v>136</v>
      </c>
      <c r="AT152" s="71" t="s">
        <v>131</v>
      </c>
      <c r="AU152" s="71" t="s">
        <v>79</v>
      </c>
      <c r="AY152" s="6" t="s">
        <v>129</v>
      </c>
      <c r="BE152" s="123">
        <f>IF($N$152="základní",$J$152,0)</f>
        <v>0</v>
      </c>
      <c r="BF152" s="123">
        <f>IF($N$152="snížená",$J$152,0)</f>
        <v>0</v>
      </c>
      <c r="BG152" s="123">
        <f>IF($N$152="zákl. přenesená",$J$152,0)</f>
        <v>0</v>
      </c>
      <c r="BH152" s="123">
        <f>IF($N$152="sníž. přenesená",$J$152,0)</f>
        <v>0</v>
      </c>
      <c r="BI152" s="123">
        <f>IF($N$152="nulová",$J$152,0)</f>
        <v>0</v>
      </c>
      <c r="BJ152" s="71" t="s">
        <v>21</v>
      </c>
      <c r="BK152" s="123">
        <f>ROUND($I$152*$H$152,2)</f>
        <v>0</v>
      </c>
      <c r="BL152" s="71" t="s">
        <v>136</v>
      </c>
      <c r="BM152" s="71" t="s">
        <v>265</v>
      </c>
    </row>
    <row r="153" spans="2:65" s="6" customFormat="1" ht="15.75" customHeight="1">
      <c r="B153" s="22"/>
      <c r="C153" s="135" t="s">
        <v>266</v>
      </c>
      <c r="D153" s="135" t="s">
        <v>219</v>
      </c>
      <c r="E153" s="133" t="s">
        <v>267</v>
      </c>
      <c r="F153" s="134" t="s">
        <v>268</v>
      </c>
      <c r="G153" s="135" t="s">
        <v>174</v>
      </c>
      <c r="H153" s="136">
        <v>3.2</v>
      </c>
      <c r="I153" s="137"/>
      <c r="J153" s="138">
        <f>ROUND($I$153*$H$153,2)</f>
        <v>0</v>
      </c>
      <c r="K153" s="134" t="s">
        <v>135</v>
      </c>
      <c r="L153" s="139"/>
      <c r="M153" s="140"/>
      <c r="N153" s="141" t="s">
        <v>43</v>
      </c>
      <c r="P153" s="121">
        <f>$O$153*$H$153</f>
        <v>0</v>
      </c>
      <c r="Q153" s="121">
        <v>0.22</v>
      </c>
      <c r="R153" s="121">
        <f>$Q$153*$H$153</f>
        <v>0.7040000000000001</v>
      </c>
      <c r="S153" s="121">
        <v>0</v>
      </c>
      <c r="T153" s="122">
        <f>$S$153*$H$153</f>
        <v>0</v>
      </c>
      <c r="AR153" s="71" t="s">
        <v>167</v>
      </c>
      <c r="AT153" s="71" t="s">
        <v>219</v>
      </c>
      <c r="AU153" s="71" t="s">
        <v>79</v>
      </c>
      <c r="AY153" s="71" t="s">
        <v>129</v>
      </c>
      <c r="BE153" s="123">
        <f>IF($N$153="základní",$J$153,0)</f>
        <v>0</v>
      </c>
      <c r="BF153" s="123">
        <f>IF($N$153="snížená",$J$153,0)</f>
        <v>0</v>
      </c>
      <c r="BG153" s="123">
        <f>IF($N$153="zákl. přenesená",$J$153,0)</f>
        <v>0</v>
      </c>
      <c r="BH153" s="123">
        <f>IF($N$153="sníž. přenesená",$J$153,0)</f>
        <v>0</v>
      </c>
      <c r="BI153" s="123">
        <f>IF($N$153="nulová",$J$153,0)</f>
        <v>0</v>
      </c>
      <c r="BJ153" s="71" t="s">
        <v>21</v>
      </c>
      <c r="BK153" s="123">
        <f>ROUND($I$153*$H$153,2)</f>
        <v>0</v>
      </c>
      <c r="BL153" s="71" t="s">
        <v>136</v>
      </c>
      <c r="BM153" s="71" t="s">
        <v>269</v>
      </c>
    </row>
    <row r="154" spans="2:51" s="6" customFormat="1" ht="15.75" customHeight="1">
      <c r="B154" s="124"/>
      <c r="D154" s="125" t="s">
        <v>142</v>
      </c>
      <c r="E154" s="126"/>
      <c r="F154" s="126" t="s">
        <v>270</v>
      </c>
      <c r="H154" s="127">
        <v>3.2</v>
      </c>
      <c r="L154" s="124"/>
      <c r="M154" s="128"/>
      <c r="T154" s="129"/>
      <c r="AT154" s="130" t="s">
        <v>142</v>
      </c>
      <c r="AU154" s="130" t="s">
        <v>79</v>
      </c>
      <c r="AV154" s="130" t="s">
        <v>79</v>
      </c>
      <c r="AW154" s="130" t="s">
        <v>95</v>
      </c>
      <c r="AX154" s="130" t="s">
        <v>21</v>
      </c>
      <c r="AY154" s="130" t="s">
        <v>129</v>
      </c>
    </row>
    <row r="155" spans="2:65" s="6" customFormat="1" ht="15.75" customHeight="1">
      <c r="B155" s="22"/>
      <c r="C155" s="112" t="s">
        <v>271</v>
      </c>
      <c r="D155" s="112" t="s">
        <v>131</v>
      </c>
      <c r="E155" s="113" t="s">
        <v>272</v>
      </c>
      <c r="F155" s="114" t="s">
        <v>273</v>
      </c>
      <c r="G155" s="115" t="s">
        <v>134</v>
      </c>
      <c r="H155" s="116">
        <v>16</v>
      </c>
      <c r="I155" s="117"/>
      <c r="J155" s="118">
        <f>ROUND($I$155*$H$155,2)</f>
        <v>0</v>
      </c>
      <c r="K155" s="114" t="s">
        <v>135</v>
      </c>
      <c r="L155" s="22"/>
      <c r="M155" s="119"/>
      <c r="N155" s="120" t="s">
        <v>43</v>
      </c>
      <c r="P155" s="121">
        <f>$O$155*$H$155</f>
        <v>0</v>
      </c>
      <c r="Q155" s="121">
        <v>0</v>
      </c>
      <c r="R155" s="121">
        <f>$Q$155*$H$155</f>
        <v>0</v>
      </c>
      <c r="S155" s="121">
        <v>0</v>
      </c>
      <c r="T155" s="122">
        <f>$S$155*$H$155</f>
        <v>0</v>
      </c>
      <c r="AR155" s="71" t="s">
        <v>136</v>
      </c>
      <c r="AT155" s="71" t="s">
        <v>131</v>
      </c>
      <c r="AU155" s="71" t="s">
        <v>79</v>
      </c>
      <c r="AY155" s="6" t="s">
        <v>129</v>
      </c>
      <c r="BE155" s="123">
        <f>IF($N$155="základní",$J$155,0)</f>
        <v>0</v>
      </c>
      <c r="BF155" s="123">
        <f>IF($N$155="snížená",$J$155,0)</f>
        <v>0</v>
      </c>
      <c r="BG155" s="123">
        <f>IF($N$155="zákl. přenesená",$J$155,0)</f>
        <v>0</v>
      </c>
      <c r="BH155" s="123">
        <f>IF($N$155="sníž. přenesená",$J$155,0)</f>
        <v>0</v>
      </c>
      <c r="BI155" s="123">
        <f>IF($N$155="nulová",$J$155,0)</f>
        <v>0</v>
      </c>
      <c r="BJ155" s="71" t="s">
        <v>21</v>
      </c>
      <c r="BK155" s="123">
        <f>ROUND($I$155*$H$155,2)</f>
        <v>0</v>
      </c>
      <c r="BL155" s="71" t="s">
        <v>136</v>
      </c>
      <c r="BM155" s="71" t="s">
        <v>274</v>
      </c>
    </row>
    <row r="156" spans="2:65" s="6" customFormat="1" ht="15.75" customHeight="1">
      <c r="B156" s="22"/>
      <c r="C156" s="135" t="s">
        <v>275</v>
      </c>
      <c r="D156" s="135" t="s">
        <v>219</v>
      </c>
      <c r="E156" s="133" t="s">
        <v>276</v>
      </c>
      <c r="F156" s="134" t="s">
        <v>277</v>
      </c>
      <c r="G156" s="135" t="s">
        <v>134</v>
      </c>
      <c r="H156" s="136">
        <v>16</v>
      </c>
      <c r="I156" s="137"/>
      <c r="J156" s="138">
        <f>ROUND($I$156*$H$156,2)</f>
        <v>0</v>
      </c>
      <c r="K156" s="134" t="s">
        <v>278</v>
      </c>
      <c r="L156" s="139"/>
      <c r="M156" s="140"/>
      <c r="N156" s="141" t="s">
        <v>43</v>
      </c>
      <c r="P156" s="121">
        <f>$O$156*$H$156</f>
        <v>0</v>
      </c>
      <c r="Q156" s="121">
        <v>0.004</v>
      </c>
      <c r="R156" s="121">
        <f>$Q$156*$H$156</f>
        <v>0.064</v>
      </c>
      <c r="S156" s="121">
        <v>0</v>
      </c>
      <c r="T156" s="122">
        <f>$S$156*$H$156</f>
        <v>0</v>
      </c>
      <c r="AR156" s="71" t="s">
        <v>167</v>
      </c>
      <c r="AT156" s="71" t="s">
        <v>219</v>
      </c>
      <c r="AU156" s="71" t="s">
        <v>79</v>
      </c>
      <c r="AY156" s="71" t="s">
        <v>129</v>
      </c>
      <c r="BE156" s="123">
        <f>IF($N$156="základní",$J$156,0)</f>
        <v>0</v>
      </c>
      <c r="BF156" s="123">
        <f>IF($N$156="snížená",$J$156,0)</f>
        <v>0</v>
      </c>
      <c r="BG156" s="123">
        <f>IF($N$156="zákl. přenesená",$J$156,0)</f>
        <v>0</v>
      </c>
      <c r="BH156" s="123">
        <f>IF($N$156="sníž. přenesená",$J$156,0)</f>
        <v>0</v>
      </c>
      <c r="BI156" s="123">
        <f>IF($N$156="nulová",$J$156,0)</f>
        <v>0</v>
      </c>
      <c r="BJ156" s="71" t="s">
        <v>21</v>
      </c>
      <c r="BK156" s="123">
        <f>ROUND($I$156*$H$156,2)</f>
        <v>0</v>
      </c>
      <c r="BL156" s="71" t="s">
        <v>136</v>
      </c>
      <c r="BM156" s="71" t="s">
        <v>279</v>
      </c>
    </row>
    <row r="157" spans="2:63" s="101" customFormat="1" ht="30.75" customHeight="1">
      <c r="B157" s="102"/>
      <c r="D157" s="103" t="s">
        <v>71</v>
      </c>
      <c r="E157" s="110" t="s">
        <v>79</v>
      </c>
      <c r="F157" s="110" t="s">
        <v>280</v>
      </c>
      <c r="J157" s="111">
        <f>$BK$157</f>
        <v>0</v>
      </c>
      <c r="L157" s="102"/>
      <c r="M157" s="106"/>
      <c r="P157" s="107">
        <f>SUM($P$158:$P$176)</f>
        <v>0</v>
      </c>
      <c r="R157" s="107">
        <f>SUM($R$158:$R$176)</f>
        <v>2.0648628</v>
      </c>
      <c r="T157" s="108">
        <f>SUM($T$158:$T$176)</f>
        <v>0</v>
      </c>
      <c r="AR157" s="103" t="s">
        <v>21</v>
      </c>
      <c r="AT157" s="103" t="s">
        <v>71</v>
      </c>
      <c r="AU157" s="103" t="s">
        <v>21</v>
      </c>
      <c r="AY157" s="103" t="s">
        <v>129</v>
      </c>
      <c r="BK157" s="109">
        <f>SUM($BK$158:$BK$176)</f>
        <v>0</v>
      </c>
    </row>
    <row r="158" spans="2:65" s="6" customFormat="1" ht="15.75" customHeight="1">
      <c r="B158" s="22"/>
      <c r="C158" s="115" t="s">
        <v>83</v>
      </c>
      <c r="D158" s="115" t="s">
        <v>131</v>
      </c>
      <c r="E158" s="113" t="s">
        <v>281</v>
      </c>
      <c r="F158" s="114" t="s">
        <v>282</v>
      </c>
      <c r="G158" s="115" t="s">
        <v>174</v>
      </c>
      <c r="H158" s="116">
        <v>5.236</v>
      </c>
      <c r="I158" s="117"/>
      <c r="J158" s="118">
        <f>ROUND($I$158*$H$158,2)</f>
        <v>0</v>
      </c>
      <c r="K158" s="114" t="s">
        <v>135</v>
      </c>
      <c r="L158" s="22"/>
      <c r="M158" s="119"/>
      <c r="N158" s="120" t="s">
        <v>43</v>
      </c>
      <c r="P158" s="121">
        <f>$O$158*$H$158</f>
        <v>0</v>
      </c>
      <c r="Q158" s="121">
        <v>0</v>
      </c>
      <c r="R158" s="121">
        <f>$Q$158*$H$158</f>
        <v>0</v>
      </c>
      <c r="S158" s="121">
        <v>0</v>
      </c>
      <c r="T158" s="122">
        <f>$S$158*$H$158</f>
        <v>0</v>
      </c>
      <c r="AR158" s="71" t="s">
        <v>136</v>
      </c>
      <c r="AT158" s="71" t="s">
        <v>131</v>
      </c>
      <c r="AU158" s="71" t="s">
        <v>79</v>
      </c>
      <c r="AY158" s="71" t="s">
        <v>129</v>
      </c>
      <c r="BE158" s="123">
        <f>IF($N$158="základní",$J$158,0)</f>
        <v>0</v>
      </c>
      <c r="BF158" s="123">
        <f>IF($N$158="snížená",$J$158,0)</f>
        <v>0</v>
      </c>
      <c r="BG158" s="123">
        <f>IF($N$158="zákl. přenesená",$J$158,0)</f>
        <v>0</v>
      </c>
      <c r="BH158" s="123">
        <f>IF($N$158="sníž. přenesená",$J$158,0)</f>
        <v>0</v>
      </c>
      <c r="BI158" s="123">
        <f>IF($N$158="nulová",$J$158,0)</f>
        <v>0</v>
      </c>
      <c r="BJ158" s="71" t="s">
        <v>21</v>
      </c>
      <c r="BK158" s="123">
        <f>ROUND($I$158*$H$158,2)</f>
        <v>0</v>
      </c>
      <c r="BL158" s="71" t="s">
        <v>136</v>
      </c>
      <c r="BM158" s="71" t="s">
        <v>283</v>
      </c>
    </row>
    <row r="159" spans="2:51" s="6" customFormat="1" ht="15.75" customHeight="1">
      <c r="B159" s="124"/>
      <c r="D159" s="125" t="s">
        <v>142</v>
      </c>
      <c r="E159" s="126"/>
      <c r="F159" s="126" t="s">
        <v>284</v>
      </c>
      <c r="H159" s="127">
        <v>5.236</v>
      </c>
      <c r="L159" s="124"/>
      <c r="M159" s="128"/>
      <c r="T159" s="129"/>
      <c r="AT159" s="130" t="s">
        <v>142</v>
      </c>
      <c r="AU159" s="130" t="s">
        <v>79</v>
      </c>
      <c r="AV159" s="130" t="s">
        <v>79</v>
      </c>
      <c r="AW159" s="130" t="s">
        <v>95</v>
      </c>
      <c r="AX159" s="130" t="s">
        <v>21</v>
      </c>
      <c r="AY159" s="130" t="s">
        <v>129</v>
      </c>
    </row>
    <row r="160" spans="2:65" s="6" customFormat="1" ht="15.75" customHeight="1">
      <c r="B160" s="22"/>
      <c r="C160" s="112" t="s">
        <v>285</v>
      </c>
      <c r="D160" s="112" t="s">
        <v>131</v>
      </c>
      <c r="E160" s="113" t="s">
        <v>286</v>
      </c>
      <c r="F160" s="114" t="s">
        <v>287</v>
      </c>
      <c r="G160" s="115" t="s">
        <v>140</v>
      </c>
      <c r="H160" s="116">
        <v>59.84</v>
      </c>
      <c r="I160" s="117"/>
      <c r="J160" s="118">
        <f>ROUND($I$160*$H$160,2)</f>
        <v>0</v>
      </c>
      <c r="K160" s="114" t="s">
        <v>135</v>
      </c>
      <c r="L160" s="22"/>
      <c r="M160" s="119"/>
      <c r="N160" s="120" t="s">
        <v>43</v>
      </c>
      <c r="P160" s="121">
        <f>$O$160*$H$160</f>
        <v>0</v>
      </c>
      <c r="Q160" s="121">
        <v>0.00017</v>
      </c>
      <c r="R160" s="121">
        <f>$Q$160*$H$160</f>
        <v>0.010172800000000001</v>
      </c>
      <c r="S160" s="121">
        <v>0</v>
      </c>
      <c r="T160" s="122">
        <f>$S$160*$H$160</f>
        <v>0</v>
      </c>
      <c r="AR160" s="71" t="s">
        <v>136</v>
      </c>
      <c r="AT160" s="71" t="s">
        <v>131</v>
      </c>
      <c r="AU160" s="71" t="s">
        <v>79</v>
      </c>
      <c r="AY160" s="6" t="s">
        <v>129</v>
      </c>
      <c r="BE160" s="123">
        <f>IF($N$160="základní",$J$160,0)</f>
        <v>0</v>
      </c>
      <c r="BF160" s="123">
        <f>IF($N$160="snížená",$J$160,0)</f>
        <v>0</v>
      </c>
      <c r="BG160" s="123">
        <f>IF($N$160="zákl. přenesená",$J$160,0)</f>
        <v>0</v>
      </c>
      <c r="BH160" s="123">
        <f>IF($N$160="sníž. přenesená",$J$160,0)</f>
        <v>0</v>
      </c>
      <c r="BI160" s="123">
        <f>IF($N$160="nulová",$J$160,0)</f>
        <v>0</v>
      </c>
      <c r="BJ160" s="71" t="s">
        <v>21</v>
      </c>
      <c r="BK160" s="123">
        <f>ROUND($I$160*$H$160,2)</f>
        <v>0</v>
      </c>
      <c r="BL160" s="71" t="s">
        <v>136</v>
      </c>
      <c r="BM160" s="71" t="s">
        <v>288</v>
      </c>
    </row>
    <row r="161" spans="2:51" s="6" customFormat="1" ht="15.75" customHeight="1">
      <c r="B161" s="124"/>
      <c r="D161" s="125" t="s">
        <v>142</v>
      </c>
      <c r="E161" s="126"/>
      <c r="F161" s="126" t="s">
        <v>289</v>
      </c>
      <c r="H161" s="127">
        <v>59.84</v>
      </c>
      <c r="L161" s="124"/>
      <c r="M161" s="128"/>
      <c r="T161" s="129"/>
      <c r="AT161" s="130" t="s">
        <v>142</v>
      </c>
      <c r="AU161" s="130" t="s">
        <v>79</v>
      </c>
      <c r="AV161" s="130" t="s">
        <v>79</v>
      </c>
      <c r="AW161" s="130" t="s">
        <v>95</v>
      </c>
      <c r="AX161" s="130" t="s">
        <v>21</v>
      </c>
      <c r="AY161" s="130" t="s">
        <v>129</v>
      </c>
    </row>
    <row r="162" spans="2:65" s="6" customFormat="1" ht="15.75" customHeight="1">
      <c r="B162" s="22"/>
      <c r="C162" s="132" t="s">
        <v>290</v>
      </c>
      <c r="D162" s="132" t="s">
        <v>219</v>
      </c>
      <c r="E162" s="133" t="s">
        <v>291</v>
      </c>
      <c r="F162" s="134" t="s">
        <v>292</v>
      </c>
      <c r="G162" s="135" t="s">
        <v>140</v>
      </c>
      <c r="H162" s="136">
        <v>65.824</v>
      </c>
      <c r="I162" s="137"/>
      <c r="J162" s="138">
        <f>ROUND($I$162*$H$162,2)</f>
        <v>0</v>
      </c>
      <c r="K162" s="134" t="s">
        <v>135</v>
      </c>
      <c r="L162" s="139"/>
      <c r="M162" s="140"/>
      <c r="N162" s="141" t="s">
        <v>43</v>
      </c>
      <c r="P162" s="121">
        <f>$O$162*$H$162</f>
        <v>0</v>
      </c>
      <c r="Q162" s="121">
        <v>0.0003</v>
      </c>
      <c r="R162" s="121">
        <f>$Q$162*$H$162</f>
        <v>0.019747199999999996</v>
      </c>
      <c r="S162" s="121">
        <v>0</v>
      </c>
      <c r="T162" s="122">
        <f>$S$162*$H$162</f>
        <v>0</v>
      </c>
      <c r="AR162" s="71" t="s">
        <v>167</v>
      </c>
      <c r="AT162" s="71" t="s">
        <v>219</v>
      </c>
      <c r="AU162" s="71" t="s">
        <v>79</v>
      </c>
      <c r="AY162" s="6" t="s">
        <v>129</v>
      </c>
      <c r="BE162" s="123">
        <f>IF($N$162="základní",$J$162,0)</f>
        <v>0</v>
      </c>
      <c r="BF162" s="123">
        <f>IF($N$162="snížená",$J$162,0)</f>
        <v>0</v>
      </c>
      <c r="BG162" s="123">
        <f>IF($N$162="zákl. přenesená",$J$162,0)</f>
        <v>0</v>
      </c>
      <c r="BH162" s="123">
        <f>IF($N$162="sníž. přenesená",$J$162,0)</f>
        <v>0</v>
      </c>
      <c r="BI162" s="123">
        <f>IF($N$162="nulová",$J$162,0)</f>
        <v>0</v>
      </c>
      <c r="BJ162" s="71" t="s">
        <v>21</v>
      </c>
      <c r="BK162" s="123">
        <f>ROUND($I$162*$H$162,2)</f>
        <v>0</v>
      </c>
      <c r="BL162" s="71" t="s">
        <v>136</v>
      </c>
      <c r="BM162" s="71" t="s">
        <v>293</v>
      </c>
    </row>
    <row r="163" spans="2:51" s="6" customFormat="1" ht="15.75" customHeight="1">
      <c r="B163" s="124"/>
      <c r="D163" s="131" t="s">
        <v>142</v>
      </c>
      <c r="F163" s="126" t="s">
        <v>294</v>
      </c>
      <c r="H163" s="127">
        <v>65.824</v>
      </c>
      <c r="L163" s="124"/>
      <c r="M163" s="128"/>
      <c r="T163" s="129"/>
      <c r="AT163" s="130" t="s">
        <v>142</v>
      </c>
      <c r="AU163" s="130" t="s">
        <v>79</v>
      </c>
      <c r="AV163" s="130" t="s">
        <v>79</v>
      </c>
      <c r="AW163" s="130" t="s">
        <v>72</v>
      </c>
      <c r="AX163" s="130" t="s">
        <v>21</v>
      </c>
      <c r="AY163" s="130" t="s">
        <v>129</v>
      </c>
    </row>
    <row r="164" spans="2:65" s="6" customFormat="1" ht="15.75" customHeight="1">
      <c r="B164" s="22"/>
      <c r="C164" s="112" t="s">
        <v>295</v>
      </c>
      <c r="D164" s="112" t="s">
        <v>131</v>
      </c>
      <c r="E164" s="113" t="s">
        <v>296</v>
      </c>
      <c r="F164" s="114" t="s">
        <v>297</v>
      </c>
      <c r="G164" s="115" t="s">
        <v>164</v>
      </c>
      <c r="H164" s="116">
        <v>37.4</v>
      </c>
      <c r="I164" s="117"/>
      <c r="J164" s="118">
        <f>ROUND($I$164*$H$164,2)</f>
        <v>0</v>
      </c>
      <c r="K164" s="114" t="s">
        <v>135</v>
      </c>
      <c r="L164" s="22"/>
      <c r="M164" s="119"/>
      <c r="N164" s="120" t="s">
        <v>43</v>
      </c>
      <c r="P164" s="121">
        <f>$O$164*$H$164</f>
        <v>0</v>
      </c>
      <c r="Q164" s="121">
        <v>0.00049</v>
      </c>
      <c r="R164" s="121">
        <f>$Q$164*$H$164</f>
        <v>0.018326</v>
      </c>
      <c r="S164" s="121">
        <v>0</v>
      </c>
      <c r="T164" s="122">
        <f>$S$164*$H$164</f>
        <v>0</v>
      </c>
      <c r="AR164" s="71" t="s">
        <v>136</v>
      </c>
      <c r="AT164" s="71" t="s">
        <v>131</v>
      </c>
      <c r="AU164" s="71" t="s">
        <v>79</v>
      </c>
      <c r="AY164" s="6" t="s">
        <v>129</v>
      </c>
      <c r="BE164" s="123">
        <f>IF($N$164="základní",$J$164,0)</f>
        <v>0</v>
      </c>
      <c r="BF164" s="123">
        <f>IF($N$164="snížená",$J$164,0)</f>
        <v>0</v>
      </c>
      <c r="BG164" s="123">
        <f>IF($N$164="zákl. přenesená",$J$164,0)</f>
        <v>0</v>
      </c>
      <c r="BH164" s="123">
        <f>IF($N$164="sníž. přenesená",$J$164,0)</f>
        <v>0</v>
      </c>
      <c r="BI164" s="123">
        <f>IF($N$164="nulová",$J$164,0)</f>
        <v>0</v>
      </c>
      <c r="BJ164" s="71" t="s">
        <v>21</v>
      </c>
      <c r="BK164" s="123">
        <f>ROUND($I$164*$H$164,2)</f>
        <v>0</v>
      </c>
      <c r="BL164" s="71" t="s">
        <v>136</v>
      </c>
      <c r="BM164" s="71" t="s">
        <v>298</v>
      </c>
    </row>
    <row r="165" spans="2:65" s="6" customFormat="1" ht="15.75" customHeight="1">
      <c r="B165" s="22"/>
      <c r="C165" s="115" t="s">
        <v>299</v>
      </c>
      <c r="D165" s="115" t="s">
        <v>131</v>
      </c>
      <c r="E165" s="113" t="s">
        <v>300</v>
      </c>
      <c r="F165" s="114" t="s">
        <v>301</v>
      </c>
      <c r="G165" s="115" t="s">
        <v>174</v>
      </c>
      <c r="H165" s="116">
        <v>1.267</v>
      </c>
      <c r="I165" s="117"/>
      <c r="J165" s="118">
        <f>ROUND($I$165*$H$165,2)</f>
        <v>0</v>
      </c>
      <c r="K165" s="114" t="s">
        <v>135</v>
      </c>
      <c r="L165" s="22"/>
      <c r="M165" s="119"/>
      <c r="N165" s="120" t="s">
        <v>43</v>
      </c>
      <c r="P165" s="121">
        <f>$O$165*$H$165</f>
        <v>0</v>
      </c>
      <c r="Q165" s="121">
        <v>0</v>
      </c>
      <c r="R165" s="121">
        <f>$Q$165*$H$165</f>
        <v>0</v>
      </c>
      <c r="S165" s="121">
        <v>0</v>
      </c>
      <c r="T165" s="122">
        <f>$S$165*$H$165</f>
        <v>0</v>
      </c>
      <c r="AR165" s="71" t="s">
        <v>136</v>
      </c>
      <c r="AT165" s="71" t="s">
        <v>131</v>
      </c>
      <c r="AU165" s="71" t="s">
        <v>79</v>
      </c>
      <c r="AY165" s="71" t="s">
        <v>129</v>
      </c>
      <c r="BE165" s="123">
        <f>IF($N$165="základní",$J$165,0)</f>
        <v>0</v>
      </c>
      <c r="BF165" s="123">
        <f>IF($N$165="snížená",$J$165,0)</f>
        <v>0</v>
      </c>
      <c r="BG165" s="123">
        <f>IF($N$165="zákl. přenesená",$J$165,0)</f>
        <v>0</v>
      </c>
      <c r="BH165" s="123">
        <f>IF($N$165="sníž. přenesená",$J$165,0)</f>
        <v>0</v>
      </c>
      <c r="BI165" s="123">
        <f>IF($N$165="nulová",$J$165,0)</f>
        <v>0</v>
      </c>
      <c r="BJ165" s="71" t="s">
        <v>21</v>
      </c>
      <c r="BK165" s="123">
        <f>ROUND($I$165*$H$165,2)</f>
        <v>0</v>
      </c>
      <c r="BL165" s="71" t="s">
        <v>136</v>
      </c>
      <c r="BM165" s="71" t="s">
        <v>302</v>
      </c>
    </row>
    <row r="166" spans="2:51" s="6" customFormat="1" ht="15.75" customHeight="1">
      <c r="B166" s="124"/>
      <c r="D166" s="125" t="s">
        <v>142</v>
      </c>
      <c r="E166" s="126"/>
      <c r="F166" s="126" t="s">
        <v>303</v>
      </c>
      <c r="H166" s="127">
        <v>1.267</v>
      </c>
      <c r="L166" s="124"/>
      <c r="M166" s="128"/>
      <c r="T166" s="129"/>
      <c r="AT166" s="130" t="s">
        <v>142</v>
      </c>
      <c r="AU166" s="130" t="s">
        <v>79</v>
      </c>
      <c r="AV166" s="130" t="s">
        <v>79</v>
      </c>
      <c r="AW166" s="130" t="s">
        <v>95</v>
      </c>
      <c r="AX166" s="130" t="s">
        <v>21</v>
      </c>
      <c r="AY166" s="130" t="s">
        <v>129</v>
      </c>
    </row>
    <row r="167" spans="2:65" s="6" customFormat="1" ht="15.75" customHeight="1">
      <c r="B167" s="22"/>
      <c r="C167" s="112" t="s">
        <v>304</v>
      </c>
      <c r="D167" s="112" t="s">
        <v>131</v>
      </c>
      <c r="E167" s="113" t="s">
        <v>305</v>
      </c>
      <c r="F167" s="114" t="s">
        <v>306</v>
      </c>
      <c r="G167" s="115" t="s">
        <v>210</v>
      </c>
      <c r="H167" s="116">
        <v>0.109</v>
      </c>
      <c r="I167" s="117"/>
      <c r="J167" s="118">
        <f>ROUND($I$167*$H$167,2)</f>
        <v>0</v>
      </c>
      <c r="K167" s="114" t="s">
        <v>135</v>
      </c>
      <c r="L167" s="22"/>
      <c r="M167" s="119"/>
      <c r="N167" s="120" t="s">
        <v>43</v>
      </c>
      <c r="P167" s="121">
        <f>$O$167*$H$167</f>
        <v>0</v>
      </c>
      <c r="Q167" s="121">
        <v>1.05306</v>
      </c>
      <c r="R167" s="121">
        <f>$Q$167*$H$167</f>
        <v>0.11478354000000002</v>
      </c>
      <c r="S167" s="121">
        <v>0</v>
      </c>
      <c r="T167" s="122">
        <f>$S$167*$H$167</f>
        <v>0</v>
      </c>
      <c r="AR167" s="71" t="s">
        <v>136</v>
      </c>
      <c r="AT167" s="71" t="s">
        <v>131</v>
      </c>
      <c r="AU167" s="71" t="s">
        <v>79</v>
      </c>
      <c r="AY167" s="6" t="s">
        <v>129</v>
      </c>
      <c r="BE167" s="123">
        <f>IF($N$167="základní",$J$167,0)</f>
        <v>0</v>
      </c>
      <c r="BF167" s="123">
        <f>IF($N$167="snížená",$J$167,0)</f>
        <v>0</v>
      </c>
      <c r="BG167" s="123">
        <f>IF($N$167="zákl. přenesená",$J$167,0)</f>
        <v>0</v>
      </c>
      <c r="BH167" s="123">
        <f>IF($N$167="sníž. přenesená",$J$167,0)</f>
        <v>0</v>
      </c>
      <c r="BI167" s="123">
        <f>IF($N$167="nulová",$J$167,0)</f>
        <v>0</v>
      </c>
      <c r="BJ167" s="71" t="s">
        <v>21</v>
      </c>
      <c r="BK167" s="123">
        <f>ROUND($I$167*$H$167,2)</f>
        <v>0</v>
      </c>
      <c r="BL167" s="71" t="s">
        <v>136</v>
      </c>
      <c r="BM167" s="71" t="s">
        <v>307</v>
      </c>
    </row>
    <row r="168" spans="2:51" s="6" customFormat="1" ht="15.75" customHeight="1">
      <c r="B168" s="124"/>
      <c r="D168" s="125" t="s">
        <v>142</v>
      </c>
      <c r="E168" s="126"/>
      <c r="F168" s="126" t="s">
        <v>308</v>
      </c>
      <c r="H168" s="127">
        <v>0.109</v>
      </c>
      <c r="L168" s="124"/>
      <c r="M168" s="128"/>
      <c r="T168" s="129"/>
      <c r="AT168" s="130" t="s">
        <v>142</v>
      </c>
      <c r="AU168" s="130" t="s">
        <v>79</v>
      </c>
      <c r="AV168" s="130" t="s">
        <v>79</v>
      </c>
      <c r="AW168" s="130" t="s">
        <v>95</v>
      </c>
      <c r="AX168" s="130" t="s">
        <v>21</v>
      </c>
      <c r="AY168" s="130" t="s">
        <v>129</v>
      </c>
    </row>
    <row r="169" spans="2:65" s="6" customFormat="1" ht="15.75" customHeight="1">
      <c r="B169" s="22"/>
      <c r="C169" s="112" t="s">
        <v>309</v>
      </c>
      <c r="D169" s="112" t="s">
        <v>131</v>
      </c>
      <c r="E169" s="113" t="s">
        <v>310</v>
      </c>
      <c r="F169" s="114" t="s">
        <v>311</v>
      </c>
      <c r="G169" s="115" t="s">
        <v>174</v>
      </c>
      <c r="H169" s="116">
        <v>0.72</v>
      </c>
      <c r="I169" s="117"/>
      <c r="J169" s="118">
        <f>ROUND($I$169*$H$169,2)</f>
        <v>0</v>
      </c>
      <c r="K169" s="114" t="s">
        <v>135</v>
      </c>
      <c r="L169" s="22"/>
      <c r="M169" s="119"/>
      <c r="N169" s="120" t="s">
        <v>43</v>
      </c>
      <c r="P169" s="121">
        <f>$O$169*$H$169</f>
        <v>0</v>
      </c>
      <c r="Q169" s="121">
        <v>2.45329</v>
      </c>
      <c r="R169" s="121">
        <f>$Q$169*$H$169</f>
        <v>1.7663688</v>
      </c>
      <c r="S169" s="121">
        <v>0</v>
      </c>
      <c r="T169" s="122">
        <f>$S$169*$H$169</f>
        <v>0</v>
      </c>
      <c r="AR169" s="71" t="s">
        <v>136</v>
      </c>
      <c r="AT169" s="71" t="s">
        <v>131</v>
      </c>
      <c r="AU169" s="71" t="s">
        <v>79</v>
      </c>
      <c r="AY169" s="6" t="s">
        <v>129</v>
      </c>
      <c r="BE169" s="123">
        <f>IF($N$169="základní",$J$169,0)</f>
        <v>0</v>
      </c>
      <c r="BF169" s="123">
        <f>IF($N$169="snížená",$J$169,0)</f>
        <v>0</v>
      </c>
      <c r="BG169" s="123">
        <f>IF($N$169="zákl. přenesená",$J$169,0)</f>
        <v>0</v>
      </c>
      <c r="BH169" s="123">
        <f>IF($N$169="sníž. přenesená",$J$169,0)</f>
        <v>0</v>
      </c>
      <c r="BI169" s="123">
        <f>IF($N$169="nulová",$J$169,0)</f>
        <v>0</v>
      </c>
      <c r="BJ169" s="71" t="s">
        <v>21</v>
      </c>
      <c r="BK169" s="123">
        <f>ROUND($I$169*$H$169,2)</f>
        <v>0</v>
      </c>
      <c r="BL169" s="71" t="s">
        <v>136</v>
      </c>
      <c r="BM169" s="71" t="s">
        <v>312</v>
      </c>
    </row>
    <row r="170" spans="2:51" s="6" customFormat="1" ht="15.75" customHeight="1">
      <c r="B170" s="124"/>
      <c r="D170" s="125" t="s">
        <v>142</v>
      </c>
      <c r="E170" s="126"/>
      <c r="F170" s="126" t="s">
        <v>313</v>
      </c>
      <c r="H170" s="127">
        <v>0.72</v>
      </c>
      <c r="L170" s="124"/>
      <c r="M170" s="128"/>
      <c r="T170" s="129"/>
      <c r="AT170" s="130" t="s">
        <v>142</v>
      </c>
      <c r="AU170" s="130" t="s">
        <v>79</v>
      </c>
      <c r="AV170" s="130" t="s">
        <v>79</v>
      </c>
      <c r="AW170" s="130" t="s">
        <v>95</v>
      </c>
      <c r="AX170" s="130" t="s">
        <v>21</v>
      </c>
      <c r="AY170" s="130" t="s">
        <v>129</v>
      </c>
    </row>
    <row r="171" spans="2:65" s="6" customFormat="1" ht="15.75" customHeight="1">
      <c r="B171" s="22"/>
      <c r="C171" s="112" t="s">
        <v>314</v>
      </c>
      <c r="D171" s="112" t="s">
        <v>131</v>
      </c>
      <c r="E171" s="113" t="s">
        <v>315</v>
      </c>
      <c r="F171" s="114" t="s">
        <v>316</v>
      </c>
      <c r="G171" s="115" t="s">
        <v>140</v>
      </c>
      <c r="H171" s="116">
        <v>71.82</v>
      </c>
      <c r="I171" s="117"/>
      <c r="J171" s="118">
        <f>ROUND($I$171*$H$171,2)</f>
        <v>0</v>
      </c>
      <c r="K171" s="114" t="s">
        <v>135</v>
      </c>
      <c r="L171" s="22"/>
      <c r="M171" s="119"/>
      <c r="N171" s="120" t="s">
        <v>43</v>
      </c>
      <c r="P171" s="121">
        <f>$O$171*$H$171</f>
        <v>0</v>
      </c>
      <c r="Q171" s="121">
        <v>0.00103</v>
      </c>
      <c r="R171" s="121">
        <f>$Q$171*$H$171</f>
        <v>0.0739746</v>
      </c>
      <c r="S171" s="121">
        <v>0</v>
      </c>
      <c r="T171" s="122">
        <f>$S$171*$H$171</f>
        <v>0</v>
      </c>
      <c r="AR171" s="71" t="s">
        <v>136</v>
      </c>
      <c r="AT171" s="71" t="s">
        <v>131</v>
      </c>
      <c r="AU171" s="71" t="s">
        <v>79</v>
      </c>
      <c r="AY171" s="6" t="s">
        <v>129</v>
      </c>
      <c r="BE171" s="123">
        <f>IF($N$171="základní",$J$171,0)</f>
        <v>0</v>
      </c>
      <c r="BF171" s="123">
        <f>IF($N$171="snížená",$J$171,0)</f>
        <v>0</v>
      </c>
      <c r="BG171" s="123">
        <f>IF($N$171="zákl. přenesená",$J$171,0)</f>
        <v>0</v>
      </c>
      <c r="BH171" s="123">
        <f>IF($N$171="sníž. přenesená",$J$171,0)</f>
        <v>0</v>
      </c>
      <c r="BI171" s="123">
        <f>IF($N$171="nulová",$J$171,0)</f>
        <v>0</v>
      </c>
      <c r="BJ171" s="71" t="s">
        <v>21</v>
      </c>
      <c r="BK171" s="123">
        <f>ROUND($I$171*$H$171,2)</f>
        <v>0</v>
      </c>
      <c r="BL171" s="71" t="s">
        <v>136</v>
      </c>
      <c r="BM171" s="71" t="s">
        <v>317</v>
      </c>
    </row>
    <row r="172" spans="2:51" s="6" customFormat="1" ht="15.75" customHeight="1">
      <c r="B172" s="124"/>
      <c r="D172" s="125" t="s">
        <v>142</v>
      </c>
      <c r="E172" s="126"/>
      <c r="F172" s="126" t="s">
        <v>318</v>
      </c>
      <c r="H172" s="127">
        <v>68.22</v>
      </c>
      <c r="L172" s="124"/>
      <c r="M172" s="128"/>
      <c r="T172" s="129"/>
      <c r="AT172" s="130" t="s">
        <v>142</v>
      </c>
      <c r="AU172" s="130" t="s">
        <v>79</v>
      </c>
      <c r="AV172" s="130" t="s">
        <v>79</v>
      </c>
      <c r="AW172" s="130" t="s">
        <v>95</v>
      </c>
      <c r="AX172" s="130" t="s">
        <v>72</v>
      </c>
      <c r="AY172" s="130" t="s">
        <v>129</v>
      </c>
    </row>
    <row r="173" spans="2:51" s="6" customFormat="1" ht="15.75" customHeight="1">
      <c r="B173" s="124"/>
      <c r="D173" s="131" t="s">
        <v>142</v>
      </c>
      <c r="E173" s="130"/>
      <c r="F173" s="126" t="s">
        <v>319</v>
      </c>
      <c r="H173" s="127">
        <v>3.6</v>
      </c>
      <c r="L173" s="124"/>
      <c r="M173" s="128"/>
      <c r="T173" s="129"/>
      <c r="AT173" s="130" t="s">
        <v>142</v>
      </c>
      <c r="AU173" s="130" t="s">
        <v>79</v>
      </c>
      <c r="AV173" s="130" t="s">
        <v>79</v>
      </c>
      <c r="AW173" s="130" t="s">
        <v>95</v>
      </c>
      <c r="AX173" s="130" t="s">
        <v>72</v>
      </c>
      <c r="AY173" s="130" t="s">
        <v>129</v>
      </c>
    </row>
    <row r="174" spans="2:65" s="6" customFormat="1" ht="15.75" customHeight="1">
      <c r="B174" s="22"/>
      <c r="C174" s="112" t="s">
        <v>320</v>
      </c>
      <c r="D174" s="112" t="s">
        <v>131</v>
      </c>
      <c r="E174" s="113" t="s">
        <v>321</v>
      </c>
      <c r="F174" s="114" t="s">
        <v>322</v>
      </c>
      <c r="G174" s="115" t="s">
        <v>140</v>
      </c>
      <c r="H174" s="116">
        <v>71.82</v>
      </c>
      <c r="I174" s="117"/>
      <c r="J174" s="118">
        <f>ROUND($I$174*$H$174,2)</f>
        <v>0</v>
      </c>
      <c r="K174" s="114" t="s">
        <v>135</v>
      </c>
      <c r="L174" s="22"/>
      <c r="M174" s="119"/>
      <c r="N174" s="120" t="s">
        <v>43</v>
      </c>
      <c r="P174" s="121">
        <f>$O$174*$H$174</f>
        <v>0</v>
      </c>
      <c r="Q174" s="121">
        <v>0</v>
      </c>
      <c r="R174" s="121">
        <f>$Q$174*$H$174</f>
        <v>0</v>
      </c>
      <c r="S174" s="121">
        <v>0</v>
      </c>
      <c r="T174" s="122">
        <f>$S$174*$H$174</f>
        <v>0</v>
      </c>
      <c r="AR174" s="71" t="s">
        <v>136</v>
      </c>
      <c r="AT174" s="71" t="s">
        <v>131</v>
      </c>
      <c r="AU174" s="71" t="s">
        <v>79</v>
      </c>
      <c r="AY174" s="6" t="s">
        <v>129</v>
      </c>
      <c r="BE174" s="123">
        <f>IF($N$174="základní",$J$174,0)</f>
        <v>0</v>
      </c>
      <c r="BF174" s="123">
        <f>IF($N$174="snížená",$J$174,0)</f>
        <v>0</v>
      </c>
      <c r="BG174" s="123">
        <f>IF($N$174="zákl. přenesená",$J$174,0)</f>
        <v>0</v>
      </c>
      <c r="BH174" s="123">
        <f>IF($N$174="sníž. přenesená",$J$174,0)</f>
        <v>0</v>
      </c>
      <c r="BI174" s="123">
        <f>IF($N$174="nulová",$J$174,0)</f>
        <v>0</v>
      </c>
      <c r="BJ174" s="71" t="s">
        <v>21</v>
      </c>
      <c r="BK174" s="123">
        <f>ROUND($I$174*$H$174,2)</f>
        <v>0</v>
      </c>
      <c r="BL174" s="71" t="s">
        <v>136</v>
      </c>
      <c r="BM174" s="71" t="s">
        <v>323</v>
      </c>
    </row>
    <row r="175" spans="2:65" s="6" customFormat="1" ht="15.75" customHeight="1">
      <c r="B175" s="22"/>
      <c r="C175" s="115" t="s">
        <v>324</v>
      </c>
      <c r="D175" s="115" t="s">
        <v>131</v>
      </c>
      <c r="E175" s="113" t="s">
        <v>325</v>
      </c>
      <c r="F175" s="114" t="s">
        <v>326</v>
      </c>
      <c r="G175" s="115" t="s">
        <v>210</v>
      </c>
      <c r="H175" s="116">
        <v>0.058</v>
      </c>
      <c r="I175" s="117"/>
      <c r="J175" s="118">
        <f>ROUND($I$175*$H$175,2)</f>
        <v>0</v>
      </c>
      <c r="K175" s="114" t="s">
        <v>135</v>
      </c>
      <c r="L175" s="22"/>
      <c r="M175" s="119"/>
      <c r="N175" s="120" t="s">
        <v>43</v>
      </c>
      <c r="P175" s="121">
        <f>$O$175*$H$175</f>
        <v>0</v>
      </c>
      <c r="Q175" s="121">
        <v>1.06017</v>
      </c>
      <c r="R175" s="121">
        <f>$Q$175*$H$175</f>
        <v>0.06148986000000001</v>
      </c>
      <c r="S175" s="121">
        <v>0</v>
      </c>
      <c r="T175" s="122">
        <f>$S$175*$H$175</f>
        <v>0</v>
      </c>
      <c r="AR175" s="71" t="s">
        <v>136</v>
      </c>
      <c r="AT175" s="71" t="s">
        <v>131</v>
      </c>
      <c r="AU175" s="71" t="s">
        <v>79</v>
      </c>
      <c r="AY175" s="71" t="s">
        <v>129</v>
      </c>
      <c r="BE175" s="123">
        <f>IF($N$175="základní",$J$175,0)</f>
        <v>0</v>
      </c>
      <c r="BF175" s="123">
        <f>IF($N$175="snížená",$J$175,0)</f>
        <v>0</v>
      </c>
      <c r="BG175" s="123">
        <f>IF($N$175="zákl. přenesená",$J$175,0)</f>
        <v>0</v>
      </c>
      <c r="BH175" s="123">
        <f>IF($N$175="sníž. přenesená",$J$175,0)</f>
        <v>0</v>
      </c>
      <c r="BI175" s="123">
        <f>IF($N$175="nulová",$J$175,0)</f>
        <v>0</v>
      </c>
      <c r="BJ175" s="71" t="s">
        <v>21</v>
      </c>
      <c r="BK175" s="123">
        <f>ROUND($I$175*$H$175,2)</f>
        <v>0</v>
      </c>
      <c r="BL175" s="71" t="s">
        <v>136</v>
      </c>
      <c r="BM175" s="71" t="s">
        <v>327</v>
      </c>
    </row>
    <row r="176" spans="2:51" s="6" customFormat="1" ht="15.75" customHeight="1">
      <c r="B176" s="124"/>
      <c r="D176" s="125" t="s">
        <v>142</v>
      </c>
      <c r="E176" s="126"/>
      <c r="F176" s="126" t="s">
        <v>328</v>
      </c>
      <c r="H176" s="127">
        <v>0.058</v>
      </c>
      <c r="L176" s="124"/>
      <c r="M176" s="128"/>
      <c r="T176" s="129"/>
      <c r="AT176" s="130" t="s">
        <v>142</v>
      </c>
      <c r="AU176" s="130" t="s">
        <v>79</v>
      </c>
      <c r="AV176" s="130" t="s">
        <v>79</v>
      </c>
      <c r="AW176" s="130" t="s">
        <v>95</v>
      </c>
      <c r="AX176" s="130" t="s">
        <v>21</v>
      </c>
      <c r="AY176" s="130" t="s">
        <v>129</v>
      </c>
    </row>
    <row r="177" spans="2:63" s="101" customFormat="1" ht="30.75" customHeight="1">
      <c r="B177" s="102"/>
      <c r="D177" s="103" t="s">
        <v>71</v>
      </c>
      <c r="E177" s="110" t="s">
        <v>144</v>
      </c>
      <c r="F177" s="110" t="s">
        <v>329</v>
      </c>
      <c r="J177" s="111">
        <f>$BK$177</f>
        <v>0</v>
      </c>
      <c r="L177" s="102"/>
      <c r="M177" s="106"/>
      <c r="P177" s="107">
        <f>SUM($P$178:$P$184)</f>
        <v>0</v>
      </c>
      <c r="R177" s="107">
        <f>SUM($R$178:$R$184)</f>
        <v>61.19785854</v>
      </c>
      <c r="T177" s="108">
        <f>SUM($T$178:$T$184)</f>
        <v>0</v>
      </c>
      <c r="AR177" s="103" t="s">
        <v>21</v>
      </c>
      <c r="AT177" s="103" t="s">
        <v>71</v>
      </c>
      <c r="AU177" s="103" t="s">
        <v>21</v>
      </c>
      <c r="AY177" s="103" t="s">
        <v>129</v>
      </c>
      <c r="BK177" s="109">
        <f>SUM($BK$178:$BK$184)</f>
        <v>0</v>
      </c>
    </row>
    <row r="178" spans="2:65" s="6" customFormat="1" ht="15.75" customHeight="1">
      <c r="B178" s="22"/>
      <c r="C178" s="112" t="s">
        <v>86</v>
      </c>
      <c r="D178" s="112" t="s">
        <v>131</v>
      </c>
      <c r="E178" s="113" t="s">
        <v>330</v>
      </c>
      <c r="F178" s="114" t="s">
        <v>331</v>
      </c>
      <c r="G178" s="115" t="s">
        <v>164</v>
      </c>
      <c r="H178" s="116">
        <v>22.85</v>
      </c>
      <c r="I178" s="117"/>
      <c r="J178" s="118">
        <f>ROUND($I$178*$H$178,2)</f>
        <v>0</v>
      </c>
      <c r="K178" s="114" t="s">
        <v>135</v>
      </c>
      <c r="L178" s="22"/>
      <c r="M178" s="119"/>
      <c r="N178" s="120" t="s">
        <v>43</v>
      </c>
      <c r="P178" s="121">
        <f>$O$178*$H$178</f>
        <v>0</v>
      </c>
      <c r="Q178" s="121">
        <v>0.24127</v>
      </c>
      <c r="R178" s="121">
        <f>$Q$178*$H$178</f>
        <v>5.5130195</v>
      </c>
      <c r="S178" s="121">
        <v>0</v>
      </c>
      <c r="T178" s="122">
        <f>$S$178*$H$178</f>
        <v>0</v>
      </c>
      <c r="AR178" s="71" t="s">
        <v>136</v>
      </c>
      <c r="AT178" s="71" t="s">
        <v>131</v>
      </c>
      <c r="AU178" s="71" t="s">
        <v>79</v>
      </c>
      <c r="AY178" s="6" t="s">
        <v>129</v>
      </c>
      <c r="BE178" s="123">
        <f>IF($N$178="základní",$J$178,0)</f>
        <v>0</v>
      </c>
      <c r="BF178" s="123">
        <f>IF($N$178="snížená",$J$178,0)</f>
        <v>0</v>
      </c>
      <c r="BG178" s="123">
        <f>IF($N$178="zákl. přenesená",$J$178,0)</f>
        <v>0</v>
      </c>
      <c r="BH178" s="123">
        <f>IF($N$178="sníž. přenesená",$J$178,0)</f>
        <v>0</v>
      </c>
      <c r="BI178" s="123">
        <f>IF($N$178="nulová",$J$178,0)</f>
        <v>0</v>
      </c>
      <c r="BJ178" s="71" t="s">
        <v>21</v>
      </c>
      <c r="BK178" s="123">
        <f>ROUND($I$178*$H$178,2)</f>
        <v>0</v>
      </c>
      <c r="BL178" s="71" t="s">
        <v>136</v>
      </c>
      <c r="BM178" s="71" t="s">
        <v>332</v>
      </c>
    </row>
    <row r="179" spans="2:51" s="6" customFormat="1" ht="15.75" customHeight="1">
      <c r="B179" s="124"/>
      <c r="D179" s="125" t="s">
        <v>142</v>
      </c>
      <c r="E179" s="126"/>
      <c r="F179" s="126" t="s">
        <v>333</v>
      </c>
      <c r="H179" s="127">
        <v>22.85</v>
      </c>
      <c r="L179" s="124"/>
      <c r="M179" s="128"/>
      <c r="T179" s="129"/>
      <c r="AT179" s="130" t="s">
        <v>142</v>
      </c>
      <c r="AU179" s="130" t="s">
        <v>79</v>
      </c>
      <c r="AV179" s="130" t="s">
        <v>79</v>
      </c>
      <c r="AW179" s="130" t="s">
        <v>95</v>
      </c>
      <c r="AX179" s="130" t="s">
        <v>21</v>
      </c>
      <c r="AY179" s="130" t="s">
        <v>129</v>
      </c>
    </row>
    <row r="180" spans="2:65" s="6" customFormat="1" ht="15.75" customHeight="1">
      <c r="B180" s="22"/>
      <c r="C180" s="132" t="s">
        <v>334</v>
      </c>
      <c r="D180" s="132" t="s">
        <v>219</v>
      </c>
      <c r="E180" s="133" t="s">
        <v>335</v>
      </c>
      <c r="F180" s="134" t="s">
        <v>336</v>
      </c>
      <c r="G180" s="135" t="s">
        <v>134</v>
      </c>
      <c r="H180" s="136">
        <v>193.8</v>
      </c>
      <c r="I180" s="137"/>
      <c r="J180" s="138">
        <f>ROUND($I$180*$H$180,2)</f>
        <v>0</v>
      </c>
      <c r="K180" s="134" t="s">
        <v>135</v>
      </c>
      <c r="L180" s="139"/>
      <c r="M180" s="140"/>
      <c r="N180" s="141" t="s">
        <v>43</v>
      </c>
      <c r="P180" s="121">
        <f>$O$180*$H$180</f>
        <v>0</v>
      </c>
      <c r="Q180" s="121">
        <v>0.0365</v>
      </c>
      <c r="R180" s="121">
        <f>$Q$180*$H$180</f>
        <v>7.0737</v>
      </c>
      <c r="S180" s="121">
        <v>0</v>
      </c>
      <c r="T180" s="122">
        <f>$S$180*$H$180</f>
        <v>0</v>
      </c>
      <c r="AR180" s="71" t="s">
        <v>167</v>
      </c>
      <c r="AT180" s="71" t="s">
        <v>219</v>
      </c>
      <c r="AU180" s="71" t="s">
        <v>79</v>
      </c>
      <c r="AY180" s="6" t="s">
        <v>129</v>
      </c>
      <c r="BE180" s="123">
        <f>IF($N$180="základní",$J$180,0)</f>
        <v>0</v>
      </c>
      <c r="BF180" s="123">
        <f>IF($N$180="snížená",$J$180,0)</f>
        <v>0</v>
      </c>
      <c r="BG180" s="123">
        <f>IF($N$180="zákl. přenesená",$J$180,0)</f>
        <v>0</v>
      </c>
      <c r="BH180" s="123">
        <f>IF($N$180="sníž. přenesená",$J$180,0)</f>
        <v>0</v>
      </c>
      <c r="BI180" s="123">
        <f>IF($N$180="nulová",$J$180,0)</f>
        <v>0</v>
      </c>
      <c r="BJ180" s="71" t="s">
        <v>21</v>
      </c>
      <c r="BK180" s="123">
        <f>ROUND($I$180*$H$180,2)</f>
        <v>0</v>
      </c>
      <c r="BL180" s="71" t="s">
        <v>136</v>
      </c>
      <c r="BM180" s="71" t="s">
        <v>337</v>
      </c>
    </row>
    <row r="181" spans="2:51" s="6" customFormat="1" ht="15.75" customHeight="1">
      <c r="B181" s="124"/>
      <c r="D181" s="131" t="s">
        <v>142</v>
      </c>
      <c r="F181" s="126" t="s">
        <v>338</v>
      </c>
      <c r="H181" s="127">
        <v>193.8</v>
      </c>
      <c r="L181" s="124"/>
      <c r="M181" s="128"/>
      <c r="T181" s="129"/>
      <c r="AT181" s="130" t="s">
        <v>142</v>
      </c>
      <c r="AU181" s="130" t="s">
        <v>79</v>
      </c>
      <c r="AV181" s="130" t="s">
        <v>79</v>
      </c>
      <c r="AW181" s="130" t="s">
        <v>72</v>
      </c>
      <c r="AX181" s="130" t="s">
        <v>21</v>
      </c>
      <c r="AY181" s="130" t="s">
        <v>129</v>
      </c>
    </row>
    <row r="182" spans="2:65" s="6" customFormat="1" ht="15.75" customHeight="1">
      <c r="B182" s="22"/>
      <c r="C182" s="112" t="s">
        <v>339</v>
      </c>
      <c r="D182" s="112" t="s">
        <v>131</v>
      </c>
      <c r="E182" s="113" t="s">
        <v>340</v>
      </c>
      <c r="F182" s="114" t="s">
        <v>341</v>
      </c>
      <c r="G182" s="115" t="s">
        <v>164</v>
      </c>
      <c r="H182" s="116">
        <v>37.4</v>
      </c>
      <c r="I182" s="117"/>
      <c r="J182" s="118">
        <f>ROUND($I$182*$H$182,2)</f>
        <v>0</v>
      </c>
      <c r="K182" s="114" t="s">
        <v>135</v>
      </c>
      <c r="L182" s="22"/>
      <c r="M182" s="119"/>
      <c r="N182" s="120" t="s">
        <v>43</v>
      </c>
      <c r="P182" s="121">
        <f>$O$182*$H$182</f>
        <v>0</v>
      </c>
      <c r="Q182" s="121">
        <v>0.7247096</v>
      </c>
      <c r="R182" s="121">
        <f>$Q$182*$H$182</f>
        <v>27.104139039999996</v>
      </c>
      <c r="S182" s="121">
        <v>0</v>
      </c>
      <c r="T182" s="122">
        <f>$S$182*$H$182</f>
        <v>0</v>
      </c>
      <c r="AR182" s="71" t="s">
        <v>136</v>
      </c>
      <c r="AT182" s="71" t="s">
        <v>131</v>
      </c>
      <c r="AU182" s="71" t="s">
        <v>79</v>
      </c>
      <c r="AY182" s="6" t="s">
        <v>129</v>
      </c>
      <c r="BE182" s="123">
        <f>IF($N$182="základní",$J$182,0)</f>
        <v>0</v>
      </c>
      <c r="BF182" s="123">
        <f>IF($N$182="snížená",$J$182,0)</f>
        <v>0</v>
      </c>
      <c r="BG182" s="123">
        <f>IF($N$182="zákl. přenesená",$J$182,0)</f>
        <v>0</v>
      </c>
      <c r="BH182" s="123">
        <f>IF($N$182="sníž. přenesená",$J$182,0)</f>
        <v>0</v>
      </c>
      <c r="BI182" s="123">
        <f>IF($N$182="nulová",$J$182,0)</f>
        <v>0</v>
      </c>
      <c r="BJ182" s="71" t="s">
        <v>21</v>
      </c>
      <c r="BK182" s="123">
        <f>ROUND($I$182*$H$182,2)</f>
        <v>0</v>
      </c>
      <c r="BL182" s="71" t="s">
        <v>136</v>
      </c>
      <c r="BM182" s="71" t="s">
        <v>342</v>
      </c>
    </row>
    <row r="183" spans="2:51" s="6" customFormat="1" ht="15.75" customHeight="1">
      <c r="B183" s="124"/>
      <c r="D183" s="125" t="s">
        <v>142</v>
      </c>
      <c r="E183" s="126"/>
      <c r="F183" s="126" t="s">
        <v>343</v>
      </c>
      <c r="H183" s="127">
        <v>37.4</v>
      </c>
      <c r="L183" s="124"/>
      <c r="M183" s="128"/>
      <c r="T183" s="129"/>
      <c r="AT183" s="130" t="s">
        <v>142</v>
      </c>
      <c r="AU183" s="130" t="s">
        <v>79</v>
      </c>
      <c r="AV183" s="130" t="s">
        <v>79</v>
      </c>
      <c r="AW183" s="130" t="s">
        <v>95</v>
      </c>
      <c r="AX183" s="130" t="s">
        <v>21</v>
      </c>
      <c r="AY183" s="130" t="s">
        <v>129</v>
      </c>
    </row>
    <row r="184" spans="2:65" s="6" customFormat="1" ht="15.75" customHeight="1">
      <c r="B184" s="22"/>
      <c r="C184" s="132" t="s">
        <v>344</v>
      </c>
      <c r="D184" s="132" t="s">
        <v>219</v>
      </c>
      <c r="E184" s="133" t="s">
        <v>345</v>
      </c>
      <c r="F184" s="134" t="s">
        <v>346</v>
      </c>
      <c r="G184" s="135" t="s">
        <v>134</v>
      </c>
      <c r="H184" s="136">
        <v>214</v>
      </c>
      <c r="I184" s="137"/>
      <c r="J184" s="138">
        <f>ROUND($I$184*$H$184,2)</f>
        <v>0</v>
      </c>
      <c r="K184" s="134" t="s">
        <v>135</v>
      </c>
      <c r="L184" s="139"/>
      <c r="M184" s="140"/>
      <c r="N184" s="141" t="s">
        <v>43</v>
      </c>
      <c r="P184" s="121">
        <f>$O$184*$H$184</f>
        <v>0</v>
      </c>
      <c r="Q184" s="121">
        <v>0.1005</v>
      </c>
      <c r="R184" s="121">
        <f>$Q$184*$H$184</f>
        <v>21.507</v>
      </c>
      <c r="S184" s="121">
        <v>0</v>
      </c>
      <c r="T184" s="122">
        <f>$S$184*$H$184</f>
        <v>0</v>
      </c>
      <c r="AR184" s="71" t="s">
        <v>167</v>
      </c>
      <c r="AT184" s="71" t="s">
        <v>219</v>
      </c>
      <c r="AU184" s="71" t="s">
        <v>79</v>
      </c>
      <c r="AY184" s="6" t="s">
        <v>129</v>
      </c>
      <c r="BE184" s="123">
        <f>IF($N$184="základní",$J$184,0)</f>
        <v>0</v>
      </c>
      <c r="BF184" s="123">
        <f>IF($N$184="snížená",$J$184,0)</f>
        <v>0</v>
      </c>
      <c r="BG184" s="123">
        <f>IF($N$184="zákl. přenesená",$J$184,0)</f>
        <v>0</v>
      </c>
      <c r="BH184" s="123">
        <f>IF($N$184="sníž. přenesená",$J$184,0)</f>
        <v>0</v>
      </c>
      <c r="BI184" s="123">
        <f>IF($N$184="nulová",$J$184,0)</f>
        <v>0</v>
      </c>
      <c r="BJ184" s="71" t="s">
        <v>21</v>
      </c>
      <c r="BK184" s="123">
        <f>ROUND($I$184*$H$184,2)</f>
        <v>0</v>
      </c>
      <c r="BL184" s="71" t="s">
        <v>136</v>
      </c>
      <c r="BM184" s="71" t="s">
        <v>347</v>
      </c>
    </row>
    <row r="185" spans="2:63" s="101" customFormat="1" ht="30.75" customHeight="1">
      <c r="B185" s="102"/>
      <c r="D185" s="103" t="s">
        <v>71</v>
      </c>
      <c r="E185" s="110" t="s">
        <v>136</v>
      </c>
      <c r="F185" s="110" t="s">
        <v>348</v>
      </c>
      <c r="J185" s="111">
        <f>$BK$185</f>
        <v>0</v>
      </c>
      <c r="L185" s="102"/>
      <c r="M185" s="106"/>
      <c r="P185" s="107">
        <f>SUM($P$186:$P$193)</f>
        <v>0</v>
      </c>
      <c r="R185" s="107">
        <f>SUM($R$186:$R$193)</f>
        <v>5.6066899999999995</v>
      </c>
      <c r="T185" s="108">
        <f>SUM($T$186:$T$193)</f>
        <v>0</v>
      </c>
      <c r="AR185" s="103" t="s">
        <v>21</v>
      </c>
      <c r="AT185" s="103" t="s">
        <v>71</v>
      </c>
      <c r="AU185" s="103" t="s">
        <v>21</v>
      </c>
      <c r="AY185" s="103" t="s">
        <v>129</v>
      </c>
      <c r="BK185" s="109">
        <f>SUM($BK$186:$BK$193)</f>
        <v>0</v>
      </c>
    </row>
    <row r="186" spans="2:65" s="6" customFormat="1" ht="15.75" customHeight="1">
      <c r="B186" s="22"/>
      <c r="C186" s="115" t="s">
        <v>349</v>
      </c>
      <c r="D186" s="115" t="s">
        <v>131</v>
      </c>
      <c r="E186" s="113" t="s">
        <v>350</v>
      </c>
      <c r="F186" s="114" t="s">
        <v>351</v>
      </c>
      <c r="G186" s="115" t="s">
        <v>164</v>
      </c>
      <c r="H186" s="116">
        <v>27</v>
      </c>
      <c r="I186" s="117"/>
      <c r="J186" s="118">
        <f>ROUND($I$186*$H$186,2)</f>
        <v>0</v>
      </c>
      <c r="K186" s="114" t="s">
        <v>135</v>
      </c>
      <c r="L186" s="22"/>
      <c r="M186" s="119"/>
      <c r="N186" s="120" t="s">
        <v>43</v>
      </c>
      <c r="P186" s="121">
        <f>$O$186*$H$186</f>
        <v>0</v>
      </c>
      <c r="Q186" s="121">
        <v>0.03465</v>
      </c>
      <c r="R186" s="121">
        <f>$Q$186*$H$186</f>
        <v>0.93555</v>
      </c>
      <c r="S186" s="121">
        <v>0</v>
      </c>
      <c r="T186" s="122">
        <f>$S$186*$H$186</f>
        <v>0</v>
      </c>
      <c r="AR186" s="71" t="s">
        <v>136</v>
      </c>
      <c r="AT186" s="71" t="s">
        <v>131</v>
      </c>
      <c r="AU186" s="71" t="s">
        <v>79</v>
      </c>
      <c r="AY186" s="71" t="s">
        <v>129</v>
      </c>
      <c r="BE186" s="123">
        <f>IF($N$186="základní",$J$186,0)</f>
        <v>0</v>
      </c>
      <c r="BF186" s="123">
        <f>IF($N$186="snížená",$J$186,0)</f>
        <v>0</v>
      </c>
      <c r="BG186" s="123">
        <f>IF($N$186="zákl. přenesená",$J$186,0)</f>
        <v>0</v>
      </c>
      <c r="BH186" s="123">
        <f>IF($N$186="sníž. přenesená",$J$186,0)</f>
        <v>0</v>
      </c>
      <c r="BI186" s="123">
        <f>IF($N$186="nulová",$J$186,0)</f>
        <v>0</v>
      </c>
      <c r="BJ186" s="71" t="s">
        <v>21</v>
      </c>
      <c r="BK186" s="123">
        <f>ROUND($I$186*$H$186,2)</f>
        <v>0</v>
      </c>
      <c r="BL186" s="71" t="s">
        <v>136</v>
      </c>
      <c r="BM186" s="71" t="s">
        <v>352</v>
      </c>
    </row>
    <row r="187" spans="2:51" s="6" customFormat="1" ht="15.75" customHeight="1">
      <c r="B187" s="124"/>
      <c r="D187" s="125" t="s">
        <v>142</v>
      </c>
      <c r="E187" s="126"/>
      <c r="F187" s="126" t="s">
        <v>353</v>
      </c>
      <c r="H187" s="127">
        <v>27</v>
      </c>
      <c r="L187" s="124"/>
      <c r="M187" s="128"/>
      <c r="T187" s="129"/>
      <c r="AT187" s="130" t="s">
        <v>142</v>
      </c>
      <c r="AU187" s="130" t="s">
        <v>79</v>
      </c>
      <c r="AV187" s="130" t="s">
        <v>79</v>
      </c>
      <c r="AW187" s="130" t="s">
        <v>95</v>
      </c>
      <c r="AX187" s="130" t="s">
        <v>21</v>
      </c>
      <c r="AY187" s="130" t="s">
        <v>129</v>
      </c>
    </row>
    <row r="188" spans="2:65" s="6" customFormat="1" ht="15.75" customHeight="1">
      <c r="B188" s="22"/>
      <c r="C188" s="132" t="s">
        <v>354</v>
      </c>
      <c r="D188" s="132" t="s">
        <v>219</v>
      </c>
      <c r="E188" s="133" t="s">
        <v>355</v>
      </c>
      <c r="F188" s="134" t="s">
        <v>356</v>
      </c>
      <c r="G188" s="135" t="s">
        <v>134</v>
      </c>
      <c r="H188" s="136">
        <v>27</v>
      </c>
      <c r="I188" s="137"/>
      <c r="J188" s="138">
        <f>ROUND($I$188*$H$188,2)</f>
        <v>0</v>
      </c>
      <c r="K188" s="134" t="s">
        <v>278</v>
      </c>
      <c r="L188" s="139"/>
      <c r="M188" s="140"/>
      <c r="N188" s="141" t="s">
        <v>43</v>
      </c>
      <c r="P188" s="121">
        <f>$O$188*$H$188</f>
        <v>0</v>
      </c>
      <c r="Q188" s="121">
        <v>0.056</v>
      </c>
      <c r="R188" s="121">
        <f>$Q$188*$H$188</f>
        <v>1.512</v>
      </c>
      <c r="S188" s="121">
        <v>0</v>
      </c>
      <c r="T188" s="122">
        <f>$S$188*$H$188</f>
        <v>0</v>
      </c>
      <c r="AR188" s="71" t="s">
        <v>167</v>
      </c>
      <c r="AT188" s="71" t="s">
        <v>219</v>
      </c>
      <c r="AU188" s="71" t="s">
        <v>79</v>
      </c>
      <c r="AY188" s="6" t="s">
        <v>129</v>
      </c>
      <c r="BE188" s="123">
        <f>IF($N$188="základní",$J$188,0)</f>
        <v>0</v>
      </c>
      <c r="BF188" s="123">
        <f>IF($N$188="snížená",$J$188,0)</f>
        <v>0</v>
      </c>
      <c r="BG188" s="123">
        <f>IF($N$188="zákl. přenesená",$J$188,0)</f>
        <v>0</v>
      </c>
      <c r="BH188" s="123">
        <f>IF($N$188="sníž. přenesená",$J$188,0)</f>
        <v>0</v>
      </c>
      <c r="BI188" s="123">
        <f>IF($N$188="nulová",$J$188,0)</f>
        <v>0</v>
      </c>
      <c r="BJ188" s="71" t="s">
        <v>21</v>
      </c>
      <c r="BK188" s="123">
        <f>ROUND($I$188*$H$188,2)</f>
        <v>0</v>
      </c>
      <c r="BL188" s="71" t="s">
        <v>136</v>
      </c>
      <c r="BM188" s="71" t="s">
        <v>357</v>
      </c>
    </row>
    <row r="189" spans="2:65" s="6" customFormat="1" ht="15.75" customHeight="1">
      <c r="B189" s="22"/>
      <c r="C189" s="115" t="s">
        <v>358</v>
      </c>
      <c r="D189" s="115" t="s">
        <v>131</v>
      </c>
      <c r="E189" s="113" t="s">
        <v>359</v>
      </c>
      <c r="F189" s="114" t="s">
        <v>360</v>
      </c>
      <c r="G189" s="115" t="s">
        <v>164</v>
      </c>
      <c r="H189" s="116">
        <v>27</v>
      </c>
      <c r="I189" s="117"/>
      <c r="J189" s="118">
        <f>ROUND($I$189*$H$189,2)</f>
        <v>0</v>
      </c>
      <c r="K189" s="114" t="s">
        <v>135</v>
      </c>
      <c r="L189" s="22"/>
      <c r="M189" s="119"/>
      <c r="N189" s="120" t="s">
        <v>43</v>
      </c>
      <c r="P189" s="121">
        <f>$O$189*$H$189</f>
        <v>0</v>
      </c>
      <c r="Q189" s="121">
        <v>0.11353</v>
      </c>
      <c r="R189" s="121">
        <f>$Q$189*$H$189</f>
        <v>3.06531</v>
      </c>
      <c r="S189" s="121">
        <v>0</v>
      </c>
      <c r="T189" s="122">
        <f>$S$189*$H$189</f>
        <v>0</v>
      </c>
      <c r="AR189" s="71" t="s">
        <v>136</v>
      </c>
      <c r="AT189" s="71" t="s">
        <v>131</v>
      </c>
      <c r="AU189" s="71" t="s">
        <v>79</v>
      </c>
      <c r="AY189" s="71" t="s">
        <v>129</v>
      </c>
      <c r="BE189" s="123">
        <f>IF($N$189="základní",$J$189,0)</f>
        <v>0</v>
      </c>
      <c r="BF189" s="123">
        <f>IF($N$189="snížená",$J$189,0)</f>
        <v>0</v>
      </c>
      <c r="BG189" s="123">
        <f>IF($N$189="zákl. přenesená",$J$189,0)</f>
        <v>0</v>
      </c>
      <c r="BH189" s="123">
        <f>IF($N$189="sníž. přenesená",$J$189,0)</f>
        <v>0</v>
      </c>
      <c r="BI189" s="123">
        <f>IF($N$189="nulová",$J$189,0)</f>
        <v>0</v>
      </c>
      <c r="BJ189" s="71" t="s">
        <v>21</v>
      </c>
      <c r="BK189" s="123">
        <f>ROUND($I$189*$H$189,2)</f>
        <v>0</v>
      </c>
      <c r="BL189" s="71" t="s">
        <v>136</v>
      </c>
      <c r="BM189" s="71" t="s">
        <v>361</v>
      </c>
    </row>
    <row r="190" spans="2:65" s="6" customFormat="1" ht="15.75" customHeight="1">
      <c r="B190" s="22"/>
      <c r="C190" s="115" t="s">
        <v>362</v>
      </c>
      <c r="D190" s="115" t="s">
        <v>131</v>
      </c>
      <c r="E190" s="113" t="s">
        <v>363</v>
      </c>
      <c r="F190" s="114" t="s">
        <v>364</v>
      </c>
      <c r="G190" s="115" t="s">
        <v>140</v>
      </c>
      <c r="H190" s="116">
        <v>13.5</v>
      </c>
      <c r="I190" s="117"/>
      <c r="J190" s="118">
        <f>ROUND($I$190*$H$190,2)</f>
        <v>0</v>
      </c>
      <c r="K190" s="114" t="s">
        <v>135</v>
      </c>
      <c r="L190" s="22"/>
      <c r="M190" s="119"/>
      <c r="N190" s="120" t="s">
        <v>43</v>
      </c>
      <c r="P190" s="121">
        <f>$O$190*$H$190</f>
        <v>0</v>
      </c>
      <c r="Q190" s="121">
        <v>0.00658</v>
      </c>
      <c r="R190" s="121">
        <f>$Q$190*$H$190</f>
        <v>0.08882999999999999</v>
      </c>
      <c r="S190" s="121">
        <v>0</v>
      </c>
      <c r="T190" s="122">
        <f>$S$190*$H$190</f>
        <v>0</v>
      </c>
      <c r="AR190" s="71" t="s">
        <v>136</v>
      </c>
      <c r="AT190" s="71" t="s">
        <v>131</v>
      </c>
      <c r="AU190" s="71" t="s">
        <v>79</v>
      </c>
      <c r="AY190" s="71" t="s">
        <v>129</v>
      </c>
      <c r="BE190" s="123">
        <f>IF($N$190="základní",$J$190,0)</f>
        <v>0</v>
      </c>
      <c r="BF190" s="123">
        <f>IF($N$190="snížená",$J$190,0)</f>
        <v>0</v>
      </c>
      <c r="BG190" s="123">
        <f>IF($N$190="zákl. přenesená",$J$190,0)</f>
        <v>0</v>
      </c>
      <c r="BH190" s="123">
        <f>IF($N$190="sníž. přenesená",$J$190,0)</f>
        <v>0</v>
      </c>
      <c r="BI190" s="123">
        <f>IF($N$190="nulová",$J$190,0)</f>
        <v>0</v>
      </c>
      <c r="BJ190" s="71" t="s">
        <v>21</v>
      </c>
      <c r="BK190" s="123">
        <f>ROUND($I$190*$H$190,2)</f>
        <v>0</v>
      </c>
      <c r="BL190" s="71" t="s">
        <v>136</v>
      </c>
      <c r="BM190" s="71" t="s">
        <v>365</v>
      </c>
    </row>
    <row r="191" spans="2:51" s="6" customFormat="1" ht="15.75" customHeight="1">
      <c r="B191" s="124"/>
      <c r="D191" s="125" t="s">
        <v>142</v>
      </c>
      <c r="E191" s="126"/>
      <c r="F191" s="126" t="s">
        <v>366</v>
      </c>
      <c r="H191" s="127">
        <v>13.5</v>
      </c>
      <c r="L191" s="124"/>
      <c r="M191" s="128"/>
      <c r="T191" s="129"/>
      <c r="AT191" s="130" t="s">
        <v>142</v>
      </c>
      <c r="AU191" s="130" t="s">
        <v>79</v>
      </c>
      <c r="AV191" s="130" t="s">
        <v>79</v>
      </c>
      <c r="AW191" s="130" t="s">
        <v>95</v>
      </c>
      <c r="AX191" s="130" t="s">
        <v>21</v>
      </c>
      <c r="AY191" s="130" t="s">
        <v>129</v>
      </c>
    </row>
    <row r="192" spans="2:65" s="6" customFormat="1" ht="15.75" customHeight="1">
      <c r="B192" s="22"/>
      <c r="C192" s="112" t="s">
        <v>367</v>
      </c>
      <c r="D192" s="112" t="s">
        <v>131</v>
      </c>
      <c r="E192" s="113" t="s">
        <v>368</v>
      </c>
      <c r="F192" s="114" t="s">
        <v>369</v>
      </c>
      <c r="G192" s="115" t="s">
        <v>140</v>
      </c>
      <c r="H192" s="116">
        <v>13.5</v>
      </c>
      <c r="I192" s="117"/>
      <c r="J192" s="118">
        <f>ROUND($I$192*$H$192,2)</f>
        <v>0</v>
      </c>
      <c r="K192" s="114" t="s">
        <v>135</v>
      </c>
      <c r="L192" s="22"/>
      <c r="M192" s="119"/>
      <c r="N192" s="120" t="s">
        <v>43</v>
      </c>
      <c r="P192" s="121">
        <f>$O$192*$H$192</f>
        <v>0</v>
      </c>
      <c r="Q192" s="121">
        <v>0</v>
      </c>
      <c r="R192" s="121">
        <f>$Q$192*$H$192</f>
        <v>0</v>
      </c>
      <c r="S192" s="121">
        <v>0</v>
      </c>
      <c r="T192" s="122">
        <f>$S$192*$H$192</f>
        <v>0</v>
      </c>
      <c r="AR192" s="71" t="s">
        <v>136</v>
      </c>
      <c r="AT192" s="71" t="s">
        <v>131</v>
      </c>
      <c r="AU192" s="71" t="s">
        <v>79</v>
      </c>
      <c r="AY192" s="6" t="s">
        <v>129</v>
      </c>
      <c r="BE192" s="123">
        <f>IF($N$192="základní",$J$192,0)</f>
        <v>0</v>
      </c>
      <c r="BF192" s="123">
        <f>IF($N$192="snížená",$J$192,0)</f>
        <v>0</v>
      </c>
      <c r="BG192" s="123">
        <f>IF($N$192="zákl. přenesená",$J$192,0)</f>
        <v>0</v>
      </c>
      <c r="BH192" s="123">
        <f>IF($N$192="sníž. přenesená",$J$192,0)</f>
        <v>0</v>
      </c>
      <c r="BI192" s="123">
        <f>IF($N$192="nulová",$J$192,0)</f>
        <v>0</v>
      </c>
      <c r="BJ192" s="71" t="s">
        <v>21</v>
      </c>
      <c r="BK192" s="123">
        <f>ROUND($I$192*$H$192,2)</f>
        <v>0</v>
      </c>
      <c r="BL192" s="71" t="s">
        <v>136</v>
      </c>
      <c r="BM192" s="71" t="s">
        <v>370</v>
      </c>
    </row>
    <row r="193" spans="2:65" s="6" customFormat="1" ht="15.75" customHeight="1">
      <c r="B193" s="22"/>
      <c r="C193" s="115" t="s">
        <v>371</v>
      </c>
      <c r="D193" s="115" t="s">
        <v>131</v>
      </c>
      <c r="E193" s="113" t="s">
        <v>372</v>
      </c>
      <c r="F193" s="114" t="s">
        <v>373</v>
      </c>
      <c r="G193" s="115" t="s">
        <v>164</v>
      </c>
      <c r="H193" s="116">
        <v>10</v>
      </c>
      <c r="I193" s="117"/>
      <c r="J193" s="118">
        <f>ROUND($I$193*$H$193,2)</f>
        <v>0</v>
      </c>
      <c r="K193" s="114" t="s">
        <v>135</v>
      </c>
      <c r="L193" s="22"/>
      <c r="M193" s="119"/>
      <c r="N193" s="120" t="s">
        <v>43</v>
      </c>
      <c r="P193" s="121">
        <f>$O$193*$H$193</f>
        <v>0</v>
      </c>
      <c r="Q193" s="121">
        <v>0.0005</v>
      </c>
      <c r="R193" s="121">
        <f>$Q$193*$H$193</f>
        <v>0.005</v>
      </c>
      <c r="S193" s="121">
        <v>0</v>
      </c>
      <c r="T193" s="122">
        <f>$S$193*$H$193</f>
        <v>0</v>
      </c>
      <c r="AR193" s="71" t="s">
        <v>136</v>
      </c>
      <c r="AT193" s="71" t="s">
        <v>131</v>
      </c>
      <c r="AU193" s="71" t="s">
        <v>79</v>
      </c>
      <c r="AY193" s="71" t="s">
        <v>129</v>
      </c>
      <c r="BE193" s="123">
        <f>IF($N$193="základní",$J$193,0)</f>
        <v>0</v>
      </c>
      <c r="BF193" s="123">
        <f>IF($N$193="snížená",$J$193,0)</f>
        <v>0</v>
      </c>
      <c r="BG193" s="123">
        <f>IF($N$193="zákl. přenesená",$J$193,0)</f>
        <v>0</v>
      </c>
      <c r="BH193" s="123">
        <f>IF($N$193="sníž. přenesená",$J$193,0)</f>
        <v>0</v>
      </c>
      <c r="BI193" s="123">
        <f>IF($N$193="nulová",$J$193,0)</f>
        <v>0</v>
      </c>
      <c r="BJ193" s="71" t="s">
        <v>21</v>
      </c>
      <c r="BK193" s="123">
        <f>ROUND($I$193*$H$193,2)</f>
        <v>0</v>
      </c>
      <c r="BL193" s="71" t="s">
        <v>136</v>
      </c>
      <c r="BM193" s="71" t="s">
        <v>374</v>
      </c>
    </row>
    <row r="194" spans="2:63" s="101" customFormat="1" ht="30.75" customHeight="1">
      <c r="B194" s="102"/>
      <c r="D194" s="103" t="s">
        <v>71</v>
      </c>
      <c r="E194" s="110" t="s">
        <v>152</v>
      </c>
      <c r="F194" s="110" t="s">
        <v>375</v>
      </c>
      <c r="J194" s="111">
        <f>$BK$194</f>
        <v>0</v>
      </c>
      <c r="L194" s="102"/>
      <c r="M194" s="106"/>
      <c r="P194" s="107">
        <f>SUM($P$195:$P$242)</f>
        <v>0</v>
      </c>
      <c r="R194" s="107">
        <f>SUM($R$195:$R$242)</f>
        <v>131.82067500000002</v>
      </c>
      <c r="T194" s="108">
        <f>SUM($T$195:$T$242)</f>
        <v>0</v>
      </c>
      <c r="AR194" s="103" t="s">
        <v>21</v>
      </c>
      <c r="AT194" s="103" t="s">
        <v>71</v>
      </c>
      <c r="AU194" s="103" t="s">
        <v>21</v>
      </c>
      <c r="AY194" s="103" t="s">
        <v>129</v>
      </c>
      <c r="BK194" s="109">
        <f>SUM($BK$195:$BK$242)</f>
        <v>0</v>
      </c>
    </row>
    <row r="195" spans="2:65" s="6" customFormat="1" ht="15.75" customHeight="1">
      <c r="B195" s="22"/>
      <c r="C195" s="115" t="s">
        <v>376</v>
      </c>
      <c r="D195" s="115" t="s">
        <v>131</v>
      </c>
      <c r="E195" s="113" t="s">
        <v>377</v>
      </c>
      <c r="F195" s="114" t="s">
        <v>378</v>
      </c>
      <c r="G195" s="115" t="s">
        <v>140</v>
      </c>
      <c r="H195" s="116">
        <v>172.23</v>
      </c>
      <c r="I195" s="117"/>
      <c r="J195" s="118">
        <f>ROUND($I$195*$H$195,2)</f>
        <v>0</v>
      </c>
      <c r="K195" s="114" t="s">
        <v>135</v>
      </c>
      <c r="L195" s="22"/>
      <c r="M195" s="119"/>
      <c r="N195" s="120" t="s">
        <v>43</v>
      </c>
      <c r="P195" s="121">
        <f>$O$195*$H$195</f>
        <v>0</v>
      </c>
      <c r="Q195" s="121">
        <v>0</v>
      </c>
      <c r="R195" s="121">
        <f>$Q$195*$H$195</f>
        <v>0</v>
      </c>
      <c r="S195" s="121">
        <v>0</v>
      </c>
      <c r="T195" s="122">
        <f>$S$195*$H$195</f>
        <v>0</v>
      </c>
      <c r="AR195" s="71" t="s">
        <v>136</v>
      </c>
      <c r="AT195" s="71" t="s">
        <v>131</v>
      </c>
      <c r="AU195" s="71" t="s">
        <v>79</v>
      </c>
      <c r="AY195" s="71" t="s">
        <v>129</v>
      </c>
      <c r="BE195" s="123">
        <f>IF($N$195="základní",$J$195,0)</f>
        <v>0</v>
      </c>
      <c r="BF195" s="123">
        <f>IF($N$195="snížená",$J$195,0)</f>
        <v>0</v>
      </c>
      <c r="BG195" s="123">
        <f>IF($N$195="zákl. přenesená",$J$195,0)</f>
        <v>0</v>
      </c>
      <c r="BH195" s="123">
        <f>IF($N$195="sníž. přenesená",$J$195,0)</f>
        <v>0</v>
      </c>
      <c r="BI195" s="123">
        <f>IF($N$195="nulová",$J$195,0)</f>
        <v>0</v>
      </c>
      <c r="BJ195" s="71" t="s">
        <v>21</v>
      </c>
      <c r="BK195" s="123">
        <f>ROUND($I$195*$H$195,2)</f>
        <v>0</v>
      </c>
      <c r="BL195" s="71" t="s">
        <v>136</v>
      </c>
      <c r="BM195" s="71" t="s">
        <v>379</v>
      </c>
    </row>
    <row r="196" spans="2:51" s="6" customFormat="1" ht="15.75" customHeight="1">
      <c r="B196" s="124"/>
      <c r="D196" s="125" t="s">
        <v>142</v>
      </c>
      <c r="E196" s="126"/>
      <c r="F196" s="126" t="s">
        <v>180</v>
      </c>
      <c r="H196" s="127">
        <v>74.1</v>
      </c>
      <c r="L196" s="124"/>
      <c r="M196" s="128"/>
      <c r="T196" s="129"/>
      <c r="AT196" s="130" t="s">
        <v>142</v>
      </c>
      <c r="AU196" s="130" t="s">
        <v>79</v>
      </c>
      <c r="AV196" s="130" t="s">
        <v>79</v>
      </c>
      <c r="AW196" s="130" t="s">
        <v>95</v>
      </c>
      <c r="AX196" s="130" t="s">
        <v>72</v>
      </c>
      <c r="AY196" s="130" t="s">
        <v>129</v>
      </c>
    </row>
    <row r="197" spans="2:51" s="6" customFormat="1" ht="15.75" customHeight="1">
      <c r="B197" s="124"/>
      <c r="D197" s="131" t="s">
        <v>142</v>
      </c>
      <c r="E197" s="130"/>
      <c r="F197" s="126" t="s">
        <v>181</v>
      </c>
      <c r="H197" s="127">
        <v>1.98</v>
      </c>
      <c r="L197" s="124"/>
      <c r="M197" s="128"/>
      <c r="T197" s="129"/>
      <c r="AT197" s="130" t="s">
        <v>142</v>
      </c>
      <c r="AU197" s="130" t="s">
        <v>79</v>
      </c>
      <c r="AV197" s="130" t="s">
        <v>79</v>
      </c>
      <c r="AW197" s="130" t="s">
        <v>95</v>
      </c>
      <c r="AX197" s="130" t="s">
        <v>72</v>
      </c>
      <c r="AY197" s="130" t="s">
        <v>129</v>
      </c>
    </row>
    <row r="198" spans="2:51" s="6" customFormat="1" ht="15.75" customHeight="1">
      <c r="B198" s="124"/>
      <c r="D198" s="131" t="s">
        <v>142</v>
      </c>
      <c r="E198" s="130"/>
      <c r="F198" s="126" t="s">
        <v>182</v>
      </c>
      <c r="H198" s="127">
        <v>94.2</v>
      </c>
      <c r="L198" s="124"/>
      <c r="M198" s="128"/>
      <c r="T198" s="129"/>
      <c r="AT198" s="130" t="s">
        <v>142</v>
      </c>
      <c r="AU198" s="130" t="s">
        <v>79</v>
      </c>
      <c r="AV198" s="130" t="s">
        <v>79</v>
      </c>
      <c r="AW198" s="130" t="s">
        <v>95</v>
      </c>
      <c r="AX198" s="130" t="s">
        <v>72</v>
      </c>
      <c r="AY198" s="130" t="s">
        <v>129</v>
      </c>
    </row>
    <row r="199" spans="2:51" s="6" customFormat="1" ht="15.75" customHeight="1">
      <c r="B199" s="124"/>
      <c r="D199" s="131" t="s">
        <v>142</v>
      </c>
      <c r="E199" s="130"/>
      <c r="F199" s="126" t="s">
        <v>183</v>
      </c>
      <c r="H199" s="127">
        <v>1.95</v>
      </c>
      <c r="L199" s="124"/>
      <c r="M199" s="128"/>
      <c r="T199" s="129"/>
      <c r="AT199" s="130" t="s">
        <v>142</v>
      </c>
      <c r="AU199" s="130" t="s">
        <v>79</v>
      </c>
      <c r="AV199" s="130" t="s">
        <v>79</v>
      </c>
      <c r="AW199" s="130" t="s">
        <v>95</v>
      </c>
      <c r="AX199" s="130" t="s">
        <v>72</v>
      </c>
      <c r="AY199" s="130" t="s">
        <v>129</v>
      </c>
    </row>
    <row r="200" spans="2:65" s="6" customFormat="1" ht="15.75" customHeight="1">
      <c r="B200" s="22"/>
      <c r="C200" s="112" t="s">
        <v>380</v>
      </c>
      <c r="D200" s="112" t="s">
        <v>131</v>
      </c>
      <c r="E200" s="113" t="s">
        <v>381</v>
      </c>
      <c r="F200" s="114" t="s">
        <v>382</v>
      </c>
      <c r="G200" s="115" t="s">
        <v>140</v>
      </c>
      <c r="H200" s="116">
        <v>67.9</v>
      </c>
      <c r="I200" s="117"/>
      <c r="J200" s="118">
        <f>ROUND($I$200*$H$200,2)</f>
        <v>0</v>
      </c>
      <c r="K200" s="114" t="s">
        <v>135</v>
      </c>
      <c r="L200" s="22"/>
      <c r="M200" s="119"/>
      <c r="N200" s="120" t="s">
        <v>43</v>
      </c>
      <c r="P200" s="121">
        <f>$O$200*$H$200</f>
        <v>0</v>
      </c>
      <c r="Q200" s="121">
        <v>0</v>
      </c>
      <c r="R200" s="121">
        <f>$Q$200*$H$200</f>
        <v>0</v>
      </c>
      <c r="S200" s="121">
        <v>0</v>
      </c>
      <c r="T200" s="122">
        <f>$S$200*$H$200</f>
        <v>0</v>
      </c>
      <c r="AR200" s="71" t="s">
        <v>136</v>
      </c>
      <c r="AT200" s="71" t="s">
        <v>131</v>
      </c>
      <c r="AU200" s="71" t="s">
        <v>79</v>
      </c>
      <c r="AY200" s="6" t="s">
        <v>129</v>
      </c>
      <c r="BE200" s="123">
        <f>IF($N$200="základní",$J$200,0)</f>
        <v>0</v>
      </c>
      <c r="BF200" s="123">
        <f>IF($N$200="snížená",$J$200,0)</f>
        <v>0</v>
      </c>
      <c r="BG200" s="123">
        <f>IF($N$200="zákl. přenesená",$J$200,0)</f>
        <v>0</v>
      </c>
      <c r="BH200" s="123">
        <f>IF($N$200="sníž. přenesená",$J$200,0)</f>
        <v>0</v>
      </c>
      <c r="BI200" s="123">
        <f>IF($N$200="nulová",$J$200,0)</f>
        <v>0</v>
      </c>
      <c r="BJ200" s="71" t="s">
        <v>21</v>
      </c>
      <c r="BK200" s="123">
        <f>ROUND($I$200*$H$200,2)</f>
        <v>0</v>
      </c>
      <c r="BL200" s="71" t="s">
        <v>136</v>
      </c>
      <c r="BM200" s="71" t="s">
        <v>383</v>
      </c>
    </row>
    <row r="201" spans="2:51" s="6" customFormat="1" ht="15.75" customHeight="1">
      <c r="B201" s="124"/>
      <c r="D201" s="125" t="s">
        <v>142</v>
      </c>
      <c r="E201" s="126"/>
      <c r="F201" s="126" t="s">
        <v>238</v>
      </c>
      <c r="H201" s="127">
        <v>67.9</v>
      </c>
      <c r="L201" s="124"/>
      <c r="M201" s="128"/>
      <c r="T201" s="129"/>
      <c r="AT201" s="130" t="s">
        <v>142</v>
      </c>
      <c r="AU201" s="130" t="s">
        <v>79</v>
      </c>
      <c r="AV201" s="130" t="s">
        <v>79</v>
      </c>
      <c r="AW201" s="130" t="s">
        <v>95</v>
      </c>
      <c r="AX201" s="130" t="s">
        <v>21</v>
      </c>
      <c r="AY201" s="130" t="s">
        <v>129</v>
      </c>
    </row>
    <row r="202" spans="2:65" s="6" customFormat="1" ht="15.75" customHeight="1">
      <c r="B202" s="22"/>
      <c r="C202" s="112" t="s">
        <v>384</v>
      </c>
      <c r="D202" s="112" t="s">
        <v>131</v>
      </c>
      <c r="E202" s="113" t="s">
        <v>385</v>
      </c>
      <c r="F202" s="114" t="s">
        <v>386</v>
      </c>
      <c r="G202" s="115" t="s">
        <v>140</v>
      </c>
      <c r="H202" s="116">
        <v>12.603</v>
      </c>
      <c r="I202" s="117"/>
      <c r="J202" s="118">
        <f>ROUND($I$202*$H$202,2)</f>
        <v>0</v>
      </c>
      <c r="K202" s="114" t="s">
        <v>135</v>
      </c>
      <c r="L202" s="22"/>
      <c r="M202" s="119"/>
      <c r="N202" s="120" t="s">
        <v>43</v>
      </c>
      <c r="P202" s="121">
        <f>$O$202*$H$202</f>
        <v>0</v>
      </c>
      <c r="Q202" s="121">
        <v>0</v>
      </c>
      <c r="R202" s="121">
        <f>$Q$202*$H$202</f>
        <v>0</v>
      </c>
      <c r="S202" s="121">
        <v>0</v>
      </c>
      <c r="T202" s="122">
        <f>$S$202*$H$202</f>
        <v>0</v>
      </c>
      <c r="AR202" s="71" t="s">
        <v>136</v>
      </c>
      <c r="AT202" s="71" t="s">
        <v>131</v>
      </c>
      <c r="AU202" s="71" t="s">
        <v>79</v>
      </c>
      <c r="AY202" s="6" t="s">
        <v>129</v>
      </c>
      <c r="BE202" s="123">
        <f>IF($N$202="základní",$J$202,0)</f>
        <v>0</v>
      </c>
      <c r="BF202" s="123">
        <f>IF($N$202="snížená",$J$202,0)</f>
        <v>0</v>
      </c>
      <c r="BG202" s="123">
        <f>IF($N$202="zákl. přenesená",$J$202,0)</f>
        <v>0</v>
      </c>
      <c r="BH202" s="123">
        <f>IF($N$202="sníž. přenesená",$J$202,0)</f>
        <v>0</v>
      </c>
      <c r="BI202" s="123">
        <f>IF($N$202="nulová",$J$202,0)</f>
        <v>0</v>
      </c>
      <c r="BJ202" s="71" t="s">
        <v>21</v>
      </c>
      <c r="BK202" s="123">
        <f>ROUND($I$202*$H$202,2)</f>
        <v>0</v>
      </c>
      <c r="BL202" s="71" t="s">
        <v>136</v>
      </c>
      <c r="BM202" s="71" t="s">
        <v>387</v>
      </c>
    </row>
    <row r="203" spans="2:51" s="6" customFormat="1" ht="15.75" customHeight="1">
      <c r="B203" s="124"/>
      <c r="D203" s="125" t="s">
        <v>142</v>
      </c>
      <c r="E203" s="126"/>
      <c r="F203" s="126" t="s">
        <v>239</v>
      </c>
      <c r="H203" s="127">
        <v>12.603</v>
      </c>
      <c r="L203" s="124"/>
      <c r="M203" s="128"/>
      <c r="T203" s="129"/>
      <c r="AT203" s="130" t="s">
        <v>142</v>
      </c>
      <c r="AU203" s="130" t="s">
        <v>79</v>
      </c>
      <c r="AV203" s="130" t="s">
        <v>79</v>
      </c>
      <c r="AW203" s="130" t="s">
        <v>95</v>
      </c>
      <c r="AX203" s="130" t="s">
        <v>21</v>
      </c>
      <c r="AY203" s="130" t="s">
        <v>129</v>
      </c>
    </row>
    <row r="204" spans="2:65" s="6" customFormat="1" ht="15.75" customHeight="1">
      <c r="B204" s="22"/>
      <c r="C204" s="112" t="s">
        <v>388</v>
      </c>
      <c r="D204" s="112" t="s">
        <v>131</v>
      </c>
      <c r="E204" s="113" t="s">
        <v>389</v>
      </c>
      <c r="F204" s="114" t="s">
        <v>390</v>
      </c>
      <c r="G204" s="115" t="s">
        <v>140</v>
      </c>
      <c r="H204" s="116">
        <v>320.6</v>
      </c>
      <c r="I204" s="117"/>
      <c r="J204" s="118">
        <f>ROUND($I$204*$H$204,2)</f>
        <v>0</v>
      </c>
      <c r="K204" s="114" t="s">
        <v>135</v>
      </c>
      <c r="L204" s="22"/>
      <c r="M204" s="119"/>
      <c r="N204" s="120" t="s">
        <v>43</v>
      </c>
      <c r="P204" s="121">
        <f>$O$204*$H$204</f>
        <v>0</v>
      </c>
      <c r="Q204" s="121">
        <v>0</v>
      </c>
      <c r="R204" s="121">
        <f>$Q$204*$H$204</f>
        <v>0</v>
      </c>
      <c r="S204" s="121">
        <v>0</v>
      </c>
      <c r="T204" s="122">
        <f>$S$204*$H$204</f>
        <v>0</v>
      </c>
      <c r="AR204" s="71" t="s">
        <v>136</v>
      </c>
      <c r="AT204" s="71" t="s">
        <v>131</v>
      </c>
      <c r="AU204" s="71" t="s">
        <v>79</v>
      </c>
      <c r="AY204" s="6" t="s">
        <v>129</v>
      </c>
      <c r="BE204" s="123">
        <f>IF($N$204="základní",$J$204,0)</f>
        <v>0</v>
      </c>
      <c r="BF204" s="123">
        <f>IF($N$204="snížená",$J$204,0)</f>
        <v>0</v>
      </c>
      <c r="BG204" s="123">
        <f>IF($N$204="zákl. přenesená",$J$204,0)</f>
        <v>0</v>
      </c>
      <c r="BH204" s="123">
        <f>IF($N$204="sníž. přenesená",$J$204,0)</f>
        <v>0</v>
      </c>
      <c r="BI204" s="123">
        <f>IF($N$204="nulová",$J$204,0)</f>
        <v>0</v>
      </c>
      <c r="BJ204" s="71" t="s">
        <v>21</v>
      </c>
      <c r="BK204" s="123">
        <f>ROUND($I$204*$H$204,2)</f>
        <v>0</v>
      </c>
      <c r="BL204" s="71" t="s">
        <v>136</v>
      </c>
      <c r="BM204" s="71" t="s">
        <v>391</v>
      </c>
    </row>
    <row r="205" spans="2:51" s="6" customFormat="1" ht="15.75" customHeight="1">
      <c r="B205" s="124"/>
      <c r="D205" s="125" t="s">
        <v>142</v>
      </c>
      <c r="E205" s="126"/>
      <c r="F205" s="126" t="s">
        <v>392</v>
      </c>
      <c r="H205" s="127">
        <v>6.6</v>
      </c>
      <c r="L205" s="124"/>
      <c r="M205" s="128"/>
      <c r="T205" s="129"/>
      <c r="AT205" s="130" t="s">
        <v>142</v>
      </c>
      <c r="AU205" s="130" t="s">
        <v>79</v>
      </c>
      <c r="AV205" s="130" t="s">
        <v>79</v>
      </c>
      <c r="AW205" s="130" t="s">
        <v>95</v>
      </c>
      <c r="AX205" s="130" t="s">
        <v>72</v>
      </c>
      <c r="AY205" s="130" t="s">
        <v>129</v>
      </c>
    </row>
    <row r="206" spans="2:51" s="6" customFormat="1" ht="15.75" customHeight="1">
      <c r="B206" s="124"/>
      <c r="D206" s="131" t="s">
        <v>142</v>
      </c>
      <c r="E206" s="130"/>
      <c r="F206" s="126" t="s">
        <v>393</v>
      </c>
      <c r="H206" s="127">
        <v>314</v>
      </c>
      <c r="L206" s="124"/>
      <c r="M206" s="128"/>
      <c r="T206" s="129"/>
      <c r="AT206" s="130" t="s">
        <v>142</v>
      </c>
      <c r="AU206" s="130" t="s">
        <v>79</v>
      </c>
      <c r="AV206" s="130" t="s">
        <v>79</v>
      </c>
      <c r="AW206" s="130" t="s">
        <v>95</v>
      </c>
      <c r="AX206" s="130" t="s">
        <v>72</v>
      </c>
      <c r="AY206" s="130" t="s">
        <v>129</v>
      </c>
    </row>
    <row r="207" spans="2:65" s="6" customFormat="1" ht="15.75" customHeight="1">
      <c r="B207" s="22"/>
      <c r="C207" s="112" t="s">
        <v>394</v>
      </c>
      <c r="D207" s="112" t="s">
        <v>131</v>
      </c>
      <c r="E207" s="113" t="s">
        <v>395</v>
      </c>
      <c r="F207" s="114" t="s">
        <v>396</v>
      </c>
      <c r="G207" s="115" t="s">
        <v>140</v>
      </c>
      <c r="H207" s="116">
        <v>878.8</v>
      </c>
      <c r="I207" s="117"/>
      <c r="J207" s="118">
        <f>ROUND($I$207*$H$207,2)</f>
        <v>0</v>
      </c>
      <c r="K207" s="114" t="s">
        <v>135</v>
      </c>
      <c r="L207" s="22"/>
      <c r="M207" s="119"/>
      <c r="N207" s="120" t="s">
        <v>43</v>
      </c>
      <c r="P207" s="121">
        <f>$O$207*$H$207</f>
        <v>0</v>
      </c>
      <c r="Q207" s="121">
        <v>0</v>
      </c>
      <c r="R207" s="121">
        <f>$Q$207*$H$207</f>
        <v>0</v>
      </c>
      <c r="S207" s="121">
        <v>0</v>
      </c>
      <c r="T207" s="122">
        <f>$S$207*$H$207</f>
        <v>0</v>
      </c>
      <c r="AR207" s="71" t="s">
        <v>136</v>
      </c>
      <c r="AT207" s="71" t="s">
        <v>131</v>
      </c>
      <c r="AU207" s="71" t="s">
        <v>79</v>
      </c>
      <c r="AY207" s="6" t="s">
        <v>129</v>
      </c>
      <c r="BE207" s="123">
        <f>IF($N$207="základní",$J$207,0)</f>
        <v>0</v>
      </c>
      <c r="BF207" s="123">
        <f>IF($N$207="snížená",$J$207,0)</f>
        <v>0</v>
      </c>
      <c r="BG207" s="123">
        <f>IF($N$207="zákl. přenesená",$J$207,0)</f>
        <v>0</v>
      </c>
      <c r="BH207" s="123">
        <f>IF($N$207="sníž. přenesená",$J$207,0)</f>
        <v>0</v>
      </c>
      <c r="BI207" s="123">
        <f>IF($N$207="nulová",$J$207,0)</f>
        <v>0</v>
      </c>
      <c r="BJ207" s="71" t="s">
        <v>21</v>
      </c>
      <c r="BK207" s="123">
        <f>ROUND($I$207*$H$207,2)</f>
        <v>0</v>
      </c>
      <c r="BL207" s="71" t="s">
        <v>136</v>
      </c>
      <c r="BM207" s="71" t="s">
        <v>397</v>
      </c>
    </row>
    <row r="208" spans="2:51" s="6" customFormat="1" ht="15.75" customHeight="1">
      <c r="B208" s="124"/>
      <c r="D208" s="125" t="s">
        <v>142</v>
      </c>
      <c r="E208" s="126"/>
      <c r="F208" s="126" t="s">
        <v>398</v>
      </c>
      <c r="H208" s="127">
        <v>247</v>
      </c>
      <c r="L208" s="124"/>
      <c r="M208" s="128"/>
      <c r="T208" s="129"/>
      <c r="AT208" s="130" t="s">
        <v>142</v>
      </c>
      <c r="AU208" s="130" t="s">
        <v>79</v>
      </c>
      <c r="AV208" s="130" t="s">
        <v>79</v>
      </c>
      <c r="AW208" s="130" t="s">
        <v>95</v>
      </c>
      <c r="AX208" s="130" t="s">
        <v>72</v>
      </c>
      <c r="AY208" s="130" t="s">
        <v>129</v>
      </c>
    </row>
    <row r="209" spans="2:51" s="6" customFormat="1" ht="15.75" customHeight="1">
      <c r="B209" s="124"/>
      <c r="D209" s="131" t="s">
        <v>142</v>
      </c>
      <c r="E209" s="130"/>
      <c r="F209" s="126" t="s">
        <v>399</v>
      </c>
      <c r="H209" s="127">
        <v>247</v>
      </c>
      <c r="L209" s="124"/>
      <c r="M209" s="128"/>
      <c r="T209" s="129"/>
      <c r="AT209" s="130" t="s">
        <v>142</v>
      </c>
      <c r="AU209" s="130" t="s">
        <v>79</v>
      </c>
      <c r="AV209" s="130" t="s">
        <v>79</v>
      </c>
      <c r="AW209" s="130" t="s">
        <v>95</v>
      </c>
      <c r="AX209" s="130" t="s">
        <v>72</v>
      </c>
      <c r="AY209" s="130" t="s">
        <v>129</v>
      </c>
    </row>
    <row r="210" spans="2:51" s="6" customFormat="1" ht="15.75" customHeight="1">
      <c r="B210" s="124"/>
      <c r="D210" s="131" t="s">
        <v>142</v>
      </c>
      <c r="E210" s="130"/>
      <c r="F210" s="126" t="s">
        <v>400</v>
      </c>
      <c r="H210" s="127">
        <v>6.6</v>
      </c>
      <c r="L210" s="124"/>
      <c r="M210" s="128"/>
      <c r="T210" s="129"/>
      <c r="AT210" s="130" t="s">
        <v>142</v>
      </c>
      <c r="AU210" s="130" t="s">
        <v>79</v>
      </c>
      <c r="AV210" s="130" t="s">
        <v>79</v>
      </c>
      <c r="AW210" s="130" t="s">
        <v>95</v>
      </c>
      <c r="AX210" s="130" t="s">
        <v>72</v>
      </c>
      <c r="AY210" s="130" t="s">
        <v>129</v>
      </c>
    </row>
    <row r="211" spans="2:51" s="6" customFormat="1" ht="15.75" customHeight="1">
      <c r="B211" s="124"/>
      <c r="D211" s="131" t="s">
        <v>142</v>
      </c>
      <c r="E211" s="130"/>
      <c r="F211" s="126" t="s">
        <v>401</v>
      </c>
      <c r="H211" s="127">
        <v>314</v>
      </c>
      <c r="L211" s="124"/>
      <c r="M211" s="128"/>
      <c r="T211" s="129"/>
      <c r="AT211" s="130" t="s">
        <v>142</v>
      </c>
      <c r="AU211" s="130" t="s">
        <v>79</v>
      </c>
      <c r="AV211" s="130" t="s">
        <v>79</v>
      </c>
      <c r="AW211" s="130" t="s">
        <v>95</v>
      </c>
      <c r="AX211" s="130" t="s">
        <v>72</v>
      </c>
      <c r="AY211" s="130" t="s">
        <v>129</v>
      </c>
    </row>
    <row r="212" spans="2:51" s="6" customFormat="1" ht="15.75" customHeight="1">
      <c r="B212" s="124"/>
      <c r="D212" s="131" t="s">
        <v>142</v>
      </c>
      <c r="E212" s="130"/>
      <c r="F212" s="126" t="s">
        <v>402</v>
      </c>
      <c r="H212" s="127">
        <v>49.4</v>
      </c>
      <c r="L212" s="124"/>
      <c r="M212" s="128"/>
      <c r="T212" s="129"/>
      <c r="AT212" s="130" t="s">
        <v>142</v>
      </c>
      <c r="AU212" s="130" t="s">
        <v>79</v>
      </c>
      <c r="AV212" s="130" t="s">
        <v>79</v>
      </c>
      <c r="AW212" s="130" t="s">
        <v>95</v>
      </c>
      <c r="AX212" s="130" t="s">
        <v>72</v>
      </c>
      <c r="AY212" s="130" t="s">
        <v>129</v>
      </c>
    </row>
    <row r="213" spans="2:51" s="6" customFormat="1" ht="15.75" customHeight="1">
      <c r="B213" s="124"/>
      <c r="D213" s="131" t="s">
        <v>142</v>
      </c>
      <c r="E213" s="130"/>
      <c r="F213" s="126" t="s">
        <v>403</v>
      </c>
      <c r="H213" s="127">
        <v>6.5</v>
      </c>
      <c r="L213" s="124"/>
      <c r="M213" s="128"/>
      <c r="T213" s="129"/>
      <c r="AT213" s="130" t="s">
        <v>142</v>
      </c>
      <c r="AU213" s="130" t="s">
        <v>79</v>
      </c>
      <c r="AV213" s="130" t="s">
        <v>79</v>
      </c>
      <c r="AW213" s="130" t="s">
        <v>95</v>
      </c>
      <c r="AX213" s="130" t="s">
        <v>72</v>
      </c>
      <c r="AY213" s="130" t="s">
        <v>129</v>
      </c>
    </row>
    <row r="214" spans="2:51" s="6" customFormat="1" ht="15.75" customHeight="1">
      <c r="B214" s="124"/>
      <c r="D214" s="131" t="s">
        <v>142</v>
      </c>
      <c r="E214" s="130"/>
      <c r="F214" s="126" t="s">
        <v>404</v>
      </c>
      <c r="H214" s="127">
        <v>6.5</v>
      </c>
      <c r="L214" s="124"/>
      <c r="M214" s="128"/>
      <c r="T214" s="129"/>
      <c r="AT214" s="130" t="s">
        <v>142</v>
      </c>
      <c r="AU214" s="130" t="s">
        <v>79</v>
      </c>
      <c r="AV214" s="130" t="s">
        <v>79</v>
      </c>
      <c r="AW214" s="130" t="s">
        <v>95</v>
      </c>
      <c r="AX214" s="130" t="s">
        <v>72</v>
      </c>
      <c r="AY214" s="130" t="s">
        <v>129</v>
      </c>
    </row>
    <row r="215" spans="2:51" s="6" customFormat="1" ht="15.75" customHeight="1">
      <c r="B215" s="124"/>
      <c r="D215" s="131" t="s">
        <v>142</v>
      </c>
      <c r="E215" s="130"/>
      <c r="F215" s="126" t="s">
        <v>405</v>
      </c>
      <c r="H215" s="127">
        <v>1.8</v>
      </c>
      <c r="L215" s="124"/>
      <c r="M215" s="128"/>
      <c r="T215" s="129"/>
      <c r="AT215" s="130" t="s">
        <v>142</v>
      </c>
      <c r="AU215" s="130" t="s">
        <v>79</v>
      </c>
      <c r="AV215" s="130" t="s">
        <v>79</v>
      </c>
      <c r="AW215" s="130" t="s">
        <v>95</v>
      </c>
      <c r="AX215" s="130" t="s">
        <v>72</v>
      </c>
      <c r="AY215" s="130" t="s">
        <v>129</v>
      </c>
    </row>
    <row r="216" spans="2:65" s="6" customFormat="1" ht="15.75" customHeight="1">
      <c r="B216" s="22"/>
      <c r="C216" s="112" t="s">
        <v>406</v>
      </c>
      <c r="D216" s="112" t="s">
        <v>131</v>
      </c>
      <c r="E216" s="113" t="s">
        <v>407</v>
      </c>
      <c r="F216" s="114" t="s">
        <v>408</v>
      </c>
      <c r="G216" s="115" t="s">
        <v>140</v>
      </c>
      <c r="H216" s="116">
        <v>172.23</v>
      </c>
      <c r="I216" s="117"/>
      <c r="J216" s="118">
        <f>ROUND($I$216*$H$216,2)</f>
        <v>0</v>
      </c>
      <c r="K216" s="114" t="s">
        <v>135</v>
      </c>
      <c r="L216" s="22"/>
      <c r="M216" s="119"/>
      <c r="N216" s="120" t="s">
        <v>43</v>
      </c>
      <c r="P216" s="121">
        <f>$O$216*$H$216</f>
        <v>0</v>
      </c>
      <c r="Q216" s="121">
        <v>0</v>
      </c>
      <c r="R216" s="121">
        <f>$Q$216*$H$216</f>
        <v>0</v>
      </c>
      <c r="S216" s="121">
        <v>0</v>
      </c>
      <c r="T216" s="122">
        <f>$S$216*$H$216</f>
        <v>0</v>
      </c>
      <c r="AR216" s="71" t="s">
        <v>136</v>
      </c>
      <c r="AT216" s="71" t="s">
        <v>131</v>
      </c>
      <c r="AU216" s="71" t="s">
        <v>79</v>
      </c>
      <c r="AY216" s="6" t="s">
        <v>129</v>
      </c>
      <c r="BE216" s="123">
        <f>IF($N$216="základní",$J$216,0)</f>
        <v>0</v>
      </c>
      <c r="BF216" s="123">
        <f>IF($N$216="snížená",$J$216,0)</f>
        <v>0</v>
      </c>
      <c r="BG216" s="123">
        <f>IF($N$216="zákl. přenesená",$J$216,0)</f>
        <v>0</v>
      </c>
      <c r="BH216" s="123">
        <f>IF($N$216="sníž. přenesená",$J$216,0)</f>
        <v>0</v>
      </c>
      <c r="BI216" s="123">
        <f>IF($N$216="nulová",$J$216,0)</f>
        <v>0</v>
      </c>
      <c r="BJ216" s="71" t="s">
        <v>21</v>
      </c>
      <c r="BK216" s="123">
        <f>ROUND($I$216*$H$216,2)</f>
        <v>0</v>
      </c>
      <c r="BL216" s="71" t="s">
        <v>136</v>
      </c>
      <c r="BM216" s="71" t="s">
        <v>409</v>
      </c>
    </row>
    <row r="217" spans="2:65" s="6" customFormat="1" ht="15.75" customHeight="1">
      <c r="B217" s="22"/>
      <c r="C217" s="115" t="s">
        <v>410</v>
      </c>
      <c r="D217" s="115" t="s">
        <v>131</v>
      </c>
      <c r="E217" s="113" t="s">
        <v>411</v>
      </c>
      <c r="F217" s="114" t="s">
        <v>412</v>
      </c>
      <c r="G217" s="115" t="s">
        <v>140</v>
      </c>
      <c r="H217" s="116">
        <v>248.8</v>
      </c>
      <c r="I217" s="117"/>
      <c r="J217" s="118">
        <f>ROUND($I$217*$H$217,2)</f>
        <v>0</v>
      </c>
      <c r="K217" s="114" t="s">
        <v>135</v>
      </c>
      <c r="L217" s="22"/>
      <c r="M217" s="119"/>
      <c r="N217" s="120" t="s">
        <v>43</v>
      </c>
      <c r="P217" s="121">
        <f>$O$217*$H$217</f>
        <v>0</v>
      </c>
      <c r="Q217" s="121">
        <v>0</v>
      </c>
      <c r="R217" s="121">
        <f>$Q$217*$H$217</f>
        <v>0</v>
      </c>
      <c r="S217" s="121">
        <v>0</v>
      </c>
      <c r="T217" s="122">
        <f>$S$217*$H$217</f>
        <v>0</v>
      </c>
      <c r="AR217" s="71" t="s">
        <v>136</v>
      </c>
      <c r="AT217" s="71" t="s">
        <v>131</v>
      </c>
      <c r="AU217" s="71" t="s">
        <v>79</v>
      </c>
      <c r="AY217" s="71" t="s">
        <v>129</v>
      </c>
      <c r="BE217" s="123">
        <f>IF($N$217="základní",$J$217,0)</f>
        <v>0</v>
      </c>
      <c r="BF217" s="123">
        <f>IF($N$217="snížená",$J$217,0)</f>
        <v>0</v>
      </c>
      <c r="BG217" s="123">
        <f>IF($N$217="zákl. přenesená",$J$217,0)</f>
        <v>0</v>
      </c>
      <c r="BH217" s="123">
        <f>IF($N$217="sníž. přenesená",$J$217,0)</f>
        <v>0</v>
      </c>
      <c r="BI217" s="123">
        <f>IF($N$217="nulová",$J$217,0)</f>
        <v>0</v>
      </c>
      <c r="BJ217" s="71" t="s">
        <v>21</v>
      </c>
      <c r="BK217" s="123">
        <f>ROUND($I$217*$H$217,2)</f>
        <v>0</v>
      </c>
      <c r="BL217" s="71" t="s">
        <v>136</v>
      </c>
      <c r="BM217" s="71" t="s">
        <v>413</v>
      </c>
    </row>
    <row r="218" spans="2:51" s="6" customFormat="1" ht="15.75" customHeight="1">
      <c r="B218" s="124"/>
      <c r="D218" s="125" t="s">
        <v>142</v>
      </c>
      <c r="E218" s="126"/>
      <c r="F218" s="126" t="s">
        <v>232</v>
      </c>
      <c r="H218" s="127">
        <v>247</v>
      </c>
      <c r="L218" s="124"/>
      <c r="M218" s="128"/>
      <c r="T218" s="129"/>
      <c r="AT218" s="130" t="s">
        <v>142</v>
      </c>
      <c r="AU218" s="130" t="s">
        <v>79</v>
      </c>
      <c r="AV218" s="130" t="s">
        <v>79</v>
      </c>
      <c r="AW218" s="130" t="s">
        <v>95</v>
      </c>
      <c r="AX218" s="130" t="s">
        <v>72</v>
      </c>
      <c r="AY218" s="130" t="s">
        <v>129</v>
      </c>
    </row>
    <row r="219" spans="2:51" s="6" customFormat="1" ht="15.75" customHeight="1">
      <c r="B219" s="124"/>
      <c r="D219" s="131" t="s">
        <v>142</v>
      </c>
      <c r="E219" s="130"/>
      <c r="F219" s="126" t="s">
        <v>237</v>
      </c>
      <c r="H219" s="127">
        <v>1.8</v>
      </c>
      <c r="L219" s="124"/>
      <c r="M219" s="128"/>
      <c r="T219" s="129"/>
      <c r="AT219" s="130" t="s">
        <v>142</v>
      </c>
      <c r="AU219" s="130" t="s">
        <v>79</v>
      </c>
      <c r="AV219" s="130" t="s">
        <v>79</v>
      </c>
      <c r="AW219" s="130" t="s">
        <v>95</v>
      </c>
      <c r="AX219" s="130" t="s">
        <v>72</v>
      </c>
      <c r="AY219" s="130" t="s">
        <v>129</v>
      </c>
    </row>
    <row r="220" spans="2:65" s="6" customFormat="1" ht="15.75" customHeight="1">
      <c r="B220" s="22"/>
      <c r="C220" s="112" t="s">
        <v>414</v>
      </c>
      <c r="D220" s="112" t="s">
        <v>131</v>
      </c>
      <c r="E220" s="113" t="s">
        <v>415</v>
      </c>
      <c r="F220" s="114" t="s">
        <v>416</v>
      </c>
      <c r="G220" s="115" t="s">
        <v>140</v>
      </c>
      <c r="H220" s="116">
        <v>248.8</v>
      </c>
      <c r="I220" s="117"/>
      <c r="J220" s="118">
        <f>ROUND($I$220*$H$220,2)</f>
        <v>0</v>
      </c>
      <c r="K220" s="114" t="s">
        <v>135</v>
      </c>
      <c r="L220" s="22"/>
      <c r="M220" s="119"/>
      <c r="N220" s="120" t="s">
        <v>43</v>
      </c>
      <c r="P220" s="121">
        <f>$O$220*$H$220</f>
        <v>0</v>
      </c>
      <c r="Q220" s="121">
        <v>0.00652</v>
      </c>
      <c r="R220" s="121">
        <f>$Q$220*$H$220</f>
        <v>1.622176</v>
      </c>
      <c r="S220" s="121">
        <v>0</v>
      </c>
      <c r="T220" s="122">
        <f>$S$220*$H$220</f>
        <v>0</v>
      </c>
      <c r="AR220" s="71" t="s">
        <v>136</v>
      </c>
      <c r="AT220" s="71" t="s">
        <v>131</v>
      </c>
      <c r="AU220" s="71" t="s">
        <v>79</v>
      </c>
      <c r="AY220" s="6" t="s">
        <v>129</v>
      </c>
      <c r="BE220" s="123">
        <f>IF($N$220="základní",$J$220,0)</f>
        <v>0</v>
      </c>
      <c r="BF220" s="123">
        <f>IF($N$220="snížená",$J$220,0)</f>
        <v>0</v>
      </c>
      <c r="BG220" s="123">
        <f>IF($N$220="zákl. přenesená",$J$220,0)</f>
        <v>0</v>
      </c>
      <c r="BH220" s="123">
        <f>IF($N$220="sníž. přenesená",$J$220,0)</f>
        <v>0</v>
      </c>
      <c r="BI220" s="123">
        <f>IF($N$220="nulová",$J$220,0)</f>
        <v>0</v>
      </c>
      <c r="BJ220" s="71" t="s">
        <v>21</v>
      </c>
      <c r="BK220" s="123">
        <f>ROUND($I$220*$H$220,2)</f>
        <v>0</v>
      </c>
      <c r="BL220" s="71" t="s">
        <v>136</v>
      </c>
      <c r="BM220" s="71" t="s">
        <v>417</v>
      </c>
    </row>
    <row r="221" spans="2:51" s="6" customFormat="1" ht="15.75" customHeight="1">
      <c r="B221" s="124"/>
      <c r="D221" s="125" t="s">
        <v>142</v>
      </c>
      <c r="E221" s="126"/>
      <c r="F221" s="126" t="s">
        <v>232</v>
      </c>
      <c r="H221" s="127">
        <v>247</v>
      </c>
      <c r="L221" s="124"/>
      <c r="M221" s="128"/>
      <c r="T221" s="129"/>
      <c r="AT221" s="130" t="s">
        <v>142</v>
      </c>
      <c r="AU221" s="130" t="s">
        <v>79</v>
      </c>
      <c r="AV221" s="130" t="s">
        <v>79</v>
      </c>
      <c r="AW221" s="130" t="s">
        <v>95</v>
      </c>
      <c r="AX221" s="130" t="s">
        <v>72</v>
      </c>
      <c r="AY221" s="130" t="s">
        <v>129</v>
      </c>
    </row>
    <row r="222" spans="2:51" s="6" customFormat="1" ht="15.75" customHeight="1">
      <c r="B222" s="124"/>
      <c r="D222" s="131" t="s">
        <v>142</v>
      </c>
      <c r="E222" s="130"/>
      <c r="F222" s="126" t="s">
        <v>237</v>
      </c>
      <c r="H222" s="127">
        <v>1.8</v>
      </c>
      <c r="L222" s="124"/>
      <c r="M222" s="128"/>
      <c r="T222" s="129"/>
      <c r="AT222" s="130" t="s">
        <v>142</v>
      </c>
      <c r="AU222" s="130" t="s">
        <v>79</v>
      </c>
      <c r="AV222" s="130" t="s">
        <v>79</v>
      </c>
      <c r="AW222" s="130" t="s">
        <v>95</v>
      </c>
      <c r="AX222" s="130" t="s">
        <v>72</v>
      </c>
      <c r="AY222" s="130" t="s">
        <v>129</v>
      </c>
    </row>
    <row r="223" spans="2:65" s="6" customFormat="1" ht="15.75" customHeight="1">
      <c r="B223" s="22"/>
      <c r="C223" s="112" t="s">
        <v>418</v>
      </c>
      <c r="D223" s="112" t="s">
        <v>131</v>
      </c>
      <c r="E223" s="113" t="s">
        <v>419</v>
      </c>
      <c r="F223" s="114" t="s">
        <v>420</v>
      </c>
      <c r="G223" s="115" t="s">
        <v>140</v>
      </c>
      <c r="H223" s="116">
        <v>253.8</v>
      </c>
      <c r="I223" s="117"/>
      <c r="J223" s="118">
        <f>ROUND($I$223*$H$223,2)</f>
        <v>0</v>
      </c>
      <c r="K223" s="114" t="s">
        <v>135</v>
      </c>
      <c r="L223" s="22"/>
      <c r="M223" s="119"/>
      <c r="N223" s="120" t="s">
        <v>43</v>
      </c>
      <c r="P223" s="121">
        <f>$O$223*$H$223</f>
        <v>0</v>
      </c>
      <c r="Q223" s="121">
        <v>0.00061</v>
      </c>
      <c r="R223" s="121">
        <f>$Q$223*$H$223</f>
        <v>0.154818</v>
      </c>
      <c r="S223" s="121">
        <v>0</v>
      </c>
      <c r="T223" s="122">
        <f>$S$223*$H$223</f>
        <v>0</v>
      </c>
      <c r="AR223" s="71" t="s">
        <v>136</v>
      </c>
      <c r="AT223" s="71" t="s">
        <v>131</v>
      </c>
      <c r="AU223" s="71" t="s">
        <v>79</v>
      </c>
      <c r="AY223" s="6" t="s">
        <v>129</v>
      </c>
      <c r="BE223" s="123">
        <f>IF($N$223="základní",$J$223,0)</f>
        <v>0</v>
      </c>
      <c r="BF223" s="123">
        <f>IF($N$223="snížená",$J$223,0)</f>
        <v>0</v>
      </c>
      <c r="BG223" s="123">
        <f>IF($N$223="zákl. přenesená",$J$223,0)</f>
        <v>0</v>
      </c>
      <c r="BH223" s="123">
        <f>IF($N$223="sníž. přenesená",$J$223,0)</f>
        <v>0</v>
      </c>
      <c r="BI223" s="123">
        <f>IF($N$223="nulová",$J$223,0)</f>
        <v>0</v>
      </c>
      <c r="BJ223" s="71" t="s">
        <v>21</v>
      </c>
      <c r="BK223" s="123">
        <f>ROUND($I$223*$H$223,2)</f>
        <v>0</v>
      </c>
      <c r="BL223" s="71" t="s">
        <v>136</v>
      </c>
      <c r="BM223" s="71" t="s">
        <v>421</v>
      </c>
    </row>
    <row r="224" spans="2:51" s="6" customFormat="1" ht="15.75" customHeight="1">
      <c r="B224" s="124"/>
      <c r="D224" s="125" t="s">
        <v>142</v>
      </c>
      <c r="E224" s="126"/>
      <c r="F224" s="126" t="s">
        <v>232</v>
      </c>
      <c r="H224" s="127">
        <v>247</v>
      </c>
      <c r="L224" s="124"/>
      <c r="M224" s="128"/>
      <c r="T224" s="129"/>
      <c r="AT224" s="130" t="s">
        <v>142</v>
      </c>
      <c r="AU224" s="130" t="s">
        <v>79</v>
      </c>
      <c r="AV224" s="130" t="s">
        <v>79</v>
      </c>
      <c r="AW224" s="130" t="s">
        <v>95</v>
      </c>
      <c r="AX224" s="130" t="s">
        <v>72</v>
      </c>
      <c r="AY224" s="130" t="s">
        <v>129</v>
      </c>
    </row>
    <row r="225" spans="2:51" s="6" customFormat="1" ht="15.75" customHeight="1">
      <c r="B225" s="124"/>
      <c r="D225" s="131" t="s">
        <v>142</v>
      </c>
      <c r="E225" s="130"/>
      <c r="F225" s="126" t="s">
        <v>160</v>
      </c>
      <c r="H225" s="127">
        <v>5</v>
      </c>
      <c r="L225" s="124"/>
      <c r="M225" s="128"/>
      <c r="T225" s="129"/>
      <c r="AT225" s="130" t="s">
        <v>142</v>
      </c>
      <c r="AU225" s="130" t="s">
        <v>79</v>
      </c>
      <c r="AV225" s="130" t="s">
        <v>79</v>
      </c>
      <c r="AW225" s="130" t="s">
        <v>95</v>
      </c>
      <c r="AX225" s="130" t="s">
        <v>72</v>
      </c>
      <c r="AY225" s="130" t="s">
        <v>129</v>
      </c>
    </row>
    <row r="226" spans="2:51" s="6" customFormat="1" ht="15.75" customHeight="1">
      <c r="B226" s="124"/>
      <c r="D226" s="131" t="s">
        <v>142</v>
      </c>
      <c r="E226" s="130"/>
      <c r="F226" s="126" t="s">
        <v>237</v>
      </c>
      <c r="H226" s="127">
        <v>1.8</v>
      </c>
      <c r="L226" s="124"/>
      <c r="M226" s="128"/>
      <c r="T226" s="129"/>
      <c r="AT226" s="130" t="s">
        <v>142</v>
      </c>
      <c r="AU226" s="130" t="s">
        <v>79</v>
      </c>
      <c r="AV226" s="130" t="s">
        <v>79</v>
      </c>
      <c r="AW226" s="130" t="s">
        <v>95</v>
      </c>
      <c r="AX226" s="130" t="s">
        <v>72</v>
      </c>
      <c r="AY226" s="130" t="s">
        <v>129</v>
      </c>
    </row>
    <row r="227" spans="2:65" s="6" customFormat="1" ht="15.75" customHeight="1">
      <c r="B227" s="22"/>
      <c r="C227" s="112" t="s">
        <v>422</v>
      </c>
      <c r="D227" s="112" t="s">
        <v>131</v>
      </c>
      <c r="E227" s="113" t="s">
        <v>423</v>
      </c>
      <c r="F227" s="114" t="s">
        <v>424</v>
      </c>
      <c r="G227" s="115" t="s">
        <v>140</v>
      </c>
      <c r="H227" s="116">
        <v>253.8</v>
      </c>
      <c r="I227" s="117"/>
      <c r="J227" s="118">
        <f>ROUND($I$227*$H$227,2)</f>
        <v>0</v>
      </c>
      <c r="K227" s="114" t="s">
        <v>135</v>
      </c>
      <c r="L227" s="22"/>
      <c r="M227" s="119"/>
      <c r="N227" s="120" t="s">
        <v>43</v>
      </c>
      <c r="P227" s="121">
        <f>$O$227*$H$227</f>
        <v>0</v>
      </c>
      <c r="Q227" s="121">
        <v>0.10373</v>
      </c>
      <c r="R227" s="121">
        <f>$Q$227*$H$227</f>
        <v>26.326674</v>
      </c>
      <c r="S227" s="121">
        <v>0</v>
      </c>
      <c r="T227" s="122">
        <f>$S$227*$H$227</f>
        <v>0</v>
      </c>
      <c r="AR227" s="71" t="s">
        <v>136</v>
      </c>
      <c r="AT227" s="71" t="s">
        <v>131</v>
      </c>
      <c r="AU227" s="71" t="s">
        <v>79</v>
      </c>
      <c r="AY227" s="6" t="s">
        <v>129</v>
      </c>
      <c r="BE227" s="123">
        <f>IF($N$227="základní",$J$227,0)</f>
        <v>0</v>
      </c>
      <c r="BF227" s="123">
        <f>IF($N$227="snížená",$J$227,0)</f>
        <v>0</v>
      </c>
      <c r="BG227" s="123">
        <f>IF($N$227="zákl. přenesená",$J$227,0)</f>
        <v>0</v>
      </c>
      <c r="BH227" s="123">
        <f>IF($N$227="sníž. přenesená",$J$227,0)</f>
        <v>0</v>
      </c>
      <c r="BI227" s="123">
        <f>IF($N$227="nulová",$J$227,0)</f>
        <v>0</v>
      </c>
      <c r="BJ227" s="71" t="s">
        <v>21</v>
      </c>
      <c r="BK227" s="123">
        <f>ROUND($I$227*$H$227,2)</f>
        <v>0</v>
      </c>
      <c r="BL227" s="71" t="s">
        <v>136</v>
      </c>
      <c r="BM227" s="71" t="s">
        <v>425</v>
      </c>
    </row>
    <row r="228" spans="2:51" s="6" customFormat="1" ht="15.75" customHeight="1">
      <c r="B228" s="124"/>
      <c r="D228" s="125" t="s">
        <v>142</v>
      </c>
      <c r="E228" s="126"/>
      <c r="F228" s="126" t="s">
        <v>232</v>
      </c>
      <c r="H228" s="127">
        <v>247</v>
      </c>
      <c r="L228" s="124"/>
      <c r="M228" s="128"/>
      <c r="T228" s="129"/>
      <c r="AT228" s="130" t="s">
        <v>142</v>
      </c>
      <c r="AU228" s="130" t="s">
        <v>79</v>
      </c>
      <c r="AV228" s="130" t="s">
        <v>79</v>
      </c>
      <c r="AW228" s="130" t="s">
        <v>95</v>
      </c>
      <c r="AX228" s="130" t="s">
        <v>72</v>
      </c>
      <c r="AY228" s="130" t="s">
        <v>129</v>
      </c>
    </row>
    <row r="229" spans="2:51" s="6" customFormat="1" ht="15.75" customHeight="1">
      <c r="B229" s="124"/>
      <c r="D229" s="131" t="s">
        <v>142</v>
      </c>
      <c r="E229" s="130"/>
      <c r="F229" s="126" t="s">
        <v>160</v>
      </c>
      <c r="H229" s="127">
        <v>5</v>
      </c>
      <c r="L229" s="124"/>
      <c r="M229" s="128"/>
      <c r="T229" s="129"/>
      <c r="AT229" s="130" t="s">
        <v>142</v>
      </c>
      <c r="AU229" s="130" t="s">
        <v>79</v>
      </c>
      <c r="AV229" s="130" t="s">
        <v>79</v>
      </c>
      <c r="AW229" s="130" t="s">
        <v>95</v>
      </c>
      <c r="AX229" s="130" t="s">
        <v>72</v>
      </c>
      <c r="AY229" s="130" t="s">
        <v>129</v>
      </c>
    </row>
    <row r="230" spans="2:51" s="6" customFormat="1" ht="15.75" customHeight="1">
      <c r="B230" s="124"/>
      <c r="D230" s="131" t="s">
        <v>142</v>
      </c>
      <c r="E230" s="130"/>
      <c r="F230" s="126" t="s">
        <v>237</v>
      </c>
      <c r="H230" s="127">
        <v>1.8</v>
      </c>
      <c r="L230" s="124"/>
      <c r="M230" s="128"/>
      <c r="T230" s="129"/>
      <c r="AT230" s="130" t="s">
        <v>142</v>
      </c>
      <c r="AU230" s="130" t="s">
        <v>79</v>
      </c>
      <c r="AV230" s="130" t="s">
        <v>79</v>
      </c>
      <c r="AW230" s="130" t="s">
        <v>95</v>
      </c>
      <c r="AX230" s="130" t="s">
        <v>72</v>
      </c>
      <c r="AY230" s="130" t="s">
        <v>129</v>
      </c>
    </row>
    <row r="231" spans="2:65" s="6" customFormat="1" ht="15.75" customHeight="1">
      <c r="B231" s="22"/>
      <c r="C231" s="112" t="s">
        <v>426</v>
      </c>
      <c r="D231" s="112" t="s">
        <v>131</v>
      </c>
      <c r="E231" s="113" t="s">
        <v>427</v>
      </c>
      <c r="F231" s="114" t="s">
        <v>428</v>
      </c>
      <c r="G231" s="115" t="s">
        <v>140</v>
      </c>
      <c r="H231" s="116">
        <v>49.4</v>
      </c>
      <c r="I231" s="117"/>
      <c r="J231" s="118">
        <f>ROUND($I$231*$H$231,2)</f>
        <v>0</v>
      </c>
      <c r="K231" s="114" t="s">
        <v>135</v>
      </c>
      <c r="L231" s="22"/>
      <c r="M231" s="119"/>
      <c r="N231" s="120" t="s">
        <v>43</v>
      </c>
      <c r="P231" s="121">
        <f>$O$231*$H$231</f>
        <v>0</v>
      </c>
      <c r="Q231" s="121">
        <v>0.08425</v>
      </c>
      <c r="R231" s="121">
        <f>$Q$231*$H$231</f>
        <v>4.16195</v>
      </c>
      <c r="S231" s="121">
        <v>0</v>
      </c>
      <c r="T231" s="122">
        <f>$S$231*$H$231</f>
        <v>0</v>
      </c>
      <c r="AR231" s="71" t="s">
        <v>136</v>
      </c>
      <c r="AT231" s="71" t="s">
        <v>131</v>
      </c>
      <c r="AU231" s="71" t="s">
        <v>79</v>
      </c>
      <c r="AY231" s="6" t="s">
        <v>129</v>
      </c>
      <c r="BE231" s="123">
        <f>IF($N$231="základní",$J$231,0)</f>
        <v>0</v>
      </c>
      <c r="BF231" s="123">
        <f>IF($N$231="snížená",$J$231,0)</f>
        <v>0</v>
      </c>
      <c r="BG231" s="123">
        <f>IF($N$231="zákl. přenesená",$J$231,0)</f>
        <v>0</v>
      </c>
      <c r="BH231" s="123">
        <f>IF($N$231="sníž. přenesená",$J$231,0)</f>
        <v>0</v>
      </c>
      <c r="BI231" s="123">
        <f>IF($N$231="nulová",$J$231,0)</f>
        <v>0</v>
      </c>
      <c r="BJ231" s="71" t="s">
        <v>21</v>
      </c>
      <c r="BK231" s="123">
        <f>ROUND($I$231*$H$231,2)</f>
        <v>0</v>
      </c>
      <c r="BL231" s="71" t="s">
        <v>136</v>
      </c>
      <c r="BM231" s="71" t="s">
        <v>429</v>
      </c>
    </row>
    <row r="232" spans="2:51" s="6" customFormat="1" ht="15.75" customHeight="1">
      <c r="B232" s="124"/>
      <c r="D232" s="125" t="s">
        <v>142</v>
      </c>
      <c r="E232" s="126"/>
      <c r="F232" s="126" t="s">
        <v>235</v>
      </c>
      <c r="H232" s="127">
        <v>49.4</v>
      </c>
      <c r="L232" s="124"/>
      <c r="M232" s="128"/>
      <c r="T232" s="129"/>
      <c r="AT232" s="130" t="s">
        <v>142</v>
      </c>
      <c r="AU232" s="130" t="s">
        <v>79</v>
      </c>
      <c r="AV232" s="130" t="s">
        <v>79</v>
      </c>
      <c r="AW232" s="130" t="s">
        <v>95</v>
      </c>
      <c r="AX232" s="130" t="s">
        <v>21</v>
      </c>
      <c r="AY232" s="130" t="s">
        <v>129</v>
      </c>
    </row>
    <row r="233" spans="2:65" s="6" customFormat="1" ht="15.75" customHeight="1">
      <c r="B233" s="22"/>
      <c r="C233" s="132" t="s">
        <v>430</v>
      </c>
      <c r="D233" s="132" t="s">
        <v>219</v>
      </c>
      <c r="E233" s="133" t="s">
        <v>431</v>
      </c>
      <c r="F233" s="134" t="s">
        <v>432</v>
      </c>
      <c r="G233" s="135" t="s">
        <v>140</v>
      </c>
      <c r="H233" s="136">
        <v>50.882</v>
      </c>
      <c r="I233" s="137"/>
      <c r="J233" s="138">
        <f>ROUND($I$233*$H$233,2)</f>
        <v>0</v>
      </c>
      <c r="K233" s="134" t="s">
        <v>135</v>
      </c>
      <c r="L233" s="139"/>
      <c r="M233" s="140"/>
      <c r="N233" s="141" t="s">
        <v>43</v>
      </c>
      <c r="P233" s="121">
        <f>$O$233*$H$233</f>
        <v>0</v>
      </c>
      <c r="Q233" s="121">
        <v>0.131</v>
      </c>
      <c r="R233" s="121">
        <f>$Q$233*$H$233</f>
        <v>6.665542</v>
      </c>
      <c r="S233" s="121">
        <v>0</v>
      </c>
      <c r="T233" s="122">
        <f>$S$233*$H$233</f>
        <v>0</v>
      </c>
      <c r="AR233" s="71" t="s">
        <v>167</v>
      </c>
      <c r="AT233" s="71" t="s">
        <v>219</v>
      </c>
      <c r="AU233" s="71" t="s">
        <v>79</v>
      </c>
      <c r="AY233" s="6" t="s">
        <v>129</v>
      </c>
      <c r="BE233" s="123">
        <f>IF($N$233="základní",$J$233,0)</f>
        <v>0</v>
      </c>
      <c r="BF233" s="123">
        <f>IF($N$233="snížená",$J$233,0)</f>
        <v>0</v>
      </c>
      <c r="BG233" s="123">
        <f>IF($N$233="zákl. přenesená",$J$233,0)</f>
        <v>0</v>
      </c>
      <c r="BH233" s="123">
        <f>IF($N$233="sníž. přenesená",$J$233,0)</f>
        <v>0</v>
      </c>
      <c r="BI233" s="123">
        <f>IF($N$233="nulová",$J$233,0)</f>
        <v>0</v>
      </c>
      <c r="BJ233" s="71" t="s">
        <v>21</v>
      </c>
      <c r="BK233" s="123">
        <f>ROUND($I$233*$H$233,2)</f>
        <v>0</v>
      </c>
      <c r="BL233" s="71" t="s">
        <v>136</v>
      </c>
      <c r="BM233" s="71" t="s">
        <v>433</v>
      </c>
    </row>
    <row r="234" spans="2:51" s="6" customFormat="1" ht="15.75" customHeight="1">
      <c r="B234" s="124"/>
      <c r="D234" s="131" t="s">
        <v>142</v>
      </c>
      <c r="F234" s="126" t="s">
        <v>434</v>
      </c>
      <c r="H234" s="127">
        <v>50.882</v>
      </c>
      <c r="L234" s="124"/>
      <c r="M234" s="128"/>
      <c r="T234" s="129"/>
      <c r="AT234" s="130" t="s">
        <v>142</v>
      </c>
      <c r="AU234" s="130" t="s">
        <v>79</v>
      </c>
      <c r="AV234" s="130" t="s">
        <v>79</v>
      </c>
      <c r="AW234" s="130" t="s">
        <v>72</v>
      </c>
      <c r="AX234" s="130" t="s">
        <v>21</v>
      </c>
      <c r="AY234" s="130" t="s">
        <v>129</v>
      </c>
    </row>
    <row r="235" spans="2:65" s="6" customFormat="1" ht="15.75" customHeight="1">
      <c r="B235" s="22"/>
      <c r="C235" s="112" t="s">
        <v>435</v>
      </c>
      <c r="D235" s="112" t="s">
        <v>131</v>
      </c>
      <c r="E235" s="113" t="s">
        <v>436</v>
      </c>
      <c r="F235" s="114" t="s">
        <v>437</v>
      </c>
      <c r="G235" s="115" t="s">
        <v>140</v>
      </c>
      <c r="H235" s="116">
        <v>327.1</v>
      </c>
      <c r="I235" s="117"/>
      <c r="J235" s="118">
        <f>ROUND($I$235*$H$235,2)</f>
        <v>0</v>
      </c>
      <c r="K235" s="114" t="s">
        <v>135</v>
      </c>
      <c r="L235" s="22"/>
      <c r="M235" s="119"/>
      <c r="N235" s="120" t="s">
        <v>43</v>
      </c>
      <c r="P235" s="121">
        <f>$O$235*$H$235</f>
        <v>0</v>
      </c>
      <c r="Q235" s="121">
        <v>0.10362</v>
      </c>
      <c r="R235" s="121">
        <f>$Q$235*$H$235</f>
        <v>33.894102000000004</v>
      </c>
      <c r="S235" s="121">
        <v>0</v>
      </c>
      <c r="T235" s="122">
        <f>$S$235*$H$235</f>
        <v>0</v>
      </c>
      <c r="AR235" s="71" t="s">
        <v>136</v>
      </c>
      <c r="AT235" s="71" t="s">
        <v>131</v>
      </c>
      <c r="AU235" s="71" t="s">
        <v>79</v>
      </c>
      <c r="AY235" s="6" t="s">
        <v>129</v>
      </c>
      <c r="BE235" s="123">
        <f>IF($N$235="základní",$J$235,0)</f>
        <v>0</v>
      </c>
      <c r="BF235" s="123">
        <f>IF($N$235="snížená",$J$235,0)</f>
        <v>0</v>
      </c>
      <c r="BG235" s="123">
        <f>IF($N$235="zákl. přenesená",$J$235,0)</f>
        <v>0</v>
      </c>
      <c r="BH235" s="123">
        <f>IF($N$235="sníž. přenesená",$J$235,0)</f>
        <v>0</v>
      </c>
      <c r="BI235" s="123">
        <f>IF($N$235="nulová",$J$235,0)</f>
        <v>0</v>
      </c>
      <c r="BJ235" s="71" t="s">
        <v>21</v>
      </c>
      <c r="BK235" s="123">
        <f>ROUND($I$235*$H$235,2)</f>
        <v>0</v>
      </c>
      <c r="BL235" s="71" t="s">
        <v>136</v>
      </c>
      <c r="BM235" s="71" t="s">
        <v>438</v>
      </c>
    </row>
    <row r="236" spans="2:51" s="6" customFormat="1" ht="15.75" customHeight="1">
      <c r="B236" s="124"/>
      <c r="D236" s="125" t="s">
        <v>142</v>
      </c>
      <c r="E236" s="126"/>
      <c r="F236" s="126" t="s">
        <v>233</v>
      </c>
      <c r="H236" s="127">
        <v>6.6</v>
      </c>
      <c r="L236" s="124"/>
      <c r="M236" s="128"/>
      <c r="T236" s="129"/>
      <c r="AT236" s="130" t="s">
        <v>142</v>
      </c>
      <c r="AU236" s="130" t="s">
        <v>79</v>
      </c>
      <c r="AV236" s="130" t="s">
        <v>79</v>
      </c>
      <c r="AW236" s="130" t="s">
        <v>95</v>
      </c>
      <c r="AX236" s="130" t="s">
        <v>72</v>
      </c>
      <c r="AY236" s="130" t="s">
        <v>129</v>
      </c>
    </row>
    <row r="237" spans="2:51" s="6" customFormat="1" ht="15.75" customHeight="1">
      <c r="B237" s="124"/>
      <c r="D237" s="131" t="s">
        <v>142</v>
      </c>
      <c r="E237" s="130"/>
      <c r="F237" s="126" t="s">
        <v>234</v>
      </c>
      <c r="H237" s="127">
        <v>314</v>
      </c>
      <c r="L237" s="124"/>
      <c r="M237" s="128"/>
      <c r="T237" s="129"/>
      <c r="AT237" s="130" t="s">
        <v>142</v>
      </c>
      <c r="AU237" s="130" t="s">
        <v>79</v>
      </c>
      <c r="AV237" s="130" t="s">
        <v>79</v>
      </c>
      <c r="AW237" s="130" t="s">
        <v>95</v>
      </c>
      <c r="AX237" s="130" t="s">
        <v>72</v>
      </c>
      <c r="AY237" s="130" t="s">
        <v>129</v>
      </c>
    </row>
    <row r="238" spans="2:51" s="6" customFormat="1" ht="15.75" customHeight="1">
      <c r="B238" s="124"/>
      <c r="D238" s="131" t="s">
        <v>142</v>
      </c>
      <c r="E238" s="130"/>
      <c r="F238" s="126" t="s">
        <v>236</v>
      </c>
      <c r="H238" s="127">
        <v>6.5</v>
      </c>
      <c r="L238" s="124"/>
      <c r="M238" s="128"/>
      <c r="T238" s="129"/>
      <c r="AT238" s="130" t="s">
        <v>142</v>
      </c>
      <c r="AU238" s="130" t="s">
        <v>79</v>
      </c>
      <c r="AV238" s="130" t="s">
        <v>79</v>
      </c>
      <c r="AW238" s="130" t="s">
        <v>95</v>
      </c>
      <c r="AX238" s="130" t="s">
        <v>72</v>
      </c>
      <c r="AY238" s="130" t="s">
        <v>129</v>
      </c>
    </row>
    <row r="239" spans="2:65" s="6" customFormat="1" ht="15.75" customHeight="1">
      <c r="B239" s="22"/>
      <c r="C239" s="132" t="s">
        <v>439</v>
      </c>
      <c r="D239" s="132" t="s">
        <v>219</v>
      </c>
      <c r="E239" s="133" t="s">
        <v>440</v>
      </c>
      <c r="F239" s="134" t="s">
        <v>441</v>
      </c>
      <c r="G239" s="135" t="s">
        <v>140</v>
      </c>
      <c r="H239" s="136">
        <v>330.218</v>
      </c>
      <c r="I239" s="137"/>
      <c r="J239" s="138">
        <f>ROUND($I$239*$H$239,2)</f>
        <v>0</v>
      </c>
      <c r="K239" s="134" t="s">
        <v>135</v>
      </c>
      <c r="L239" s="139"/>
      <c r="M239" s="140"/>
      <c r="N239" s="141" t="s">
        <v>43</v>
      </c>
      <c r="P239" s="121">
        <f>$O$239*$H$239</f>
        <v>0</v>
      </c>
      <c r="Q239" s="121">
        <v>0.176</v>
      </c>
      <c r="R239" s="121">
        <f>$Q$239*$H$239</f>
        <v>58.118368</v>
      </c>
      <c r="S239" s="121">
        <v>0</v>
      </c>
      <c r="T239" s="122">
        <f>$S$239*$H$239</f>
        <v>0</v>
      </c>
      <c r="AR239" s="71" t="s">
        <v>167</v>
      </c>
      <c r="AT239" s="71" t="s">
        <v>219</v>
      </c>
      <c r="AU239" s="71" t="s">
        <v>79</v>
      </c>
      <c r="AY239" s="6" t="s">
        <v>129</v>
      </c>
      <c r="BE239" s="123">
        <f>IF($N$239="základní",$J$239,0)</f>
        <v>0</v>
      </c>
      <c r="BF239" s="123">
        <f>IF($N$239="snížená",$J$239,0)</f>
        <v>0</v>
      </c>
      <c r="BG239" s="123">
        <f>IF($N$239="zákl. přenesená",$J$239,0)</f>
        <v>0</v>
      </c>
      <c r="BH239" s="123">
        <f>IF($N$239="sníž. přenesená",$J$239,0)</f>
        <v>0</v>
      </c>
      <c r="BI239" s="123">
        <f>IF($N$239="nulová",$J$239,0)</f>
        <v>0</v>
      </c>
      <c r="BJ239" s="71" t="s">
        <v>21</v>
      </c>
      <c r="BK239" s="123">
        <f>ROUND($I$239*$H$239,2)</f>
        <v>0</v>
      </c>
      <c r="BL239" s="71" t="s">
        <v>136</v>
      </c>
      <c r="BM239" s="71" t="s">
        <v>442</v>
      </c>
    </row>
    <row r="240" spans="2:51" s="6" customFormat="1" ht="15.75" customHeight="1">
      <c r="B240" s="124"/>
      <c r="D240" s="131" t="s">
        <v>142</v>
      </c>
      <c r="F240" s="126" t="s">
        <v>443</v>
      </c>
      <c r="H240" s="127">
        <v>330.218</v>
      </c>
      <c r="L240" s="124"/>
      <c r="M240" s="128"/>
      <c r="T240" s="129"/>
      <c r="AT240" s="130" t="s">
        <v>142</v>
      </c>
      <c r="AU240" s="130" t="s">
        <v>79</v>
      </c>
      <c r="AV240" s="130" t="s">
        <v>79</v>
      </c>
      <c r="AW240" s="130" t="s">
        <v>72</v>
      </c>
      <c r="AX240" s="130" t="s">
        <v>21</v>
      </c>
      <c r="AY240" s="130" t="s">
        <v>129</v>
      </c>
    </row>
    <row r="241" spans="2:65" s="6" customFormat="1" ht="15.75" customHeight="1">
      <c r="B241" s="22"/>
      <c r="C241" s="132" t="s">
        <v>444</v>
      </c>
      <c r="D241" s="132" t="s">
        <v>219</v>
      </c>
      <c r="E241" s="133" t="s">
        <v>445</v>
      </c>
      <c r="F241" s="134" t="s">
        <v>446</v>
      </c>
      <c r="G241" s="135" t="s">
        <v>140</v>
      </c>
      <c r="H241" s="136">
        <v>6.695</v>
      </c>
      <c r="I241" s="137"/>
      <c r="J241" s="138">
        <f>ROUND($I$241*$H$241,2)</f>
        <v>0</v>
      </c>
      <c r="K241" s="134" t="s">
        <v>135</v>
      </c>
      <c r="L241" s="139"/>
      <c r="M241" s="140"/>
      <c r="N241" s="141" t="s">
        <v>43</v>
      </c>
      <c r="P241" s="121">
        <f>$O$241*$H$241</f>
        <v>0</v>
      </c>
      <c r="Q241" s="121">
        <v>0.131</v>
      </c>
      <c r="R241" s="121">
        <f>$Q$241*$H$241</f>
        <v>0.8770450000000001</v>
      </c>
      <c r="S241" s="121">
        <v>0</v>
      </c>
      <c r="T241" s="122">
        <f>$S$241*$H$241</f>
        <v>0</v>
      </c>
      <c r="AR241" s="71" t="s">
        <v>167</v>
      </c>
      <c r="AT241" s="71" t="s">
        <v>219</v>
      </c>
      <c r="AU241" s="71" t="s">
        <v>79</v>
      </c>
      <c r="AY241" s="6" t="s">
        <v>129</v>
      </c>
      <c r="BE241" s="123">
        <f>IF($N$241="základní",$J$241,0)</f>
        <v>0</v>
      </c>
      <c r="BF241" s="123">
        <f>IF($N$241="snížená",$J$241,0)</f>
        <v>0</v>
      </c>
      <c r="BG241" s="123">
        <f>IF($N$241="zákl. přenesená",$J$241,0)</f>
        <v>0</v>
      </c>
      <c r="BH241" s="123">
        <f>IF($N$241="sníž. přenesená",$J$241,0)</f>
        <v>0</v>
      </c>
      <c r="BI241" s="123">
        <f>IF($N$241="nulová",$J$241,0)</f>
        <v>0</v>
      </c>
      <c r="BJ241" s="71" t="s">
        <v>21</v>
      </c>
      <c r="BK241" s="123">
        <f>ROUND($I$241*$H$241,2)</f>
        <v>0</v>
      </c>
      <c r="BL241" s="71" t="s">
        <v>136</v>
      </c>
      <c r="BM241" s="71" t="s">
        <v>447</v>
      </c>
    </row>
    <row r="242" spans="2:51" s="6" customFormat="1" ht="15.75" customHeight="1">
      <c r="B242" s="124"/>
      <c r="D242" s="131" t="s">
        <v>142</v>
      </c>
      <c r="F242" s="126" t="s">
        <v>448</v>
      </c>
      <c r="H242" s="127">
        <v>6.695</v>
      </c>
      <c r="L242" s="124"/>
      <c r="M242" s="128"/>
      <c r="T242" s="129"/>
      <c r="AT242" s="130" t="s">
        <v>142</v>
      </c>
      <c r="AU242" s="130" t="s">
        <v>79</v>
      </c>
      <c r="AV242" s="130" t="s">
        <v>79</v>
      </c>
      <c r="AW242" s="130" t="s">
        <v>72</v>
      </c>
      <c r="AX242" s="130" t="s">
        <v>21</v>
      </c>
      <c r="AY242" s="130" t="s">
        <v>129</v>
      </c>
    </row>
    <row r="243" spans="2:63" s="101" customFormat="1" ht="30.75" customHeight="1">
      <c r="B243" s="102"/>
      <c r="D243" s="103" t="s">
        <v>71</v>
      </c>
      <c r="E243" s="110" t="s">
        <v>156</v>
      </c>
      <c r="F243" s="110" t="s">
        <v>449</v>
      </c>
      <c r="J243" s="111">
        <f>$BK$243</f>
        <v>0</v>
      </c>
      <c r="L243" s="102"/>
      <c r="M243" s="106"/>
      <c r="P243" s="107">
        <f>SUM($P$244:$P$245)</f>
        <v>0</v>
      </c>
      <c r="R243" s="107">
        <f>SUM($R$244:$R$245)</f>
        <v>0.032339999999999994</v>
      </c>
      <c r="T243" s="108">
        <f>SUM($T$244:$T$245)</f>
        <v>0</v>
      </c>
      <c r="AR243" s="103" t="s">
        <v>21</v>
      </c>
      <c r="AT243" s="103" t="s">
        <v>71</v>
      </c>
      <c r="AU243" s="103" t="s">
        <v>21</v>
      </c>
      <c r="AY243" s="103" t="s">
        <v>129</v>
      </c>
      <c r="BK243" s="109">
        <f>SUM($BK$244:$BK$245)</f>
        <v>0</v>
      </c>
    </row>
    <row r="244" spans="2:65" s="6" customFormat="1" ht="15.75" customHeight="1">
      <c r="B244" s="22"/>
      <c r="C244" s="112" t="s">
        <v>450</v>
      </c>
      <c r="D244" s="112" t="s">
        <v>131</v>
      </c>
      <c r="E244" s="113" t="s">
        <v>451</v>
      </c>
      <c r="F244" s="114" t="s">
        <v>452</v>
      </c>
      <c r="G244" s="115" t="s">
        <v>140</v>
      </c>
      <c r="H244" s="116">
        <v>1.4</v>
      </c>
      <c r="I244" s="117"/>
      <c r="J244" s="118">
        <f>ROUND($I$244*$H$244,2)</f>
        <v>0</v>
      </c>
      <c r="K244" s="114" t="s">
        <v>135</v>
      </c>
      <c r="L244" s="22"/>
      <c r="M244" s="119"/>
      <c r="N244" s="120" t="s">
        <v>43</v>
      </c>
      <c r="P244" s="121">
        <f>$O$244*$H$244</f>
        <v>0</v>
      </c>
      <c r="Q244" s="121">
        <v>0.0231</v>
      </c>
      <c r="R244" s="121">
        <f>$Q$244*$H$244</f>
        <v>0.032339999999999994</v>
      </c>
      <c r="S244" s="121">
        <v>0</v>
      </c>
      <c r="T244" s="122">
        <f>$S$244*$H$244</f>
        <v>0</v>
      </c>
      <c r="AR244" s="71" t="s">
        <v>136</v>
      </c>
      <c r="AT244" s="71" t="s">
        <v>131</v>
      </c>
      <c r="AU244" s="71" t="s">
        <v>79</v>
      </c>
      <c r="AY244" s="6" t="s">
        <v>129</v>
      </c>
      <c r="BE244" s="123">
        <f>IF($N$244="základní",$J$244,0)</f>
        <v>0</v>
      </c>
      <c r="BF244" s="123">
        <f>IF($N$244="snížená",$J$244,0)</f>
        <v>0</v>
      </c>
      <c r="BG244" s="123">
        <f>IF($N$244="zákl. přenesená",$J$244,0)</f>
        <v>0</v>
      </c>
      <c r="BH244" s="123">
        <f>IF($N$244="sníž. přenesená",$J$244,0)</f>
        <v>0</v>
      </c>
      <c r="BI244" s="123">
        <f>IF($N$244="nulová",$J$244,0)</f>
        <v>0</v>
      </c>
      <c r="BJ244" s="71" t="s">
        <v>21</v>
      </c>
      <c r="BK244" s="123">
        <f>ROUND($I$244*$H$244,2)</f>
        <v>0</v>
      </c>
      <c r="BL244" s="71" t="s">
        <v>136</v>
      </c>
      <c r="BM244" s="71" t="s">
        <v>453</v>
      </c>
    </row>
    <row r="245" spans="2:51" s="6" customFormat="1" ht="15.75" customHeight="1">
      <c r="B245" s="124"/>
      <c r="D245" s="125" t="s">
        <v>142</v>
      </c>
      <c r="E245" s="126"/>
      <c r="F245" s="126" t="s">
        <v>454</v>
      </c>
      <c r="H245" s="127">
        <v>1.4</v>
      </c>
      <c r="L245" s="124"/>
      <c r="M245" s="128"/>
      <c r="T245" s="129"/>
      <c r="AT245" s="130" t="s">
        <v>142</v>
      </c>
      <c r="AU245" s="130" t="s">
        <v>79</v>
      </c>
      <c r="AV245" s="130" t="s">
        <v>79</v>
      </c>
      <c r="AW245" s="130" t="s">
        <v>95</v>
      </c>
      <c r="AX245" s="130" t="s">
        <v>21</v>
      </c>
      <c r="AY245" s="130" t="s">
        <v>129</v>
      </c>
    </row>
    <row r="246" spans="2:63" s="101" customFormat="1" ht="30.75" customHeight="1">
      <c r="B246" s="102"/>
      <c r="D246" s="103" t="s">
        <v>71</v>
      </c>
      <c r="E246" s="110" t="s">
        <v>171</v>
      </c>
      <c r="F246" s="110" t="s">
        <v>455</v>
      </c>
      <c r="J246" s="111">
        <f>$BK$246</f>
        <v>0</v>
      </c>
      <c r="L246" s="102"/>
      <c r="M246" s="106"/>
      <c r="P246" s="107">
        <f>SUM($P$247:$P$265)</f>
        <v>0</v>
      </c>
      <c r="R246" s="107">
        <f>SUM($R$247:$R$265)</f>
        <v>44.411682</v>
      </c>
      <c r="T246" s="108">
        <f>SUM($T$247:$T$265)</f>
        <v>0.9</v>
      </c>
      <c r="AR246" s="103" t="s">
        <v>21</v>
      </c>
      <c r="AT246" s="103" t="s">
        <v>71</v>
      </c>
      <c r="AU246" s="103" t="s">
        <v>21</v>
      </c>
      <c r="AY246" s="103" t="s">
        <v>129</v>
      </c>
      <c r="BK246" s="109">
        <f>SUM($BK$247:$BK$265)</f>
        <v>0</v>
      </c>
    </row>
    <row r="247" spans="2:65" s="6" customFormat="1" ht="15.75" customHeight="1">
      <c r="B247" s="22"/>
      <c r="C247" s="112" t="s">
        <v>456</v>
      </c>
      <c r="D247" s="112" t="s">
        <v>131</v>
      </c>
      <c r="E247" s="113" t="s">
        <v>457</v>
      </c>
      <c r="F247" s="114" t="s">
        <v>458</v>
      </c>
      <c r="G247" s="115" t="s">
        <v>134</v>
      </c>
      <c r="H247" s="116">
        <v>2</v>
      </c>
      <c r="I247" s="117"/>
      <c r="J247" s="118">
        <f>ROUND($I$247*$H$247,2)</f>
        <v>0</v>
      </c>
      <c r="K247" s="114" t="s">
        <v>278</v>
      </c>
      <c r="L247" s="22"/>
      <c r="M247" s="119"/>
      <c r="N247" s="120" t="s">
        <v>43</v>
      </c>
      <c r="P247" s="121">
        <f>$O$247*$H$247</f>
        <v>0</v>
      </c>
      <c r="Q247" s="121">
        <v>0</v>
      </c>
      <c r="R247" s="121">
        <f>$Q$247*$H$247</f>
        <v>0</v>
      </c>
      <c r="S247" s="121">
        <v>0</v>
      </c>
      <c r="T247" s="122">
        <f>$S$247*$H$247</f>
        <v>0</v>
      </c>
      <c r="AR247" s="71" t="s">
        <v>136</v>
      </c>
      <c r="AT247" s="71" t="s">
        <v>131</v>
      </c>
      <c r="AU247" s="71" t="s">
        <v>79</v>
      </c>
      <c r="AY247" s="6" t="s">
        <v>129</v>
      </c>
      <c r="BE247" s="123">
        <f>IF($N$247="základní",$J$247,0)</f>
        <v>0</v>
      </c>
      <c r="BF247" s="123">
        <f>IF($N$247="snížená",$J$247,0)</f>
        <v>0</v>
      </c>
      <c r="BG247" s="123">
        <f>IF($N$247="zákl. přenesená",$J$247,0)</f>
        <v>0</v>
      </c>
      <c r="BH247" s="123">
        <f>IF($N$247="sníž. přenesená",$J$247,0)</f>
        <v>0</v>
      </c>
      <c r="BI247" s="123">
        <f>IF($N$247="nulová",$J$247,0)</f>
        <v>0</v>
      </c>
      <c r="BJ247" s="71" t="s">
        <v>21</v>
      </c>
      <c r="BK247" s="123">
        <f>ROUND($I$247*$H$247,2)</f>
        <v>0</v>
      </c>
      <c r="BL247" s="71" t="s">
        <v>136</v>
      </c>
      <c r="BM247" s="71" t="s">
        <v>459</v>
      </c>
    </row>
    <row r="248" spans="2:65" s="6" customFormat="1" ht="15.75" customHeight="1">
      <c r="B248" s="22"/>
      <c r="C248" s="115" t="s">
        <v>460</v>
      </c>
      <c r="D248" s="115" t="s">
        <v>131</v>
      </c>
      <c r="E248" s="113" t="s">
        <v>461</v>
      </c>
      <c r="F248" s="114" t="s">
        <v>462</v>
      </c>
      <c r="G248" s="115" t="s">
        <v>164</v>
      </c>
      <c r="H248" s="116">
        <v>118.55</v>
      </c>
      <c r="I248" s="117"/>
      <c r="J248" s="118">
        <f>ROUND($I$248*$H$248,2)</f>
        <v>0</v>
      </c>
      <c r="K248" s="114" t="s">
        <v>135</v>
      </c>
      <c r="L248" s="22"/>
      <c r="M248" s="119"/>
      <c r="N248" s="120" t="s">
        <v>43</v>
      </c>
      <c r="P248" s="121">
        <f>$O$248*$H$248</f>
        <v>0</v>
      </c>
      <c r="Q248" s="121">
        <v>0.1554</v>
      </c>
      <c r="R248" s="121">
        <f>$Q$248*$H$248</f>
        <v>18.42267</v>
      </c>
      <c r="S248" s="121">
        <v>0</v>
      </c>
      <c r="T248" s="122">
        <f>$S$248*$H$248</f>
        <v>0</v>
      </c>
      <c r="AR248" s="71" t="s">
        <v>136</v>
      </c>
      <c r="AT248" s="71" t="s">
        <v>131</v>
      </c>
      <c r="AU248" s="71" t="s">
        <v>79</v>
      </c>
      <c r="AY248" s="71" t="s">
        <v>129</v>
      </c>
      <c r="BE248" s="123">
        <f>IF($N$248="základní",$J$248,0)</f>
        <v>0</v>
      </c>
      <c r="BF248" s="123">
        <f>IF($N$248="snížená",$J$248,0)</f>
        <v>0</v>
      </c>
      <c r="BG248" s="123">
        <f>IF($N$248="zákl. přenesená",$J$248,0)</f>
        <v>0</v>
      </c>
      <c r="BH248" s="123">
        <f>IF($N$248="sníž. přenesená",$J$248,0)</f>
        <v>0</v>
      </c>
      <c r="BI248" s="123">
        <f>IF($N$248="nulová",$J$248,0)</f>
        <v>0</v>
      </c>
      <c r="BJ248" s="71" t="s">
        <v>21</v>
      </c>
      <c r="BK248" s="123">
        <f>ROUND($I$248*$H$248,2)</f>
        <v>0</v>
      </c>
      <c r="BL248" s="71" t="s">
        <v>136</v>
      </c>
      <c r="BM248" s="71" t="s">
        <v>463</v>
      </c>
    </row>
    <row r="249" spans="2:51" s="6" customFormat="1" ht="15.75" customHeight="1">
      <c r="B249" s="124"/>
      <c r="D249" s="125" t="s">
        <v>142</v>
      </c>
      <c r="E249" s="126"/>
      <c r="F249" s="126" t="s">
        <v>166</v>
      </c>
      <c r="H249" s="127">
        <v>118.55</v>
      </c>
      <c r="L249" s="124"/>
      <c r="M249" s="128"/>
      <c r="T249" s="129"/>
      <c r="AT249" s="130" t="s">
        <v>142</v>
      </c>
      <c r="AU249" s="130" t="s">
        <v>79</v>
      </c>
      <c r="AV249" s="130" t="s">
        <v>79</v>
      </c>
      <c r="AW249" s="130" t="s">
        <v>95</v>
      </c>
      <c r="AX249" s="130" t="s">
        <v>21</v>
      </c>
      <c r="AY249" s="130" t="s">
        <v>129</v>
      </c>
    </row>
    <row r="250" spans="2:65" s="6" customFormat="1" ht="15.75" customHeight="1">
      <c r="B250" s="22"/>
      <c r="C250" s="132" t="s">
        <v>464</v>
      </c>
      <c r="D250" s="132" t="s">
        <v>219</v>
      </c>
      <c r="E250" s="133" t="s">
        <v>465</v>
      </c>
      <c r="F250" s="134" t="s">
        <v>466</v>
      </c>
      <c r="G250" s="135" t="s">
        <v>134</v>
      </c>
      <c r="H250" s="136">
        <v>8.16</v>
      </c>
      <c r="I250" s="137"/>
      <c r="J250" s="138">
        <f>ROUND($I$250*$H$250,2)</f>
        <v>0</v>
      </c>
      <c r="K250" s="134" t="s">
        <v>135</v>
      </c>
      <c r="L250" s="139"/>
      <c r="M250" s="140"/>
      <c r="N250" s="141" t="s">
        <v>43</v>
      </c>
      <c r="P250" s="121">
        <f>$O$250*$H$250</f>
        <v>0</v>
      </c>
      <c r="Q250" s="121">
        <v>0.055</v>
      </c>
      <c r="R250" s="121">
        <f>$Q$250*$H$250</f>
        <v>0.44880000000000003</v>
      </c>
      <c r="S250" s="121">
        <v>0</v>
      </c>
      <c r="T250" s="122">
        <f>$S$250*$H$250</f>
        <v>0</v>
      </c>
      <c r="AR250" s="71" t="s">
        <v>167</v>
      </c>
      <c r="AT250" s="71" t="s">
        <v>219</v>
      </c>
      <c r="AU250" s="71" t="s">
        <v>79</v>
      </c>
      <c r="AY250" s="6" t="s">
        <v>129</v>
      </c>
      <c r="BE250" s="123">
        <f>IF($N$250="základní",$J$250,0)</f>
        <v>0</v>
      </c>
      <c r="BF250" s="123">
        <f>IF($N$250="snížená",$J$250,0)</f>
        <v>0</v>
      </c>
      <c r="BG250" s="123">
        <f>IF($N$250="zákl. přenesená",$J$250,0)</f>
        <v>0</v>
      </c>
      <c r="BH250" s="123">
        <f>IF($N$250="sníž. přenesená",$J$250,0)</f>
        <v>0</v>
      </c>
      <c r="BI250" s="123">
        <f>IF($N$250="nulová",$J$250,0)</f>
        <v>0</v>
      </c>
      <c r="BJ250" s="71" t="s">
        <v>21</v>
      </c>
      <c r="BK250" s="123">
        <f>ROUND($I$250*$H$250,2)</f>
        <v>0</v>
      </c>
      <c r="BL250" s="71" t="s">
        <v>136</v>
      </c>
      <c r="BM250" s="71" t="s">
        <v>467</v>
      </c>
    </row>
    <row r="251" spans="2:51" s="6" customFormat="1" ht="15.75" customHeight="1">
      <c r="B251" s="124"/>
      <c r="D251" s="131" t="s">
        <v>142</v>
      </c>
      <c r="F251" s="126" t="s">
        <v>468</v>
      </c>
      <c r="H251" s="127">
        <v>8.16</v>
      </c>
      <c r="L251" s="124"/>
      <c r="M251" s="128"/>
      <c r="T251" s="129"/>
      <c r="AT251" s="130" t="s">
        <v>142</v>
      </c>
      <c r="AU251" s="130" t="s">
        <v>79</v>
      </c>
      <c r="AV251" s="130" t="s">
        <v>79</v>
      </c>
      <c r="AW251" s="130" t="s">
        <v>72</v>
      </c>
      <c r="AX251" s="130" t="s">
        <v>21</v>
      </c>
      <c r="AY251" s="130" t="s">
        <v>129</v>
      </c>
    </row>
    <row r="252" spans="2:65" s="6" customFormat="1" ht="15.75" customHeight="1">
      <c r="B252" s="22"/>
      <c r="C252" s="132" t="s">
        <v>469</v>
      </c>
      <c r="D252" s="132" t="s">
        <v>219</v>
      </c>
      <c r="E252" s="133" t="s">
        <v>470</v>
      </c>
      <c r="F252" s="134" t="s">
        <v>471</v>
      </c>
      <c r="G252" s="135" t="s">
        <v>134</v>
      </c>
      <c r="H252" s="136">
        <v>113.22</v>
      </c>
      <c r="I252" s="137"/>
      <c r="J252" s="138">
        <f>ROUND($I$252*$H$252,2)</f>
        <v>0</v>
      </c>
      <c r="K252" s="134" t="s">
        <v>135</v>
      </c>
      <c r="L252" s="139"/>
      <c r="M252" s="140"/>
      <c r="N252" s="141" t="s">
        <v>43</v>
      </c>
      <c r="P252" s="121">
        <f>$O$252*$H$252</f>
        <v>0</v>
      </c>
      <c r="Q252" s="121">
        <v>0.0821</v>
      </c>
      <c r="R252" s="121">
        <f>$Q$252*$H$252</f>
        <v>9.295362</v>
      </c>
      <c r="S252" s="121">
        <v>0</v>
      </c>
      <c r="T252" s="122">
        <f>$S$252*$H$252</f>
        <v>0</v>
      </c>
      <c r="AR252" s="71" t="s">
        <v>167</v>
      </c>
      <c r="AT252" s="71" t="s">
        <v>219</v>
      </c>
      <c r="AU252" s="71" t="s">
        <v>79</v>
      </c>
      <c r="AY252" s="6" t="s">
        <v>129</v>
      </c>
      <c r="BE252" s="123">
        <f>IF($N$252="základní",$J$252,0)</f>
        <v>0</v>
      </c>
      <c r="BF252" s="123">
        <f>IF($N$252="snížená",$J$252,0)</f>
        <v>0</v>
      </c>
      <c r="BG252" s="123">
        <f>IF($N$252="zákl. přenesená",$J$252,0)</f>
        <v>0</v>
      </c>
      <c r="BH252" s="123">
        <f>IF($N$252="sníž. přenesená",$J$252,0)</f>
        <v>0</v>
      </c>
      <c r="BI252" s="123">
        <f>IF($N$252="nulová",$J$252,0)</f>
        <v>0</v>
      </c>
      <c r="BJ252" s="71" t="s">
        <v>21</v>
      </c>
      <c r="BK252" s="123">
        <f>ROUND($I$252*$H$252,2)</f>
        <v>0</v>
      </c>
      <c r="BL252" s="71" t="s">
        <v>136</v>
      </c>
      <c r="BM252" s="71" t="s">
        <v>472</v>
      </c>
    </row>
    <row r="253" spans="2:51" s="6" customFormat="1" ht="15.75" customHeight="1">
      <c r="B253" s="124"/>
      <c r="D253" s="131" t="s">
        <v>142</v>
      </c>
      <c r="F253" s="126" t="s">
        <v>473</v>
      </c>
      <c r="H253" s="127">
        <v>113.22</v>
      </c>
      <c r="L253" s="124"/>
      <c r="M253" s="128"/>
      <c r="T253" s="129"/>
      <c r="AT253" s="130" t="s">
        <v>142</v>
      </c>
      <c r="AU253" s="130" t="s">
        <v>79</v>
      </c>
      <c r="AV253" s="130" t="s">
        <v>79</v>
      </c>
      <c r="AW253" s="130" t="s">
        <v>72</v>
      </c>
      <c r="AX253" s="130" t="s">
        <v>21</v>
      </c>
      <c r="AY253" s="130" t="s">
        <v>129</v>
      </c>
    </row>
    <row r="254" spans="2:65" s="6" customFormat="1" ht="15.75" customHeight="1">
      <c r="B254" s="22"/>
      <c r="C254" s="112" t="s">
        <v>474</v>
      </c>
      <c r="D254" s="112" t="s">
        <v>131</v>
      </c>
      <c r="E254" s="113" t="s">
        <v>475</v>
      </c>
      <c r="F254" s="114" t="s">
        <v>476</v>
      </c>
      <c r="G254" s="115" t="s">
        <v>164</v>
      </c>
      <c r="H254" s="116">
        <v>108.2</v>
      </c>
      <c r="I254" s="117"/>
      <c r="J254" s="118">
        <f>ROUND($I$254*$H$254,2)</f>
        <v>0</v>
      </c>
      <c r="K254" s="114" t="s">
        <v>135</v>
      </c>
      <c r="L254" s="22"/>
      <c r="M254" s="119"/>
      <c r="N254" s="120" t="s">
        <v>43</v>
      </c>
      <c r="P254" s="121">
        <f>$O$254*$H$254</f>
        <v>0</v>
      </c>
      <c r="Q254" s="121">
        <v>0.10095</v>
      </c>
      <c r="R254" s="121">
        <f>$Q$254*$H$254</f>
        <v>10.92279</v>
      </c>
      <c r="S254" s="121">
        <v>0</v>
      </c>
      <c r="T254" s="122">
        <f>$S$254*$H$254</f>
        <v>0</v>
      </c>
      <c r="AR254" s="71" t="s">
        <v>136</v>
      </c>
      <c r="AT254" s="71" t="s">
        <v>131</v>
      </c>
      <c r="AU254" s="71" t="s">
        <v>79</v>
      </c>
      <c r="AY254" s="6" t="s">
        <v>129</v>
      </c>
      <c r="BE254" s="123">
        <f>IF($N$254="základní",$J$254,0)</f>
        <v>0</v>
      </c>
      <c r="BF254" s="123">
        <f>IF($N$254="snížená",$J$254,0)</f>
        <v>0</v>
      </c>
      <c r="BG254" s="123">
        <f>IF($N$254="zákl. přenesená",$J$254,0)</f>
        <v>0</v>
      </c>
      <c r="BH254" s="123">
        <f>IF($N$254="sníž. přenesená",$J$254,0)</f>
        <v>0</v>
      </c>
      <c r="BI254" s="123">
        <f>IF($N$254="nulová",$J$254,0)</f>
        <v>0</v>
      </c>
      <c r="BJ254" s="71" t="s">
        <v>21</v>
      </c>
      <c r="BK254" s="123">
        <f>ROUND($I$254*$H$254,2)</f>
        <v>0</v>
      </c>
      <c r="BL254" s="71" t="s">
        <v>136</v>
      </c>
      <c r="BM254" s="71" t="s">
        <v>477</v>
      </c>
    </row>
    <row r="255" spans="2:65" s="6" customFormat="1" ht="15.75" customHeight="1">
      <c r="B255" s="22"/>
      <c r="C255" s="135" t="s">
        <v>478</v>
      </c>
      <c r="D255" s="135" t="s">
        <v>219</v>
      </c>
      <c r="E255" s="133" t="s">
        <v>479</v>
      </c>
      <c r="F255" s="134" t="s">
        <v>480</v>
      </c>
      <c r="G255" s="135" t="s">
        <v>134</v>
      </c>
      <c r="H255" s="136">
        <v>221.34</v>
      </c>
      <c r="I255" s="137"/>
      <c r="J255" s="138">
        <f>ROUND($I$255*$H$255,2)</f>
        <v>0</v>
      </c>
      <c r="K255" s="134" t="s">
        <v>135</v>
      </c>
      <c r="L255" s="139"/>
      <c r="M255" s="140"/>
      <c r="N255" s="141" t="s">
        <v>43</v>
      </c>
      <c r="P255" s="121">
        <f>$O$255*$H$255</f>
        <v>0</v>
      </c>
      <c r="Q255" s="121">
        <v>0.024</v>
      </c>
      <c r="R255" s="121">
        <f>$Q$255*$H$255</f>
        <v>5.31216</v>
      </c>
      <c r="S255" s="121">
        <v>0</v>
      </c>
      <c r="T255" s="122">
        <f>$S$255*$H$255</f>
        <v>0</v>
      </c>
      <c r="AR255" s="71" t="s">
        <v>167</v>
      </c>
      <c r="AT255" s="71" t="s">
        <v>219</v>
      </c>
      <c r="AU255" s="71" t="s">
        <v>79</v>
      </c>
      <c r="AY255" s="71" t="s">
        <v>129</v>
      </c>
      <c r="BE255" s="123">
        <f>IF($N$255="základní",$J$255,0)</f>
        <v>0</v>
      </c>
      <c r="BF255" s="123">
        <f>IF($N$255="snížená",$J$255,0)</f>
        <v>0</v>
      </c>
      <c r="BG255" s="123">
        <f>IF($N$255="zákl. přenesená",$J$255,0)</f>
        <v>0</v>
      </c>
      <c r="BH255" s="123">
        <f>IF($N$255="sníž. přenesená",$J$255,0)</f>
        <v>0</v>
      </c>
      <c r="BI255" s="123">
        <f>IF($N$255="nulová",$J$255,0)</f>
        <v>0</v>
      </c>
      <c r="BJ255" s="71" t="s">
        <v>21</v>
      </c>
      <c r="BK255" s="123">
        <f>ROUND($I$255*$H$255,2)</f>
        <v>0</v>
      </c>
      <c r="BL255" s="71" t="s">
        <v>136</v>
      </c>
      <c r="BM255" s="71" t="s">
        <v>481</v>
      </c>
    </row>
    <row r="256" spans="2:51" s="6" customFormat="1" ht="15.75" customHeight="1">
      <c r="B256" s="124"/>
      <c r="D256" s="131" t="s">
        <v>142</v>
      </c>
      <c r="F256" s="126" t="s">
        <v>482</v>
      </c>
      <c r="H256" s="127">
        <v>221.34</v>
      </c>
      <c r="L256" s="124"/>
      <c r="M256" s="128"/>
      <c r="T256" s="129"/>
      <c r="AT256" s="130" t="s">
        <v>142</v>
      </c>
      <c r="AU256" s="130" t="s">
        <v>79</v>
      </c>
      <c r="AV256" s="130" t="s">
        <v>79</v>
      </c>
      <c r="AW256" s="130" t="s">
        <v>72</v>
      </c>
      <c r="AX256" s="130" t="s">
        <v>21</v>
      </c>
      <c r="AY256" s="130" t="s">
        <v>129</v>
      </c>
    </row>
    <row r="257" spans="2:65" s="6" customFormat="1" ht="15.75" customHeight="1">
      <c r="B257" s="22"/>
      <c r="C257" s="112" t="s">
        <v>483</v>
      </c>
      <c r="D257" s="112" t="s">
        <v>131</v>
      </c>
      <c r="E257" s="113" t="s">
        <v>484</v>
      </c>
      <c r="F257" s="114" t="s">
        <v>485</v>
      </c>
      <c r="G257" s="115" t="s">
        <v>140</v>
      </c>
      <c r="H257" s="116">
        <v>5</v>
      </c>
      <c r="I257" s="117"/>
      <c r="J257" s="118">
        <f>ROUND($I$257*$H$257,2)</f>
        <v>0</v>
      </c>
      <c r="K257" s="114" t="s">
        <v>135</v>
      </c>
      <c r="L257" s="22"/>
      <c r="M257" s="119"/>
      <c r="N257" s="120" t="s">
        <v>43</v>
      </c>
      <c r="P257" s="121">
        <f>$O$257*$H$257</f>
        <v>0</v>
      </c>
      <c r="Q257" s="121">
        <v>0.00198</v>
      </c>
      <c r="R257" s="121">
        <f>$Q$257*$H$257</f>
        <v>0.009899999999999999</v>
      </c>
      <c r="S257" s="121">
        <v>0</v>
      </c>
      <c r="T257" s="122">
        <f>$S$257*$H$257</f>
        <v>0</v>
      </c>
      <c r="AR257" s="71" t="s">
        <v>136</v>
      </c>
      <c r="AT257" s="71" t="s">
        <v>131</v>
      </c>
      <c r="AU257" s="71" t="s">
        <v>79</v>
      </c>
      <c r="AY257" s="6" t="s">
        <v>129</v>
      </c>
      <c r="BE257" s="123">
        <f>IF($N$257="základní",$J$257,0)</f>
        <v>0</v>
      </c>
      <c r="BF257" s="123">
        <f>IF($N$257="snížená",$J$257,0)</f>
        <v>0</v>
      </c>
      <c r="BG257" s="123">
        <f>IF($N$257="zákl. přenesená",$J$257,0)</f>
        <v>0</v>
      </c>
      <c r="BH257" s="123">
        <f>IF($N$257="sníž. přenesená",$J$257,0)</f>
        <v>0</v>
      </c>
      <c r="BI257" s="123">
        <f>IF($N$257="nulová",$J$257,0)</f>
        <v>0</v>
      </c>
      <c r="BJ257" s="71" t="s">
        <v>21</v>
      </c>
      <c r="BK257" s="123">
        <f>ROUND($I$257*$H$257,2)</f>
        <v>0</v>
      </c>
      <c r="BL257" s="71" t="s">
        <v>136</v>
      </c>
      <c r="BM257" s="71" t="s">
        <v>486</v>
      </c>
    </row>
    <row r="258" spans="2:51" s="6" customFormat="1" ht="15.75" customHeight="1">
      <c r="B258" s="124"/>
      <c r="D258" s="125" t="s">
        <v>142</v>
      </c>
      <c r="E258" s="126"/>
      <c r="F258" s="126" t="s">
        <v>160</v>
      </c>
      <c r="H258" s="127">
        <v>5</v>
      </c>
      <c r="L258" s="124"/>
      <c r="M258" s="128"/>
      <c r="T258" s="129"/>
      <c r="AT258" s="130" t="s">
        <v>142</v>
      </c>
      <c r="AU258" s="130" t="s">
        <v>79</v>
      </c>
      <c r="AV258" s="130" t="s">
        <v>79</v>
      </c>
      <c r="AW258" s="130" t="s">
        <v>95</v>
      </c>
      <c r="AX258" s="130" t="s">
        <v>21</v>
      </c>
      <c r="AY258" s="130" t="s">
        <v>129</v>
      </c>
    </row>
    <row r="259" spans="2:65" s="6" customFormat="1" ht="15.75" customHeight="1">
      <c r="B259" s="22"/>
      <c r="C259" s="112" t="s">
        <v>487</v>
      </c>
      <c r="D259" s="112" t="s">
        <v>131</v>
      </c>
      <c r="E259" s="113" t="s">
        <v>488</v>
      </c>
      <c r="F259" s="114" t="s">
        <v>489</v>
      </c>
      <c r="G259" s="115" t="s">
        <v>164</v>
      </c>
      <c r="H259" s="116">
        <v>10</v>
      </c>
      <c r="I259" s="117"/>
      <c r="J259" s="118">
        <f>ROUND($I$259*$H$259,2)</f>
        <v>0</v>
      </c>
      <c r="K259" s="114" t="s">
        <v>135</v>
      </c>
      <c r="L259" s="22"/>
      <c r="M259" s="119"/>
      <c r="N259" s="120" t="s">
        <v>43</v>
      </c>
      <c r="P259" s="121">
        <f>$O$259*$H$259</f>
        <v>0</v>
      </c>
      <c r="Q259" s="121">
        <v>0</v>
      </c>
      <c r="R259" s="121">
        <f>$Q$259*$H$259</f>
        <v>0</v>
      </c>
      <c r="S259" s="121">
        <v>0</v>
      </c>
      <c r="T259" s="122">
        <f>$S$259*$H$259</f>
        <v>0</v>
      </c>
      <c r="AR259" s="71" t="s">
        <v>136</v>
      </c>
      <c r="AT259" s="71" t="s">
        <v>131</v>
      </c>
      <c r="AU259" s="71" t="s">
        <v>79</v>
      </c>
      <c r="AY259" s="6" t="s">
        <v>129</v>
      </c>
      <c r="BE259" s="123">
        <f>IF($N$259="základní",$J$259,0)</f>
        <v>0</v>
      </c>
      <c r="BF259" s="123">
        <f>IF($N$259="snížená",$J$259,0)</f>
        <v>0</v>
      </c>
      <c r="BG259" s="123">
        <f>IF($N$259="zákl. přenesená",$J$259,0)</f>
        <v>0</v>
      </c>
      <c r="BH259" s="123">
        <f>IF($N$259="sníž. přenesená",$J$259,0)</f>
        <v>0</v>
      </c>
      <c r="BI259" s="123">
        <f>IF($N$259="nulová",$J$259,0)</f>
        <v>0</v>
      </c>
      <c r="BJ259" s="71" t="s">
        <v>21</v>
      </c>
      <c r="BK259" s="123">
        <f>ROUND($I$259*$H$259,2)</f>
        <v>0</v>
      </c>
      <c r="BL259" s="71" t="s">
        <v>136</v>
      </c>
      <c r="BM259" s="71" t="s">
        <v>490</v>
      </c>
    </row>
    <row r="260" spans="2:65" s="6" customFormat="1" ht="15.75" customHeight="1">
      <c r="B260" s="22"/>
      <c r="C260" s="115" t="s">
        <v>491</v>
      </c>
      <c r="D260" s="115" t="s">
        <v>131</v>
      </c>
      <c r="E260" s="113" t="s">
        <v>492</v>
      </c>
      <c r="F260" s="114" t="s">
        <v>493</v>
      </c>
      <c r="G260" s="115" t="s">
        <v>164</v>
      </c>
      <c r="H260" s="116">
        <v>10</v>
      </c>
      <c r="I260" s="117"/>
      <c r="J260" s="118">
        <f>ROUND($I$260*$H$260,2)</f>
        <v>0</v>
      </c>
      <c r="K260" s="114" t="s">
        <v>135</v>
      </c>
      <c r="L260" s="22"/>
      <c r="M260" s="119"/>
      <c r="N260" s="120" t="s">
        <v>43</v>
      </c>
      <c r="P260" s="121">
        <f>$O$260*$H$260</f>
        <v>0</v>
      </c>
      <c r="Q260" s="121">
        <v>0</v>
      </c>
      <c r="R260" s="121">
        <f>$Q$260*$H$260</f>
        <v>0</v>
      </c>
      <c r="S260" s="121">
        <v>0</v>
      </c>
      <c r="T260" s="122">
        <f>$S$260*$H$260</f>
        <v>0</v>
      </c>
      <c r="AR260" s="71" t="s">
        <v>136</v>
      </c>
      <c r="AT260" s="71" t="s">
        <v>131</v>
      </c>
      <c r="AU260" s="71" t="s">
        <v>79</v>
      </c>
      <c r="AY260" s="71" t="s">
        <v>129</v>
      </c>
      <c r="BE260" s="123">
        <f>IF($N$260="základní",$J$260,0)</f>
        <v>0</v>
      </c>
      <c r="BF260" s="123">
        <f>IF($N$260="snížená",$J$260,0)</f>
        <v>0</v>
      </c>
      <c r="BG260" s="123">
        <f>IF($N$260="zákl. přenesená",$J$260,0)</f>
        <v>0</v>
      </c>
      <c r="BH260" s="123">
        <f>IF($N$260="sníž. přenesená",$J$260,0)</f>
        <v>0</v>
      </c>
      <c r="BI260" s="123">
        <f>IF($N$260="nulová",$J$260,0)</f>
        <v>0</v>
      </c>
      <c r="BJ260" s="71" t="s">
        <v>21</v>
      </c>
      <c r="BK260" s="123">
        <f>ROUND($I$260*$H$260,2)</f>
        <v>0</v>
      </c>
      <c r="BL260" s="71" t="s">
        <v>136</v>
      </c>
      <c r="BM260" s="71" t="s">
        <v>494</v>
      </c>
    </row>
    <row r="261" spans="2:65" s="6" customFormat="1" ht="15.75" customHeight="1">
      <c r="B261" s="22"/>
      <c r="C261" s="115" t="s">
        <v>495</v>
      </c>
      <c r="D261" s="115" t="s">
        <v>131</v>
      </c>
      <c r="E261" s="113" t="s">
        <v>496</v>
      </c>
      <c r="F261" s="114" t="s">
        <v>497</v>
      </c>
      <c r="G261" s="115" t="s">
        <v>174</v>
      </c>
      <c r="H261" s="116">
        <v>0.5</v>
      </c>
      <c r="I261" s="117"/>
      <c r="J261" s="118">
        <f>ROUND($I$261*$H$261,2)</f>
        <v>0</v>
      </c>
      <c r="K261" s="114" t="s">
        <v>135</v>
      </c>
      <c r="L261" s="22"/>
      <c r="M261" s="119"/>
      <c r="N261" s="120" t="s">
        <v>43</v>
      </c>
      <c r="P261" s="121">
        <f>$O$261*$H$261</f>
        <v>0</v>
      </c>
      <c r="Q261" s="121">
        <v>0</v>
      </c>
      <c r="R261" s="121">
        <f>$Q$261*$H$261</f>
        <v>0</v>
      </c>
      <c r="S261" s="121">
        <v>1.8</v>
      </c>
      <c r="T261" s="122">
        <f>$S$261*$H$261</f>
        <v>0.9</v>
      </c>
      <c r="AR261" s="71" t="s">
        <v>136</v>
      </c>
      <c r="AT261" s="71" t="s">
        <v>131</v>
      </c>
      <c r="AU261" s="71" t="s">
        <v>79</v>
      </c>
      <c r="AY261" s="71" t="s">
        <v>129</v>
      </c>
      <c r="BE261" s="123">
        <f>IF($N$261="základní",$J$261,0)</f>
        <v>0</v>
      </c>
      <c r="BF261" s="123">
        <f>IF($N$261="snížená",$J$261,0)</f>
        <v>0</v>
      </c>
      <c r="BG261" s="123">
        <f>IF($N$261="zákl. přenesená",$J$261,0)</f>
        <v>0</v>
      </c>
      <c r="BH261" s="123">
        <f>IF($N$261="sníž. přenesená",$J$261,0)</f>
        <v>0</v>
      </c>
      <c r="BI261" s="123">
        <f>IF($N$261="nulová",$J$261,0)</f>
        <v>0</v>
      </c>
      <c r="BJ261" s="71" t="s">
        <v>21</v>
      </c>
      <c r="BK261" s="123">
        <f>ROUND($I$261*$H$261,2)</f>
        <v>0</v>
      </c>
      <c r="BL261" s="71" t="s">
        <v>136</v>
      </c>
      <c r="BM261" s="71" t="s">
        <v>498</v>
      </c>
    </row>
    <row r="262" spans="2:51" s="6" customFormat="1" ht="15.75" customHeight="1">
      <c r="B262" s="124"/>
      <c r="D262" s="125" t="s">
        <v>142</v>
      </c>
      <c r="E262" s="126"/>
      <c r="F262" s="126" t="s">
        <v>499</v>
      </c>
      <c r="H262" s="127">
        <v>0.5</v>
      </c>
      <c r="L262" s="124"/>
      <c r="M262" s="128"/>
      <c r="T262" s="129"/>
      <c r="AT262" s="130" t="s">
        <v>142</v>
      </c>
      <c r="AU262" s="130" t="s">
        <v>79</v>
      </c>
      <c r="AV262" s="130" t="s">
        <v>79</v>
      </c>
      <c r="AW262" s="130" t="s">
        <v>95</v>
      </c>
      <c r="AX262" s="130" t="s">
        <v>72</v>
      </c>
      <c r="AY262" s="130" t="s">
        <v>129</v>
      </c>
    </row>
    <row r="263" spans="2:65" s="6" customFormat="1" ht="15.75" customHeight="1">
      <c r="B263" s="22"/>
      <c r="C263" s="112" t="s">
        <v>500</v>
      </c>
      <c r="D263" s="112" t="s">
        <v>131</v>
      </c>
      <c r="E263" s="113" t="s">
        <v>501</v>
      </c>
      <c r="F263" s="114" t="s">
        <v>502</v>
      </c>
      <c r="G263" s="115" t="s">
        <v>503</v>
      </c>
      <c r="H263" s="116">
        <v>1</v>
      </c>
      <c r="I263" s="117"/>
      <c r="J263" s="118">
        <f>ROUND($I$263*$H$263,2)</f>
        <v>0</v>
      </c>
      <c r="K263" s="114" t="s">
        <v>278</v>
      </c>
      <c r="L263" s="22"/>
      <c r="M263" s="119"/>
      <c r="N263" s="120" t="s">
        <v>43</v>
      </c>
      <c r="P263" s="121">
        <f>$O$263*$H$263</f>
        <v>0</v>
      </c>
      <c r="Q263" s="121">
        <v>0</v>
      </c>
      <c r="R263" s="121">
        <f>$Q$263*$H$263</f>
        <v>0</v>
      </c>
      <c r="S263" s="121">
        <v>0</v>
      </c>
      <c r="T263" s="122">
        <f>$S$263*$H$263</f>
        <v>0</v>
      </c>
      <c r="AR263" s="71" t="s">
        <v>136</v>
      </c>
      <c r="AT263" s="71" t="s">
        <v>131</v>
      </c>
      <c r="AU263" s="71" t="s">
        <v>79</v>
      </c>
      <c r="AY263" s="6" t="s">
        <v>129</v>
      </c>
      <c r="BE263" s="123">
        <f>IF($N$263="základní",$J$263,0)</f>
        <v>0</v>
      </c>
      <c r="BF263" s="123">
        <f>IF($N$263="snížená",$J$263,0)</f>
        <v>0</v>
      </c>
      <c r="BG263" s="123">
        <f>IF($N$263="zákl. přenesená",$J$263,0)</f>
        <v>0</v>
      </c>
      <c r="BH263" s="123">
        <f>IF($N$263="sníž. přenesená",$J$263,0)</f>
        <v>0</v>
      </c>
      <c r="BI263" s="123">
        <f>IF($N$263="nulová",$J$263,0)</f>
        <v>0</v>
      </c>
      <c r="BJ263" s="71" t="s">
        <v>21</v>
      </c>
      <c r="BK263" s="123">
        <f>ROUND($I$263*$H$263,2)</f>
        <v>0</v>
      </c>
      <c r="BL263" s="71" t="s">
        <v>136</v>
      </c>
      <c r="BM263" s="71" t="s">
        <v>504</v>
      </c>
    </row>
    <row r="264" spans="2:65" s="6" customFormat="1" ht="15.75" customHeight="1">
      <c r="B264" s="22"/>
      <c r="C264" s="115" t="s">
        <v>505</v>
      </c>
      <c r="D264" s="115" t="s">
        <v>131</v>
      </c>
      <c r="E264" s="113" t="s">
        <v>506</v>
      </c>
      <c r="F264" s="114" t="s">
        <v>507</v>
      </c>
      <c r="G264" s="115" t="s">
        <v>503</v>
      </c>
      <c r="H264" s="116">
        <v>1</v>
      </c>
      <c r="I264" s="117"/>
      <c r="J264" s="118">
        <f>ROUND($I$264*$H$264,2)</f>
        <v>0</v>
      </c>
      <c r="K264" s="114" t="s">
        <v>278</v>
      </c>
      <c r="L264" s="22"/>
      <c r="M264" s="119"/>
      <c r="N264" s="120" t="s">
        <v>43</v>
      </c>
      <c r="P264" s="121">
        <f>$O$264*$H$264</f>
        <v>0</v>
      </c>
      <c r="Q264" s="121">
        <v>0</v>
      </c>
      <c r="R264" s="121">
        <f>$Q$264*$H$264</f>
        <v>0</v>
      </c>
      <c r="S264" s="121">
        <v>0</v>
      </c>
      <c r="T264" s="122">
        <f>$S$264*$H$264</f>
        <v>0</v>
      </c>
      <c r="AR264" s="71" t="s">
        <v>136</v>
      </c>
      <c r="AT264" s="71" t="s">
        <v>131</v>
      </c>
      <c r="AU264" s="71" t="s">
        <v>79</v>
      </c>
      <c r="AY264" s="71" t="s">
        <v>129</v>
      </c>
      <c r="BE264" s="123">
        <f>IF($N$264="základní",$J$264,0)</f>
        <v>0</v>
      </c>
      <c r="BF264" s="123">
        <f>IF($N$264="snížená",$J$264,0)</f>
        <v>0</v>
      </c>
      <c r="BG264" s="123">
        <f>IF($N$264="zákl. přenesená",$J$264,0)</f>
        <v>0</v>
      </c>
      <c r="BH264" s="123">
        <f>IF($N$264="sníž. přenesená",$J$264,0)</f>
        <v>0</v>
      </c>
      <c r="BI264" s="123">
        <f>IF($N$264="nulová",$J$264,0)</f>
        <v>0</v>
      </c>
      <c r="BJ264" s="71" t="s">
        <v>21</v>
      </c>
      <c r="BK264" s="123">
        <f>ROUND($I$264*$H$264,2)</f>
        <v>0</v>
      </c>
      <c r="BL264" s="71" t="s">
        <v>136</v>
      </c>
      <c r="BM264" s="71" t="s">
        <v>508</v>
      </c>
    </row>
    <row r="265" spans="2:65" s="6" customFormat="1" ht="15.75" customHeight="1">
      <c r="B265" s="22"/>
      <c r="C265" s="115" t="s">
        <v>509</v>
      </c>
      <c r="D265" s="115" t="s">
        <v>131</v>
      </c>
      <c r="E265" s="113" t="s">
        <v>510</v>
      </c>
      <c r="F265" s="114" t="s">
        <v>511</v>
      </c>
      <c r="G265" s="115" t="s">
        <v>134</v>
      </c>
      <c r="H265" s="116">
        <v>1</v>
      </c>
      <c r="I265" s="117"/>
      <c r="J265" s="118">
        <f>ROUND($I$265*$H$265,2)</f>
        <v>0</v>
      </c>
      <c r="K265" s="114" t="s">
        <v>278</v>
      </c>
      <c r="L265" s="22"/>
      <c r="M265" s="119"/>
      <c r="N265" s="120" t="s">
        <v>43</v>
      </c>
      <c r="P265" s="121">
        <f>$O$265*$H$265</f>
        <v>0</v>
      </c>
      <c r="Q265" s="121">
        <v>0</v>
      </c>
      <c r="R265" s="121">
        <f>$Q$265*$H$265</f>
        <v>0</v>
      </c>
      <c r="S265" s="121">
        <v>0</v>
      </c>
      <c r="T265" s="122">
        <f>$S$265*$H$265</f>
        <v>0</v>
      </c>
      <c r="AR265" s="71" t="s">
        <v>136</v>
      </c>
      <c r="AT265" s="71" t="s">
        <v>131</v>
      </c>
      <c r="AU265" s="71" t="s">
        <v>79</v>
      </c>
      <c r="AY265" s="71" t="s">
        <v>129</v>
      </c>
      <c r="BE265" s="123">
        <f>IF($N$265="základní",$J$265,0)</f>
        <v>0</v>
      </c>
      <c r="BF265" s="123">
        <f>IF($N$265="snížená",$J$265,0)</f>
        <v>0</v>
      </c>
      <c r="BG265" s="123">
        <f>IF($N$265="zákl. přenesená",$J$265,0)</f>
        <v>0</v>
      </c>
      <c r="BH265" s="123">
        <f>IF($N$265="sníž. přenesená",$J$265,0)</f>
        <v>0</v>
      </c>
      <c r="BI265" s="123">
        <f>IF($N$265="nulová",$J$265,0)</f>
        <v>0</v>
      </c>
      <c r="BJ265" s="71" t="s">
        <v>21</v>
      </c>
      <c r="BK265" s="123">
        <f>ROUND($I$265*$H$265,2)</f>
        <v>0</v>
      </c>
      <c r="BL265" s="71" t="s">
        <v>136</v>
      </c>
      <c r="BM265" s="71" t="s">
        <v>512</v>
      </c>
    </row>
    <row r="266" spans="2:63" s="101" customFormat="1" ht="30.75" customHeight="1">
      <c r="B266" s="102"/>
      <c r="D266" s="103" t="s">
        <v>71</v>
      </c>
      <c r="E266" s="110" t="s">
        <v>513</v>
      </c>
      <c r="F266" s="110" t="s">
        <v>514</v>
      </c>
      <c r="J266" s="111">
        <f>$BK$266</f>
        <v>0</v>
      </c>
      <c r="L266" s="102"/>
      <c r="M266" s="106"/>
      <c r="P266" s="107">
        <f>SUM($P$267:$P$272)</f>
        <v>0</v>
      </c>
      <c r="R266" s="107">
        <f>SUM($R$267:$R$272)</f>
        <v>0</v>
      </c>
      <c r="T266" s="108">
        <f>SUM($T$267:$T$272)</f>
        <v>0</v>
      </c>
      <c r="AR266" s="103" t="s">
        <v>21</v>
      </c>
      <c r="AT266" s="103" t="s">
        <v>71</v>
      </c>
      <c r="AU266" s="103" t="s">
        <v>21</v>
      </c>
      <c r="AY266" s="103" t="s">
        <v>129</v>
      </c>
      <c r="BK266" s="109">
        <f>SUM($BK$267:$BK$272)</f>
        <v>0</v>
      </c>
    </row>
    <row r="267" spans="2:65" s="6" customFormat="1" ht="15.75" customHeight="1">
      <c r="B267" s="22"/>
      <c r="C267" s="115" t="s">
        <v>515</v>
      </c>
      <c r="D267" s="115" t="s">
        <v>131</v>
      </c>
      <c r="E267" s="113" t="s">
        <v>516</v>
      </c>
      <c r="F267" s="114" t="s">
        <v>517</v>
      </c>
      <c r="G267" s="115" t="s">
        <v>210</v>
      </c>
      <c r="H267" s="116">
        <v>479.842</v>
      </c>
      <c r="I267" s="117"/>
      <c r="J267" s="118">
        <f>ROUND($I$267*$H$267,2)</f>
        <v>0</v>
      </c>
      <c r="K267" s="114" t="s">
        <v>135</v>
      </c>
      <c r="L267" s="22"/>
      <c r="M267" s="119"/>
      <c r="N267" s="120" t="s">
        <v>43</v>
      </c>
      <c r="P267" s="121">
        <f>$O$267*$H$267</f>
        <v>0</v>
      </c>
      <c r="Q267" s="121">
        <v>0</v>
      </c>
      <c r="R267" s="121">
        <f>$Q$267*$H$267</f>
        <v>0</v>
      </c>
      <c r="S267" s="121">
        <v>0</v>
      </c>
      <c r="T267" s="122">
        <f>$S$267*$H$267</f>
        <v>0</v>
      </c>
      <c r="AR267" s="71" t="s">
        <v>136</v>
      </c>
      <c r="AT267" s="71" t="s">
        <v>131</v>
      </c>
      <c r="AU267" s="71" t="s">
        <v>79</v>
      </c>
      <c r="AY267" s="71" t="s">
        <v>129</v>
      </c>
      <c r="BE267" s="123">
        <f>IF($N$267="základní",$J$267,0)</f>
        <v>0</v>
      </c>
      <c r="BF267" s="123">
        <f>IF($N$267="snížená",$J$267,0)</f>
        <v>0</v>
      </c>
      <c r="BG267" s="123">
        <f>IF($N$267="zákl. přenesená",$J$267,0)</f>
        <v>0</v>
      </c>
      <c r="BH267" s="123">
        <f>IF($N$267="sníž. přenesená",$J$267,0)</f>
        <v>0</v>
      </c>
      <c r="BI267" s="123">
        <f>IF($N$267="nulová",$J$267,0)</f>
        <v>0</v>
      </c>
      <c r="BJ267" s="71" t="s">
        <v>21</v>
      </c>
      <c r="BK267" s="123">
        <f>ROUND($I$267*$H$267,2)</f>
        <v>0</v>
      </c>
      <c r="BL267" s="71" t="s">
        <v>136</v>
      </c>
      <c r="BM267" s="71" t="s">
        <v>518</v>
      </c>
    </row>
    <row r="268" spans="2:65" s="6" customFormat="1" ht="15.75" customHeight="1">
      <c r="B268" s="22"/>
      <c r="C268" s="115" t="s">
        <v>519</v>
      </c>
      <c r="D268" s="115" t="s">
        <v>131</v>
      </c>
      <c r="E268" s="113" t="s">
        <v>520</v>
      </c>
      <c r="F268" s="114" t="s">
        <v>521</v>
      </c>
      <c r="G268" s="115" t="s">
        <v>210</v>
      </c>
      <c r="H268" s="116">
        <v>4318.578</v>
      </c>
      <c r="I268" s="117"/>
      <c r="J268" s="118">
        <f>ROUND($I$268*$H$268,2)</f>
        <v>0</v>
      </c>
      <c r="K268" s="114" t="s">
        <v>135</v>
      </c>
      <c r="L268" s="22"/>
      <c r="M268" s="119"/>
      <c r="N268" s="120" t="s">
        <v>43</v>
      </c>
      <c r="P268" s="121">
        <f>$O$268*$H$268</f>
        <v>0</v>
      </c>
      <c r="Q268" s="121">
        <v>0</v>
      </c>
      <c r="R268" s="121">
        <f>$Q$268*$H$268</f>
        <v>0</v>
      </c>
      <c r="S268" s="121">
        <v>0</v>
      </c>
      <c r="T268" s="122">
        <f>$S$268*$H$268</f>
        <v>0</v>
      </c>
      <c r="AR268" s="71" t="s">
        <v>136</v>
      </c>
      <c r="AT268" s="71" t="s">
        <v>131</v>
      </c>
      <c r="AU268" s="71" t="s">
        <v>79</v>
      </c>
      <c r="AY268" s="71" t="s">
        <v>129</v>
      </c>
      <c r="BE268" s="123">
        <f>IF($N$268="základní",$J$268,0)</f>
        <v>0</v>
      </c>
      <c r="BF268" s="123">
        <f>IF($N$268="snížená",$J$268,0)</f>
        <v>0</v>
      </c>
      <c r="BG268" s="123">
        <f>IF($N$268="zákl. přenesená",$J$268,0)</f>
        <v>0</v>
      </c>
      <c r="BH268" s="123">
        <f>IF($N$268="sníž. přenesená",$J$268,0)</f>
        <v>0</v>
      </c>
      <c r="BI268" s="123">
        <f>IF($N$268="nulová",$J$268,0)</f>
        <v>0</v>
      </c>
      <c r="BJ268" s="71" t="s">
        <v>21</v>
      </c>
      <c r="BK268" s="123">
        <f>ROUND($I$268*$H$268,2)</f>
        <v>0</v>
      </c>
      <c r="BL268" s="71" t="s">
        <v>136</v>
      </c>
      <c r="BM268" s="71" t="s">
        <v>522</v>
      </c>
    </row>
    <row r="269" spans="2:51" s="6" customFormat="1" ht="15.75" customHeight="1">
      <c r="B269" s="124"/>
      <c r="D269" s="131" t="s">
        <v>142</v>
      </c>
      <c r="F269" s="126" t="s">
        <v>523</v>
      </c>
      <c r="H269" s="127">
        <v>4318.578</v>
      </c>
      <c r="L269" s="124"/>
      <c r="M269" s="128"/>
      <c r="T269" s="129"/>
      <c r="AT269" s="130" t="s">
        <v>142</v>
      </c>
      <c r="AU269" s="130" t="s">
        <v>79</v>
      </c>
      <c r="AV269" s="130" t="s">
        <v>79</v>
      </c>
      <c r="AW269" s="130" t="s">
        <v>72</v>
      </c>
      <c r="AX269" s="130" t="s">
        <v>21</v>
      </c>
      <c r="AY269" s="130" t="s">
        <v>129</v>
      </c>
    </row>
    <row r="270" spans="2:65" s="6" customFormat="1" ht="15.75" customHeight="1">
      <c r="B270" s="22"/>
      <c r="C270" s="112" t="s">
        <v>524</v>
      </c>
      <c r="D270" s="112" t="s">
        <v>131</v>
      </c>
      <c r="E270" s="113" t="s">
        <v>525</v>
      </c>
      <c r="F270" s="114" t="s">
        <v>526</v>
      </c>
      <c r="G270" s="115" t="s">
        <v>210</v>
      </c>
      <c r="H270" s="116">
        <v>479.842</v>
      </c>
      <c r="I270" s="117"/>
      <c r="J270" s="118">
        <f>ROUND($I$270*$H$270,2)</f>
        <v>0</v>
      </c>
      <c r="K270" s="114" t="s">
        <v>135</v>
      </c>
      <c r="L270" s="22"/>
      <c r="M270" s="119"/>
      <c r="N270" s="120" t="s">
        <v>43</v>
      </c>
      <c r="P270" s="121">
        <f>$O$270*$H$270</f>
        <v>0</v>
      </c>
      <c r="Q270" s="121">
        <v>0</v>
      </c>
      <c r="R270" s="121">
        <f>$Q$270*$H$270</f>
        <v>0</v>
      </c>
      <c r="S270" s="121">
        <v>0</v>
      </c>
      <c r="T270" s="122">
        <f>$S$270*$H$270</f>
        <v>0</v>
      </c>
      <c r="AR270" s="71" t="s">
        <v>136</v>
      </c>
      <c r="AT270" s="71" t="s">
        <v>131</v>
      </c>
      <c r="AU270" s="71" t="s">
        <v>79</v>
      </c>
      <c r="AY270" s="6" t="s">
        <v>129</v>
      </c>
      <c r="BE270" s="123">
        <f>IF($N$270="základní",$J$270,0)</f>
        <v>0</v>
      </c>
      <c r="BF270" s="123">
        <f>IF($N$270="snížená",$J$270,0)</f>
        <v>0</v>
      </c>
      <c r="BG270" s="123">
        <f>IF($N$270="zákl. přenesená",$J$270,0)</f>
        <v>0</v>
      </c>
      <c r="BH270" s="123">
        <f>IF($N$270="sníž. přenesená",$J$270,0)</f>
        <v>0</v>
      </c>
      <c r="BI270" s="123">
        <f>IF($N$270="nulová",$J$270,0)</f>
        <v>0</v>
      </c>
      <c r="BJ270" s="71" t="s">
        <v>21</v>
      </c>
      <c r="BK270" s="123">
        <f>ROUND($I$270*$H$270,2)</f>
        <v>0</v>
      </c>
      <c r="BL270" s="71" t="s">
        <v>136</v>
      </c>
      <c r="BM270" s="71" t="s">
        <v>527</v>
      </c>
    </row>
    <row r="271" spans="2:65" s="6" customFormat="1" ht="15.75" customHeight="1">
      <c r="B271" s="22"/>
      <c r="C271" s="115" t="s">
        <v>528</v>
      </c>
      <c r="D271" s="115" t="s">
        <v>131</v>
      </c>
      <c r="E271" s="113" t="s">
        <v>529</v>
      </c>
      <c r="F271" s="114" t="s">
        <v>530</v>
      </c>
      <c r="G271" s="115" t="s">
        <v>210</v>
      </c>
      <c r="H271" s="116">
        <v>113.179</v>
      </c>
      <c r="I271" s="117"/>
      <c r="J271" s="118">
        <f>ROUND($I$271*$H$271,2)</f>
        <v>0</v>
      </c>
      <c r="K271" s="114" t="s">
        <v>135</v>
      </c>
      <c r="L271" s="22"/>
      <c r="M271" s="119"/>
      <c r="N271" s="120" t="s">
        <v>43</v>
      </c>
      <c r="P271" s="121">
        <f>$O$271*$H$271</f>
        <v>0</v>
      </c>
      <c r="Q271" s="121">
        <v>0</v>
      </c>
      <c r="R271" s="121">
        <f>$Q$271*$H$271</f>
        <v>0</v>
      </c>
      <c r="S271" s="121">
        <v>0</v>
      </c>
      <c r="T271" s="122">
        <f>$S$271*$H$271</f>
        <v>0</v>
      </c>
      <c r="AR271" s="71" t="s">
        <v>136</v>
      </c>
      <c r="AT271" s="71" t="s">
        <v>131</v>
      </c>
      <c r="AU271" s="71" t="s">
        <v>79</v>
      </c>
      <c r="AY271" s="71" t="s">
        <v>129</v>
      </c>
      <c r="BE271" s="123">
        <f>IF($N$271="základní",$J$271,0)</f>
        <v>0</v>
      </c>
      <c r="BF271" s="123">
        <f>IF($N$271="snížená",$J$271,0)</f>
        <v>0</v>
      </c>
      <c r="BG271" s="123">
        <f>IF($N$271="zákl. přenesená",$J$271,0)</f>
        <v>0</v>
      </c>
      <c r="BH271" s="123">
        <f>IF($N$271="sníž. přenesená",$J$271,0)</f>
        <v>0</v>
      </c>
      <c r="BI271" s="123">
        <f>IF($N$271="nulová",$J$271,0)</f>
        <v>0</v>
      </c>
      <c r="BJ271" s="71" t="s">
        <v>21</v>
      </c>
      <c r="BK271" s="123">
        <f>ROUND($I$271*$H$271,2)</f>
        <v>0</v>
      </c>
      <c r="BL271" s="71" t="s">
        <v>136</v>
      </c>
      <c r="BM271" s="71" t="s">
        <v>531</v>
      </c>
    </row>
    <row r="272" spans="2:65" s="6" customFormat="1" ht="15.75" customHeight="1">
      <c r="B272" s="22"/>
      <c r="C272" s="115" t="s">
        <v>532</v>
      </c>
      <c r="D272" s="115" t="s">
        <v>131</v>
      </c>
      <c r="E272" s="113" t="s">
        <v>533</v>
      </c>
      <c r="F272" s="114" t="s">
        <v>534</v>
      </c>
      <c r="G272" s="115" t="s">
        <v>210</v>
      </c>
      <c r="H272" s="116">
        <v>366.447</v>
      </c>
      <c r="I272" s="117"/>
      <c r="J272" s="118">
        <f>ROUND($I$272*$H$272,2)</f>
        <v>0</v>
      </c>
      <c r="K272" s="114" t="s">
        <v>135</v>
      </c>
      <c r="L272" s="22"/>
      <c r="M272" s="119"/>
      <c r="N272" s="120" t="s">
        <v>43</v>
      </c>
      <c r="P272" s="121">
        <f>$O$272*$H$272</f>
        <v>0</v>
      </c>
      <c r="Q272" s="121">
        <v>0</v>
      </c>
      <c r="R272" s="121">
        <f>$Q$272*$H$272</f>
        <v>0</v>
      </c>
      <c r="S272" s="121">
        <v>0</v>
      </c>
      <c r="T272" s="122">
        <f>$S$272*$H$272</f>
        <v>0</v>
      </c>
      <c r="AR272" s="71" t="s">
        <v>136</v>
      </c>
      <c r="AT272" s="71" t="s">
        <v>131</v>
      </c>
      <c r="AU272" s="71" t="s">
        <v>79</v>
      </c>
      <c r="AY272" s="71" t="s">
        <v>129</v>
      </c>
      <c r="BE272" s="123">
        <f>IF($N$272="základní",$J$272,0)</f>
        <v>0</v>
      </c>
      <c r="BF272" s="123">
        <f>IF($N$272="snížená",$J$272,0)</f>
        <v>0</v>
      </c>
      <c r="BG272" s="123">
        <f>IF($N$272="zákl. přenesená",$J$272,0)</f>
        <v>0</v>
      </c>
      <c r="BH272" s="123">
        <f>IF($N$272="sníž. přenesená",$J$272,0)</f>
        <v>0</v>
      </c>
      <c r="BI272" s="123">
        <f>IF($N$272="nulová",$J$272,0)</f>
        <v>0</v>
      </c>
      <c r="BJ272" s="71" t="s">
        <v>21</v>
      </c>
      <c r="BK272" s="123">
        <f>ROUND($I$272*$H$272,2)</f>
        <v>0</v>
      </c>
      <c r="BL272" s="71" t="s">
        <v>136</v>
      </c>
      <c r="BM272" s="71" t="s">
        <v>535</v>
      </c>
    </row>
    <row r="273" spans="2:63" s="101" customFormat="1" ht="30.75" customHeight="1">
      <c r="B273" s="102"/>
      <c r="D273" s="103" t="s">
        <v>71</v>
      </c>
      <c r="E273" s="110" t="s">
        <v>536</v>
      </c>
      <c r="F273" s="110" t="s">
        <v>537</v>
      </c>
      <c r="J273" s="111">
        <f>$BK$273</f>
        <v>0</v>
      </c>
      <c r="L273" s="102"/>
      <c r="M273" s="106"/>
      <c r="P273" s="107">
        <f>$P$274</f>
        <v>0</v>
      </c>
      <c r="R273" s="107">
        <f>$R$274</f>
        <v>0</v>
      </c>
      <c r="T273" s="108">
        <f>$T$274</f>
        <v>0</v>
      </c>
      <c r="AR273" s="103" t="s">
        <v>21</v>
      </c>
      <c r="AT273" s="103" t="s">
        <v>71</v>
      </c>
      <c r="AU273" s="103" t="s">
        <v>21</v>
      </c>
      <c r="AY273" s="103" t="s">
        <v>129</v>
      </c>
      <c r="BK273" s="109">
        <f>$BK$274</f>
        <v>0</v>
      </c>
    </row>
    <row r="274" spans="2:65" s="6" customFormat="1" ht="15.75" customHeight="1">
      <c r="B274" s="22"/>
      <c r="C274" s="115" t="s">
        <v>538</v>
      </c>
      <c r="D274" s="115" t="s">
        <v>131</v>
      </c>
      <c r="E274" s="113" t="s">
        <v>539</v>
      </c>
      <c r="F274" s="114" t="s">
        <v>540</v>
      </c>
      <c r="G274" s="115" t="s">
        <v>210</v>
      </c>
      <c r="H274" s="116">
        <v>275.667</v>
      </c>
      <c r="I274" s="117"/>
      <c r="J274" s="118">
        <f>ROUND($I$274*$H$274,2)</f>
        <v>0</v>
      </c>
      <c r="K274" s="114" t="s">
        <v>135</v>
      </c>
      <c r="L274" s="22"/>
      <c r="M274" s="119"/>
      <c r="N274" s="120" t="s">
        <v>43</v>
      </c>
      <c r="P274" s="121">
        <f>$O$274*$H$274</f>
        <v>0</v>
      </c>
      <c r="Q274" s="121">
        <v>0</v>
      </c>
      <c r="R274" s="121">
        <f>$Q$274*$H$274</f>
        <v>0</v>
      </c>
      <c r="S274" s="121">
        <v>0</v>
      </c>
      <c r="T274" s="122">
        <f>$S$274*$H$274</f>
        <v>0</v>
      </c>
      <c r="AR274" s="71" t="s">
        <v>136</v>
      </c>
      <c r="AT274" s="71" t="s">
        <v>131</v>
      </c>
      <c r="AU274" s="71" t="s">
        <v>79</v>
      </c>
      <c r="AY274" s="71" t="s">
        <v>129</v>
      </c>
      <c r="BE274" s="123">
        <f>IF($N$274="základní",$J$274,0)</f>
        <v>0</v>
      </c>
      <c r="BF274" s="123">
        <f>IF($N$274="snížená",$J$274,0)</f>
        <v>0</v>
      </c>
      <c r="BG274" s="123">
        <f>IF($N$274="zákl. přenesená",$J$274,0)</f>
        <v>0</v>
      </c>
      <c r="BH274" s="123">
        <f>IF($N$274="sníž. přenesená",$J$274,0)</f>
        <v>0</v>
      </c>
      <c r="BI274" s="123">
        <f>IF($N$274="nulová",$J$274,0)</f>
        <v>0</v>
      </c>
      <c r="BJ274" s="71" t="s">
        <v>21</v>
      </c>
      <c r="BK274" s="123">
        <f>ROUND($I$274*$H$274,2)</f>
        <v>0</v>
      </c>
      <c r="BL274" s="71" t="s">
        <v>136</v>
      </c>
      <c r="BM274" s="71" t="s">
        <v>541</v>
      </c>
    </row>
    <row r="275" spans="2:63" s="101" customFormat="1" ht="37.5" customHeight="1">
      <c r="B275" s="102"/>
      <c r="D275" s="103" t="s">
        <v>71</v>
      </c>
      <c r="E275" s="104" t="s">
        <v>542</v>
      </c>
      <c r="F275" s="104" t="s">
        <v>543</v>
      </c>
      <c r="J275" s="105">
        <f>$BK$275</f>
        <v>0</v>
      </c>
      <c r="L275" s="102"/>
      <c r="M275" s="106"/>
      <c r="P275" s="107">
        <f>$P$276+$P$282</f>
        <v>0</v>
      </c>
      <c r="R275" s="107">
        <f>$R$276+$R$282</f>
        <v>0.0990325</v>
      </c>
      <c r="T275" s="108">
        <f>$T$276+$T$282</f>
        <v>0</v>
      </c>
      <c r="AR275" s="103" t="s">
        <v>79</v>
      </c>
      <c r="AT275" s="103" t="s">
        <v>71</v>
      </c>
      <c r="AU275" s="103" t="s">
        <v>72</v>
      </c>
      <c r="AY275" s="103" t="s">
        <v>129</v>
      </c>
      <c r="BK275" s="109">
        <f>$BK$276+$BK$282</f>
        <v>0</v>
      </c>
    </row>
    <row r="276" spans="2:63" s="101" customFormat="1" ht="21" customHeight="1">
      <c r="B276" s="102"/>
      <c r="D276" s="103" t="s">
        <v>71</v>
      </c>
      <c r="E276" s="110" t="s">
        <v>544</v>
      </c>
      <c r="F276" s="110" t="s">
        <v>545</v>
      </c>
      <c r="J276" s="111">
        <f>$BK$276</f>
        <v>0</v>
      </c>
      <c r="L276" s="102"/>
      <c r="M276" s="106"/>
      <c r="P276" s="107">
        <f>SUM($P$277:$P$281)</f>
        <v>0</v>
      </c>
      <c r="R276" s="107">
        <f>SUM($R$277:$R$281)</f>
        <v>0.0990325</v>
      </c>
      <c r="T276" s="108">
        <f>SUM($T$277:$T$281)</f>
        <v>0</v>
      </c>
      <c r="AR276" s="103" t="s">
        <v>79</v>
      </c>
      <c r="AT276" s="103" t="s">
        <v>71</v>
      </c>
      <c r="AU276" s="103" t="s">
        <v>21</v>
      </c>
      <c r="AY276" s="103" t="s">
        <v>129</v>
      </c>
      <c r="BK276" s="109">
        <f>SUM($BK$277:$BK$281)</f>
        <v>0</v>
      </c>
    </row>
    <row r="277" spans="2:65" s="6" customFormat="1" ht="15.75" customHeight="1">
      <c r="B277" s="22"/>
      <c r="C277" s="115" t="s">
        <v>546</v>
      </c>
      <c r="D277" s="115" t="s">
        <v>131</v>
      </c>
      <c r="E277" s="113" t="s">
        <v>547</v>
      </c>
      <c r="F277" s="114" t="s">
        <v>548</v>
      </c>
      <c r="G277" s="115" t="s">
        <v>140</v>
      </c>
      <c r="H277" s="116">
        <v>172.23</v>
      </c>
      <c r="I277" s="117"/>
      <c r="J277" s="118">
        <f>ROUND($I$277*$H$277,2)</f>
        <v>0</v>
      </c>
      <c r="K277" s="114" t="s">
        <v>135</v>
      </c>
      <c r="L277" s="22"/>
      <c r="M277" s="119"/>
      <c r="N277" s="120" t="s">
        <v>43</v>
      </c>
      <c r="P277" s="121">
        <f>$O$277*$H$277</f>
        <v>0</v>
      </c>
      <c r="Q277" s="121">
        <v>0</v>
      </c>
      <c r="R277" s="121">
        <f>$Q$277*$H$277</f>
        <v>0</v>
      </c>
      <c r="S277" s="121">
        <v>0</v>
      </c>
      <c r="T277" s="122">
        <f>$S$277*$H$277</f>
        <v>0</v>
      </c>
      <c r="AR277" s="71" t="s">
        <v>207</v>
      </c>
      <c r="AT277" s="71" t="s">
        <v>131</v>
      </c>
      <c r="AU277" s="71" t="s">
        <v>79</v>
      </c>
      <c r="AY277" s="71" t="s">
        <v>129</v>
      </c>
      <c r="BE277" s="123">
        <f>IF($N$277="základní",$J$277,0)</f>
        <v>0</v>
      </c>
      <c r="BF277" s="123">
        <f>IF($N$277="snížená",$J$277,0)</f>
        <v>0</v>
      </c>
      <c r="BG277" s="123">
        <f>IF($N$277="zákl. přenesená",$J$277,0)</f>
        <v>0</v>
      </c>
      <c r="BH277" s="123">
        <f>IF($N$277="sníž. přenesená",$J$277,0)</f>
        <v>0</v>
      </c>
      <c r="BI277" s="123">
        <f>IF($N$277="nulová",$J$277,0)</f>
        <v>0</v>
      </c>
      <c r="BJ277" s="71" t="s">
        <v>21</v>
      </c>
      <c r="BK277" s="123">
        <f>ROUND($I$277*$H$277,2)</f>
        <v>0</v>
      </c>
      <c r="BL277" s="71" t="s">
        <v>207</v>
      </c>
      <c r="BM277" s="71" t="s">
        <v>549</v>
      </c>
    </row>
    <row r="278" spans="2:51" s="6" customFormat="1" ht="15.75" customHeight="1">
      <c r="B278" s="124"/>
      <c r="D278" s="125" t="s">
        <v>142</v>
      </c>
      <c r="E278" s="126"/>
      <c r="F278" s="126" t="s">
        <v>550</v>
      </c>
      <c r="H278" s="127">
        <v>172.23</v>
      </c>
      <c r="L278" s="124"/>
      <c r="M278" s="128"/>
      <c r="T278" s="129"/>
      <c r="AT278" s="130" t="s">
        <v>142</v>
      </c>
      <c r="AU278" s="130" t="s">
        <v>79</v>
      </c>
      <c r="AV278" s="130" t="s">
        <v>79</v>
      </c>
      <c r="AW278" s="130" t="s">
        <v>95</v>
      </c>
      <c r="AX278" s="130" t="s">
        <v>21</v>
      </c>
      <c r="AY278" s="130" t="s">
        <v>129</v>
      </c>
    </row>
    <row r="279" spans="2:65" s="6" customFormat="1" ht="15.75" customHeight="1">
      <c r="B279" s="22"/>
      <c r="C279" s="132" t="s">
        <v>551</v>
      </c>
      <c r="D279" s="132" t="s">
        <v>219</v>
      </c>
      <c r="E279" s="133" t="s">
        <v>552</v>
      </c>
      <c r="F279" s="134" t="s">
        <v>553</v>
      </c>
      <c r="G279" s="135" t="s">
        <v>140</v>
      </c>
      <c r="H279" s="136">
        <v>198.065</v>
      </c>
      <c r="I279" s="137"/>
      <c r="J279" s="138">
        <f>ROUND($I$279*$H$279,2)</f>
        <v>0</v>
      </c>
      <c r="K279" s="134" t="s">
        <v>135</v>
      </c>
      <c r="L279" s="139"/>
      <c r="M279" s="140"/>
      <c r="N279" s="141" t="s">
        <v>43</v>
      </c>
      <c r="P279" s="121">
        <f>$O$279*$H$279</f>
        <v>0</v>
      </c>
      <c r="Q279" s="121">
        <v>0.0005</v>
      </c>
      <c r="R279" s="121">
        <f>$Q$279*$H$279</f>
        <v>0.0990325</v>
      </c>
      <c r="S279" s="121">
        <v>0</v>
      </c>
      <c r="T279" s="122">
        <f>$S$279*$H$279</f>
        <v>0</v>
      </c>
      <c r="AR279" s="71" t="s">
        <v>290</v>
      </c>
      <c r="AT279" s="71" t="s">
        <v>219</v>
      </c>
      <c r="AU279" s="71" t="s">
        <v>79</v>
      </c>
      <c r="AY279" s="6" t="s">
        <v>129</v>
      </c>
      <c r="BE279" s="123">
        <f>IF($N$279="základní",$J$279,0)</f>
        <v>0</v>
      </c>
      <c r="BF279" s="123">
        <f>IF($N$279="snížená",$J$279,0)</f>
        <v>0</v>
      </c>
      <c r="BG279" s="123">
        <f>IF($N$279="zákl. přenesená",$J$279,0)</f>
        <v>0</v>
      </c>
      <c r="BH279" s="123">
        <f>IF($N$279="sníž. přenesená",$J$279,0)</f>
        <v>0</v>
      </c>
      <c r="BI279" s="123">
        <f>IF($N$279="nulová",$J$279,0)</f>
        <v>0</v>
      </c>
      <c r="BJ279" s="71" t="s">
        <v>21</v>
      </c>
      <c r="BK279" s="123">
        <f>ROUND($I$279*$H$279,2)</f>
        <v>0</v>
      </c>
      <c r="BL279" s="71" t="s">
        <v>207</v>
      </c>
      <c r="BM279" s="71" t="s">
        <v>554</v>
      </c>
    </row>
    <row r="280" spans="2:51" s="6" customFormat="1" ht="15.75" customHeight="1">
      <c r="B280" s="124"/>
      <c r="D280" s="131" t="s">
        <v>142</v>
      </c>
      <c r="F280" s="126" t="s">
        <v>555</v>
      </c>
      <c r="H280" s="127">
        <v>198.065</v>
      </c>
      <c r="L280" s="124"/>
      <c r="M280" s="128"/>
      <c r="T280" s="129"/>
      <c r="AT280" s="130" t="s">
        <v>142</v>
      </c>
      <c r="AU280" s="130" t="s">
        <v>79</v>
      </c>
      <c r="AV280" s="130" t="s">
        <v>79</v>
      </c>
      <c r="AW280" s="130" t="s">
        <v>72</v>
      </c>
      <c r="AX280" s="130" t="s">
        <v>21</v>
      </c>
      <c r="AY280" s="130" t="s">
        <v>129</v>
      </c>
    </row>
    <row r="281" spans="2:65" s="6" customFormat="1" ht="15.75" customHeight="1">
      <c r="B281" s="22"/>
      <c r="C281" s="112" t="s">
        <v>556</v>
      </c>
      <c r="D281" s="112" t="s">
        <v>131</v>
      </c>
      <c r="E281" s="113" t="s">
        <v>557</v>
      </c>
      <c r="F281" s="114" t="s">
        <v>558</v>
      </c>
      <c r="G281" s="115" t="s">
        <v>559</v>
      </c>
      <c r="H281" s="142"/>
      <c r="I281" s="117"/>
      <c r="J281" s="118">
        <f>ROUND($I$281*$H$281,2)</f>
        <v>0</v>
      </c>
      <c r="K281" s="114" t="s">
        <v>135</v>
      </c>
      <c r="L281" s="22"/>
      <c r="M281" s="119"/>
      <c r="N281" s="120" t="s">
        <v>43</v>
      </c>
      <c r="P281" s="121">
        <f>$O$281*$H$281</f>
        <v>0</v>
      </c>
      <c r="Q281" s="121">
        <v>0</v>
      </c>
      <c r="R281" s="121">
        <f>$Q$281*$H$281</f>
        <v>0</v>
      </c>
      <c r="S281" s="121">
        <v>0</v>
      </c>
      <c r="T281" s="122">
        <f>$S$281*$H$281</f>
        <v>0</v>
      </c>
      <c r="AR281" s="71" t="s">
        <v>207</v>
      </c>
      <c r="AT281" s="71" t="s">
        <v>131</v>
      </c>
      <c r="AU281" s="71" t="s">
        <v>79</v>
      </c>
      <c r="AY281" s="6" t="s">
        <v>129</v>
      </c>
      <c r="BE281" s="123">
        <f>IF($N$281="základní",$J$281,0)</f>
        <v>0</v>
      </c>
      <c r="BF281" s="123">
        <f>IF($N$281="snížená",$J$281,0)</f>
        <v>0</v>
      </c>
      <c r="BG281" s="123">
        <f>IF($N$281="zákl. přenesená",$J$281,0)</f>
        <v>0</v>
      </c>
      <c r="BH281" s="123">
        <f>IF($N$281="sníž. přenesená",$J$281,0)</f>
        <v>0</v>
      </c>
      <c r="BI281" s="123">
        <f>IF($N$281="nulová",$J$281,0)</f>
        <v>0</v>
      </c>
      <c r="BJ281" s="71" t="s">
        <v>21</v>
      </c>
      <c r="BK281" s="123">
        <f>ROUND($I$281*$H$281,2)</f>
        <v>0</v>
      </c>
      <c r="BL281" s="71" t="s">
        <v>207</v>
      </c>
      <c r="BM281" s="71" t="s">
        <v>560</v>
      </c>
    </row>
    <row r="282" spans="2:63" s="101" customFormat="1" ht="30.75" customHeight="1">
      <c r="B282" s="102"/>
      <c r="D282" s="103" t="s">
        <v>71</v>
      </c>
      <c r="E282" s="110" t="s">
        <v>561</v>
      </c>
      <c r="F282" s="110" t="s">
        <v>562</v>
      </c>
      <c r="J282" s="111">
        <f>$BK$282</f>
        <v>0</v>
      </c>
      <c r="L282" s="102"/>
      <c r="M282" s="106"/>
      <c r="P282" s="107">
        <f>SUM($P$283:$P$284)</f>
        <v>0</v>
      </c>
      <c r="R282" s="107">
        <f>SUM($R$283:$R$284)</f>
        <v>0</v>
      </c>
      <c r="T282" s="108">
        <f>SUM($T$283:$T$284)</f>
        <v>0</v>
      </c>
      <c r="AR282" s="103" t="s">
        <v>79</v>
      </c>
      <c r="AT282" s="103" t="s">
        <v>71</v>
      </c>
      <c r="AU282" s="103" t="s">
        <v>21</v>
      </c>
      <c r="AY282" s="103" t="s">
        <v>129</v>
      </c>
      <c r="BK282" s="109">
        <f>SUM($BK$283:$BK$284)</f>
        <v>0</v>
      </c>
    </row>
    <row r="283" spans="2:65" s="6" customFormat="1" ht="15.75" customHeight="1">
      <c r="B283" s="22"/>
      <c r="C283" s="115" t="s">
        <v>563</v>
      </c>
      <c r="D283" s="115" t="s">
        <v>131</v>
      </c>
      <c r="E283" s="113" t="s">
        <v>564</v>
      </c>
      <c r="F283" s="114" t="s">
        <v>565</v>
      </c>
      <c r="G283" s="115" t="s">
        <v>164</v>
      </c>
      <c r="H283" s="116">
        <v>40</v>
      </c>
      <c r="I283" s="117"/>
      <c r="J283" s="118">
        <f>ROUND($I$283*$H$283,2)</f>
        <v>0</v>
      </c>
      <c r="K283" s="114" t="s">
        <v>278</v>
      </c>
      <c r="L283" s="22"/>
      <c r="M283" s="119"/>
      <c r="N283" s="120" t="s">
        <v>43</v>
      </c>
      <c r="P283" s="121">
        <f>$O$283*$H$283</f>
        <v>0</v>
      </c>
      <c r="Q283" s="121">
        <v>0</v>
      </c>
      <c r="R283" s="121">
        <f>$Q$283*$H$283</f>
        <v>0</v>
      </c>
      <c r="S283" s="121">
        <v>0</v>
      </c>
      <c r="T283" s="122">
        <f>$S$283*$H$283</f>
        <v>0</v>
      </c>
      <c r="AR283" s="71" t="s">
        <v>207</v>
      </c>
      <c r="AT283" s="71" t="s">
        <v>131</v>
      </c>
      <c r="AU283" s="71" t="s">
        <v>79</v>
      </c>
      <c r="AY283" s="71" t="s">
        <v>129</v>
      </c>
      <c r="BE283" s="123">
        <f>IF($N$283="základní",$J$283,0)</f>
        <v>0</v>
      </c>
      <c r="BF283" s="123">
        <f>IF($N$283="snížená",$J$283,0)</f>
        <v>0</v>
      </c>
      <c r="BG283" s="123">
        <f>IF($N$283="zákl. přenesená",$J$283,0)</f>
        <v>0</v>
      </c>
      <c r="BH283" s="123">
        <f>IF($N$283="sníž. přenesená",$J$283,0)</f>
        <v>0</v>
      </c>
      <c r="BI283" s="123">
        <f>IF($N$283="nulová",$J$283,0)</f>
        <v>0</v>
      </c>
      <c r="BJ283" s="71" t="s">
        <v>21</v>
      </c>
      <c r="BK283" s="123">
        <f>ROUND($I$283*$H$283,2)</f>
        <v>0</v>
      </c>
      <c r="BL283" s="71" t="s">
        <v>207</v>
      </c>
      <c r="BM283" s="71" t="s">
        <v>566</v>
      </c>
    </row>
    <row r="284" spans="2:65" s="6" customFormat="1" ht="15.75" customHeight="1">
      <c r="B284" s="22"/>
      <c r="C284" s="115" t="s">
        <v>567</v>
      </c>
      <c r="D284" s="115" t="s">
        <v>131</v>
      </c>
      <c r="E284" s="113" t="s">
        <v>568</v>
      </c>
      <c r="F284" s="114" t="s">
        <v>569</v>
      </c>
      <c r="G284" s="115" t="s">
        <v>164</v>
      </c>
      <c r="H284" s="116">
        <v>14.2</v>
      </c>
      <c r="I284" s="117"/>
      <c r="J284" s="118">
        <f>ROUND($I$284*$H$284,2)</f>
        <v>0</v>
      </c>
      <c r="K284" s="114" t="s">
        <v>278</v>
      </c>
      <c r="L284" s="22"/>
      <c r="M284" s="119"/>
      <c r="N284" s="120" t="s">
        <v>43</v>
      </c>
      <c r="P284" s="121">
        <f>$O$284*$H$284</f>
        <v>0</v>
      </c>
      <c r="Q284" s="121">
        <v>0</v>
      </c>
      <c r="R284" s="121">
        <f>$Q$284*$H$284</f>
        <v>0</v>
      </c>
      <c r="S284" s="121">
        <v>0</v>
      </c>
      <c r="T284" s="122">
        <f>$S$284*$H$284</f>
        <v>0</v>
      </c>
      <c r="AR284" s="71" t="s">
        <v>207</v>
      </c>
      <c r="AT284" s="71" t="s">
        <v>131</v>
      </c>
      <c r="AU284" s="71" t="s">
        <v>79</v>
      </c>
      <c r="AY284" s="71" t="s">
        <v>129</v>
      </c>
      <c r="BE284" s="123">
        <f>IF($N$284="základní",$J$284,0)</f>
        <v>0</v>
      </c>
      <c r="BF284" s="123">
        <f>IF($N$284="snížená",$J$284,0)</f>
        <v>0</v>
      </c>
      <c r="BG284" s="123">
        <f>IF($N$284="zákl. přenesená",$J$284,0)</f>
        <v>0</v>
      </c>
      <c r="BH284" s="123">
        <f>IF($N$284="sníž. přenesená",$J$284,0)</f>
        <v>0</v>
      </c>
      <c r="BI284" s="123">
        <f>IF($N$284="nulová",$J$284,0)</f>
        <v>0</v>
      </c>
      <c r="BJ284" s="71" t="s">
        <v>21</v>
      </c>
      <c r="BK284" s="123">
        <f>ROUND($I$284*$H$284,2)</f>
        <v>0</v>
      </c>
      <c r="BL284" s="71" t="s">
        <v>207</v>
      </c>
      <c r="BM284" s="71" t="s">
        <v>570</v>
      </c>
    </row>
    <row r="285" spans="2:63" s="101" customFormat="1" ht="37.5" customHeight="1">
      <c r="B285" s="102"/>
      <c r="D285" s="103" t="s">
        <v>71</v>
      </c>
      <c r="E285" s="104" t="s">
        <v>219</v>
      </c>
      <c r="F285" s="104" t="s">
        <v>571</v>
      </c>
      <c r="J285" s="105">
        <f>$BK$285</f>
        <v>0</v>
      </c>
      <c r="L285" s="102"/>
      <c r="M285" s="106"/>
      <c r="P285" s="107">
        <f>$P$286</f>
        <v>0</v>
      </c>
      <c r="R285" s="107">
        <f>$R$286</f>
        <v>0</v>
      </c>
      <c r="T285" s="108">
        <f>$T$286</f>
        <v>0</v>
      </c>
      <c r="AR285" s="103" t="s">
        <v>144</v>
      </c>
      <c r="AT285" s="103" t="s">
        <v>71</v>
      </c>
      <c r="AU285" s="103" t="s">
        <v>72</v>
      </c>
      <c r="AY285" s="103" t="s">
        <v>129</v>
      </c>
      <c r="BK285" s="109">
        <f>$BK$286</f>
        <v>0</v>
      </c>
    </row>
    <row r="286" spans="2:63" s="101" customFormat="1" ht="21" customHeight="1">
      <c r="B286" s="102"/>
      <c r="D286" s="103" t="s">
        <v>71</v>
      </c>
      <c r="E286" s="110" t="s">
        <v>572</v>
      </c>
      <c r="F286" s="110" t="s">
        <v>573</v>
      </c>
      <c r="J286" s="111">
        <f>$BK$286</f>
        <v>0</v>
      </c>
      <c r="L286" s="102"/>
      <c r="M286" s="106"/>
      <c r="P286" s="107">
        <f>$P$287</f>
        <v>0</v>
      </c>
      <c r="R286" s="107">
        <f>$R$287</f>
        <v>0</v>
      </c>
      <c r="T286" s="108">
        <f>$T$287</f>
        <v>0</v>
      </c>
      <c r="AR286" s="103" t="s">
        <v>144</v>
      </c>
      <c r="AT286" s="103" t="s">
        <v>71</v>
      </c>
      <c r="AU286" s="103" t="s">
        <v>21</v>
      </c>
      <c r="AY286" s="103" t="s">
        <v>129</v>
      </c>
      <c r="BK286" s="109">
        <f>$BK$287</f>
        <v>0</v>
      </c>
    </row>
    <row r="287" spans="2:65" s="6" customFormat="1" ht="15.75" customHeight="1">
      <c r="B287" s="22"/>
      <c r="C287" s="115" t="s">
        <v>574</v>
      </c>
      <c r="D287" s="115" t="s">
        <v>131</v>
      </c>
      <c r="E287" s="113" t="s">
        <v>575</v>
      </c>
      <c r="F287" s="114" t="s">
        <v>576</v>
      </c>
      <c r="G287" s="115" t="s">
        <v>164</v>
      </c>
      <c r="H287" s="116">
        <v>17</v>
      </c>
      <c r="I287" s="117"/>
      <c r="J287" s="118">
        <f>ROUND($I$287*$H$287,2)</f>
        <v>0</v>
      </c>
      <c r="K287" s="114" t="s">
        <v>278</v>
      </c>
      <c r="L287" s="22"/>
      <c r="M287" s="119"/>
      <c r="N287" s="120" t="s">
        <v>43</v>
      </c>
      <c r="P287" s="121">
        <f>$O$287*$H$287</f>
        <v>0</v>
      </c>
      <c r="Q287" s="121">
        <v>0</v>
      </c>
      <c r="R287" s="121">
        <f>$Q$287*$H$287</f>
        <v>0</v>
      </c>
      <c r="S287" s="121">
        <v>0</v>
      </c>
      <c r="T287" s="122">
        <f>$S$287*$H$287</f>
        <v>0</v>
      </c>
      <c r="AR287" s="71" t="s">
        <v>444</v>
      </c>
      <c r="AT287" s="71" t="s">
        <v>131</v>
      </c>
      <c r="AU287" s="71" t="s">
        <v>79</v>
      </c>
      <c r="AY287" s="71" t="s">
        <v>129</v>
      </c>
      <c r="BE287" s="123">
        <f>IF($N$287="základní",$J$287,0)</f>
        <v>0</v>
      </c>
      <c r="BF287" s="123">
        <f>IF($N$287="snížená",$J$287,0)</f>
        <v>0</v>
      </c>
      <c r="BG287" s="123">
        <f>IF($N$287="zákl. přenesená",$J$287,0)</f>
        <v>0</v>
      </c>
      <c r="BH287" s="123">
        <f>IF($N$287="sníž. přenesená",$J$287,0)</f>
        <v>0</v>
      </c>
      <c r="BI287" s="123">
        <f>IF($N$287="nulová",$J$287,0)</f>
        <v>0</v>
      </c>
      <c r="BJ287" s="71" t="s">
        <v>21</v>
      </c>
      <c r="BK287" s="123">
        <f>ROUND($I$287*$H$287,2)</f>
        <v>0</v>
      </c>
      <c r="BL287" s="71" t="s">
        <v>444</v>
      </c>
      <c r="BM287" s="71" t="s">
        <v>577</v>
      </c>
    </row>
    <row r="288" spans="2:63" s="101" customFormat="1" ht="37.5" customHeight="1">
      <c r="B288" s="102"/>
      <c r="D288" s="103" t="s">
        <v>71</v>
      </c>
      <c r="E288" s="104" t="s">
        <v>578</v>
      </c>
      <c r="F288" s="104" t="s">
        <v>579</v>
      </c>
      <c r="J288" s="105">
        <f>$BK$288</f>
        <v>0</v>
      </c>
      <c r="L288" s="102"/>
      <c r="M288" s="106"/>
      <c r="P288" s="107">
        <f>SUM($P$289:$P$291)</f>
        <v>0</v>
      </c>
      <c r="R288" s="107">
        <f>SUM($R$289:$R$291)</f>
        <v>0</v>
      </c>
      <c r="T288" s="108">
        <f>SUM($T$289:$T$291)</f>
        <v>0</v>
      </c>
      <c r="AR288" s="103" t="s">
        <v>152</v>
      </c>
      <c r="AT288" s="103" t="s">
        <v>71</v>
      </c>
      <c r="AU288" s="103" t="s">
        <v>72</v>
      </c>
      <c r="AY288" s="103" t="s">
        <v>129</v>
      </c>
      <c r="BK288" s="109">
        <f>SUM($BK$289:$BK$291)</f>
        <v>0</v>
      </c>
    </row>
    <row r="289" spans="2:65" s="6" customFormat="1" ht="15.75" customHeight="1">
      <c r="B289" s="22"/>
      <c r="C289" s="115" t="s">
        <v>580</v>
      </c>
      <c r="D289" s="115" t="s">
        <v>131</v>
      </c>
      <c r="E289" s="113" t="s">
        <v>581</v>
      </c>
      <c r="F289" s="114" t="s">
        <v>582</v>
      </c>
      <c r="G289" s="115" t="s">
        <v>559</v>
      </c>
      <c r="H289" s="142"/>
      <c r="I289" s="117"/>
      <c r="J289" s="118">
        <f>ROUND($I$289*$H$289,2)</f>
        <v>0</v>
      </c>
      <c r="K289" s="114" t="s">
        <v>278</v>
      </c>
      <c r="L289" s="22"/>
      <c r="M289" s="119"/>
      <c r="N289" s="120" t="s">
        <v>43</v>
      </c>
      <c r="P289" s="121">
        <f>$O$289*$H$289</f>
        <v>0</v>
      </c>
      <c r="Q289" s="121">
        <v>0</v>
      </c>
      <c r="R289" s="121">
        <f>$Q$289*$H$289</f>
        <v>0</v>
      </c>
      <c r="S289" s="121">
        <v>0</v>
      </c>
      <c r="T289" s="122">
        <f>$S$289*$H$289</f>
        <v>0</v>
      </c>
      <c r="AR289" s="71" t="s">
        <v>136</v>
      </c>
      <c r="AT289" s="71" t="s">
        <v>131</v>
      </c>
      <c r="AU289" s="71" t="s">
        <v>21</v>
      </c>
      <c r="AY289" s="71" t="s">
        <v>129</v>
      </c>
      <c r="BE289" s="123">
        <f>IF($N$289="základní",$J$289,0)</f>
        <v>0</v>
      </c>
      <c r="BF289" s="123">
        <f>IF($N$289="snížená",$J$289,0)</f>
        <v>0</v>
      </c>
      <c r="BG289" s="123">
        <f>IF($N$289="zákl. přenesená",$J$289,0)</f>
        <v>0</v>
      </c>
      <c r="BH289" s="123">
        <f>IF($N$289="sníž. přenesená",$J$289,0)</f>
        <v>0</v>
      </c>
      <c r="BI289" s="123">
        <f>IF($N$289="nulová",$J$289,0)</f>
        <v>0</v>
      </c>
      <c r="BJ289" s="71" t="s">
        <v>21</v>
      </c>
      <c r="BK289" s="123">
        <f>ROUND($I$289*$H$289,2)</f>
        <v>0</v>
      </c>
      <c r="BL289" s="71" t="s">
        <v>136</v>
      </c>
      <c r="BM289" s="71" t="s">
        <v>583</v>
      </c>
    </row>
    <row r="290" spans="2:65" s="6" customFormat="1" ht="15.75" customHeight="1">
      <c r="B290" s="22"/>
      <c r="C290" s="115" t="s">
        <v>584</v>
      </c>
      <c r="D290" s="115" t="s">
        <v>131</v>
      </c>
      <c r="E290" s="113" t="s">
        <v>585</v>
      </c>
      <c r="F290" s="114" t="s">
        <v>586</v>
      </c>
      <c r="G290" s="115" t="s">
        <v>587</v>
      </c>
      <c r="H290" s="116">
        <v>1</v>
      </c>
      <c r="I290" s="117"/>
      <c r="J290" s="118">
        <f>ROUND($I$290*$H$290,2)</f>
        <v>0</v>
      </c>
      <c r="K290" s="114" t="s">
        <v>278</v>
      </c>
      <c r="L290" s="22"/>
      <c r="M290" s="119"/>
      <c r="N290" s="120" t="s">
        <v>43</v>
      </c>
      <c r="P290" s="121">
        <f>$O$290*$H$290</f>
        <v>0</v>
      </c>
      <c r="Q290" s="121">
        <v>0</v>
      </c>
      <c r="R290" s="121">
        <f>$Q$290*$H$290</f>
        <v>0</v>
      </c>
      <c r="S290" s="121">
        <v>0</v>
      </c>
      <c r="T290" s="122">
        <f>$S$290*$H$290</f>
        <v>0</v>
      </c>
      <c r="AR290" s="71" t="s">
        <v>136</v>
      </c>
      <c r="AT290" s="71" t="s">
        <v>131</v>
      </c>
      <c r="AU290" s="71" t="s">
        <v>21</v>
      </c>
      <c r="AY290" s="71" t="s">
        <v>129</v>
      </c>
      <c r="BE290" s="123">
        <f>IF($N$290="základní",$J$290,0)</f>
        <v>0</v>
      </c>
      <c r="BF290" s="123">
        <f>IF($N$290="snížená",$J$290,0)</f>
        <v>0</v>
      </c>
      <c r="BG290" s="123">
        <f>IF($N$290="zákl. přenesená",$J$290,0)</f>
        <v>0</v>
      </c>
      <c r="BH290" s="123">
        <f>IF($N$290="sníž. přenesená",$J$290,0)</f>
        <v>0</v>
      </c>
      <c r="BI290" s="123">
        <f>IF($N$290="nulová",$J$290,0)</f>
        <v>0</v>
      </c>
      <c r="BJ290" s="71" t="s">
        <v>21</v>
      </c>
      <c r="BK290" s="123">
        <f>ROUND($I$290*$H$290,2)</f>
        <v>0</v>
      </c>
      <c r="BL290" s="71" t="s">
        <v>136</v>
      </c>
      <c r="BM290" s="71" t="s">
        <v>588</v>
      </c>
    </row>
    <row r="291" spans="2:65" s="6" customFormat="1" ht="15.75" customHeight="1">
      <c r="B291" s="22"/>
      <c r="C291" s="115" t="s">
        <v>589</v>
      </c>
      <c r="D291" s="115" t="s">
        <v>131</v>
      </c>
      <c r="E291" s="113" t="s">
        <v>590</v>
      </c>
      <c r="F291" s="114" t="s">
        <v>591</v>
      </c>
      <c r="G291" s="115" t="s">
        <v>587</v>
      </c>
      <c r="H291" s="116">
        <v>1</v>
      </c>
      <c r="I291" s="117"/>
      <c r="J291" s="118">
        <f>ROUND($I$291*$H$291,2)</f>
        <v>0</v>
      </c>
      <c r="K291" s="114" t="s">
        <v>278</v>
      </c>
      <c r="L291" s="22"/>
      <c r="M291" s="119"/>
      <c r="N291" s="143" t="s">
        <v>43</v>
      </c>
      <c r="O291" s="144"/>
      <c r="P291" s="145">
        <f>$O$291*$H$291</f>
        <v>0</v>
      </c>
      <c r="Q291" s="145">
        <v>0</v>
      </c>
      <c r="R291" s="145">
        <f>$Q$291*$H$291</f>
        <v>0</v>
      </c>
      <c r="S291" s="145">
        <v>0</v>
      </c>
      <c r="T291" s="146">
        <f>$S$291*$H$291</f>
        <v>0</v>
      </c>
      <c r="AR291" s="71" t="s">
        <v>136</v>
      </c>
      <c r="AT291" s="71" t="s">
        <v>131</v>
      </c>
      <c r="AU291" s="71" t="s">
        <v>21</v>
      </c>
      <c r="AY291" s="71" t="s">
        <v>129</v>
      </c>
      <c r="BE291" s="123">
        <f>IF($N$291="základní",$J$291,0)</f>
        <v>0</v>
      </c>
      <c r="BF291" s="123">
        <f>IF($N$291="snížená",$J$291,0)</f>
        <v>0</v>
      </c>
      <c r="BG291" s="123">
        <f>IF($N$291="zákl. přenesená",$J$291,0)</f>
        <v>0</v>
      </c>
      <c r="BH291" s="123">
        <f>IF($N$291="sníž. přenesená",$J$291,0)</f>
        <v>0</v>
      </c>
      <c r="BI291" s="123">
        <f>IF($N$291="nulová",$J$291,0)</f>
        <v>0</v>
      </c>
      <c r="BJ291" s="71" t="s">
        <v>21</v>
      </c>
      <c r="BK291" s="123">
        <f>ROUND($I$291*$H$291,2)</f>
        <v>0</v>
      </c>
      <c r="BL291" s="71" t="s">
        <v>136</v>
      </c>
      <c r="BM291" s="71" t="s">
        <v>592</v>
      </c>
    </row>
    <row r="292" spans="2:12" s="6" customFormat="1" ht="7.5" customHeight="1">
      <c r="B292" s="36"/>
      <c r="C292" s="37"/>
      <c r="D292" s="37"/>
      <c r="E292" s="37"/>
      <c r="F292" s="37"/>
      <c r="G292" s="37"/>
      <c r="H292" s="37"/>
      <c r="I292" s="37"/>
      <c r="J292" s="37"/>
      <c r="K292" s="37"/>
      <c r="L292" s="22"/>
    </row>
    <row r="293" s="2" customFormat="1" ht="14.25" customHeight="1"/>
  </sheetData>
  <sheetProtection/>
  <autoFilter ref="C91:K91"/>
  <mergeCells count="9">
    <mergeCell ref="E84:H84"/>
    <mergeCell ref="G1:H1"/>
    <mergeCell ref="L2:V2"/>
    <mergeCell ref="E7:H7"/>
    <mergeCell ref="E9:H9"/>
    <mergeCell ref="E24:H24"/>
    <mergeCell ref="E45:H45"/>
    <mergeCell ref="E47:H47"/>
    <mergeCell ref="E82:H82"/>
  </mergeCells>
  <hyperlinks>
    <hyperlink ref="F1:G1" location="C2" tooltip="Krycí list soupisu" display="1) Krycí list soupisu"/>
    <hyperlink ref="G1:H1" location="C54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1"/>
  <sheetViews>
    <sheetView showGridLines="0" zoomScalePageLayoutView="0" workbookViewId="0" topLeftCell="A1">
      <pane ySplit="1" topLeftCell="A86" activePane="bottomLeft" state="frozen"/>
      <selection pane="topLeft" activeCell="A1" sqref="A1"/>
      <selection pane="bottomLeft" activeCell="I90" sqref="I9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0"/>
      <c r="C1" s="150"/>
      <c r="D1" s="149" t="s">
        <v>1</v>
      </c>
      <c r="E1" s="150"/>
      <c r="F1" s="151" t="s">
        <v>906</v>
      </c>
      <c r="G1" s="263" t="s">
        <v>907</v>
      </c>
      <c r="H1" s="263"/>
      <c r="I1" s="150"/>
      <c r="J1" s="151" t="s">
        <v>908</v>
      </c>
      <c r="K1" s="149" t="s">
        <v>87</v>
      </c>
      <c r="L1" s="151" t="s">
        <v>909</v>
      </c>
      <c r="M1" s="151"/>
      <c r="N1" s="151"/>
      <c r="O1" s="151"/>
      <c r="P1" s="151"/>
      <c r="Q1" s="151"/>
      <c r="R1" s="151"/>
      <c r="S1" s="151"/>
      <c r="T1" s="151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0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88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64" t="str">
        <f>'Rekapitulace stavby'!$K$6</f>
        <v>Parkoviště v ul.Na Vyhlídce, Cheb</v>
      </c>
      <c r="F7" s="232"/>
      <c r="G7" s="232"/>
      <c r="H7" s="232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55" t="s">
        <v>593</v>
      </c>
      <c r="F9" s="233"/>
      <c r="G9" s="233"/>
      <c r="H9" s="233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25.08.2016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1" customFormat="1" ht="15.75" customHeight="1">
      <c r="B24" s="72"/>
      <c r="E24" s="238"/>
      <c r="F24" s="265"/>
      <c r="G24" s="265"/>
      <c r="H24" s="265"/>
      <c r="K24" s="73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4"/>
    </row>
    <row r="27" spans="2:11" s="6" customFormat="1" ht="26.25" customHeight="1">
      <c r="B27" s="22"/>
      <c r="D27" s="75" t="s">
        <v>38</v>
      </c>
      <c r="J27" s="56">
        <f>ROUND($J$87,2)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4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76">
        <f>ROUND(SUM($BE$87:$BE$190),2)</f>
        <v>0</v>
      </c>
      <c r="I30" s="77">
        <v>0.21</v>
      </c>
      <c r="J30" s="76">
        <f>ROUND(ROUND((SUM($BE$87:$BE$190)),2)*$I$30,2)</f>
        <v>0</v>
      </c>
      <c r="K30" s="25"/>
    </row>
    <row r="31" spans="2:11" s="6" customFormat="1" ht="15" customHeight="1">
      <c r="B31" s="22"/>
      <c r="E31" s="28" t="s">
        <v>44</v>
      </c>
      <c r="F31" s="76">
        <f>ROUND(SUM($BF$87:$BF$190),2)</f>
        <v>0</v>
      </c>
      <c r="I31" s="77">
        <v>0.15</v>
      </c>
      <c r="J31" s="76">
        <f>ROUND(ROUND((SUM($BF$87:$BF$190)),2)*$I$31,2)</f>
        <v>0</v>
      </c>
      <c r="K31" s="25"/>
    </row>
    <row r="32" spans="2:11" s="6" customFormat="1" ht="15" customHeight="1" hidden="1">
      <c r="B32" s="22"/>
      <c r="E32" s="28" t="s">
        <v>45</v>
      </c>
      <c r="F32" s="76">
        <f>ROUND(SUM($BG$87:$BG$190),2)</f>
        <v>0</v>
      </c>
      <c r="I32" s="77">
        <v>0.21</v>
      </c>
      <c r="J32" s="76">
        <v>0</v>
      </c>
      <c r="K32" s="25"/>
    </row>
    <row r="33" spans="2:11" s="6" customFormat="1" ht="15" customHeight="1" hidden="1">
      <c r="B33" s="22"/>
      <c r="E33" s="28" t="s">
        <v>46</v>
      </c>
      <c r="F33" s="76">
        <f>ROUND(SUM($BH$87:$BH$190),2)</f>
        <v>0</v>
      </c>
      <c r="I33" s="77">
        <v>0.15</v>
      </c>
      <c r="J33" s="76">
        <v>0</v>
      </c>
      <c r="K33" s="25"/>
    </row>
    <row r="34" spans="2:11" s="6" customFormat="1" ht="15" customHeight="1" hidden="1">
      <c r="B34" s="22"/>
      <c r="E34" s="28" t="s">
        <v>47</v>
      </c>
      <c r="F34" s="76">
        <f>ROUND(SUM($BI$87:$BI$190),2)</f>
        <v>0</v>
      </c>
      <c r="I34" s="77">
        <v>0</v>
      </c>
      <c r="J34" s="76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78" t="s">
        <v>49</v>
      </c>
      <c r="H36" s="33" t="s">
        <v>50</v>
      </c>
      <c r="I36" s="32"/>
      <c r="J36" s="34">
        <f>SUM($J$27:$J$34)</f>
        <v>0</v>
      </c>
      <c r="K36" s="79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0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64" t="str">
        <f>$E$7</f>
        <v>Parkoviště v ul.Na Vyhlídce, Cheb</v>
      </c>
      <c r="F45" s="233"/>
      <c r="G45" s="233"/>
      <c r="H45" s="233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55" t="str">
        <f>$E$9</f>
        <v>20 - Vodohospodářské objekty</v>
      </c>
      <c r="F47" s="233"/>
      <c r="G47" s="233"/>
      <c r="H47" s="233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Cheb</v>
      </c>
      <c r="I49" s="18" t="s">
        <v>24</v>
      </c>
      <c r="J49" s="45" t="str">
        <f>IF($J$12="","",$J$12)</f>
        <v>25.08.2016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Cheb</v>
      </c>
      <c r="I51" s="18" t="s">
        <v>34</v>
      </c>
      <c r="J51" s="16" t="str">
        <f>$E$21</f>
        <v>Bc.Michal Pašava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1" t="s">
        <v>92</v>
      </c>
      <c r="D54" s="30"/>
      <c r="E54" s="30"/>
      <c r="F54" s="30"/>
      <c r="G54" s="30"/>
      <c r="H54" s="30"/>
      <c r="I54" s="30"/>
      <c r="J54" s="82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94</v>
      </c>
      <c r="J56" s="56">
        <f>$J$87</f>
        <v>0</v>
      </c>
      <c r="K56" s="25"/>
      <c r="AU56" s="6" t="s">
        <v>95</v>
      </c>
    </row>
    <row r="57" spans="2:11" s="62" customFormat="1" ht="25.5" customHeight="1">
      <c r="B57" s="83"/>
      <c r="D57" s="84" t="s">
        <v>96</v>
      </c>
      <c r="E57" s="84"/>
      <c r="F57" s="84"/>
      <c r="G57" s="84"/>
      <c r="H57" s="84"/>
      <c r="I57" s="84"/>
      <c r="J57" s="85">
        <f>$J$88</f>
        <v>0</v>
      </c>
      <c r="K57" s="86"/>
    </row>
    <row r="58" spans="2:11" s="87" customFormat="1" ht="21" customHeight="1">
      <c r="B58" s="88"/>
      <c r="D58" s="89" t="s">
        <v>97</v>
      </c>
      <c r="E58" s="89"/>
      <c r="F58" s="89"/>
      <c r="G58" s="89"/>
      <c r="H58" s="89"/>
      <c r="I58" s="89"/>
      <c r="J58" s="90">
        <f>$J$89</f>
        <v>0</v>
      </c>
      <c r="K58" s="91"/>
    </row>
    <row r="59" spans="2:11" s="87" customFormat="1" ht="15.75" customHeight="1">
      <c r="B59" s="88"/>
      <c r="D59" s="89" t="s">
        <v>594</v>
      </c>
      <c r="E59" s="89"/>
      <c r="F59" s="89"/>
      <c r="G59" s="89"/>
      <c r="H59" s="89"/>
      <c r="I59" s="89"/>
      <c r="J59" s="90">
        <f>$J$130</f>
        <v>0</v>
      </c>
      <c r="K59" s="91"/>
    </row>
    <row r="60" spans="2:11" s="87" customFormat="1" ht="21" customHeight="1">
      <c r="B60" s="88"/>
      <c r="D60" s="89" t="s">
        <v>100</v>
      </c>
      <c r="E60" s="89"/>
      <c r="F60" s="89"/>
      <c r="G60" s="89"/>
      <c r="H60" s="89"/>
      <c r="I60" s="89"/>
      <c r="J60" s="90">
        <f>$J$132</f>
        <v>0</v>
      </c>
      <c r="K60" s="91"/>
    </row>
    <row r="61" spans="2:11" s="87" customFormat="1" ht="21" customHeight="1">
      <c r="B61" s="88"/>
      <c r="D61" s="89" t="s">
        <v>101</v>
      </c>
      <c r="E61" s="89"/>
      <c r="F61" s="89"/>
      <c r="G61" s="89"/>
      <c r="H61" s="89"/>
      <c r="I61" s="89"/>
      <c r="J61" s="90">
        <f>$J$139</f>
        <v>0</v>
      </c>
      <c r="K61" s="91"/>
    </row>
    <row r="62" spans="2:11" s="87" customFormat="1" ht="21" customHeight="1">
      <c r="B62" s="88"/>
      <c r="D62" s="89" t="s">
        <v>102</v>
      </c>
      <c r="E62" s="89"/>
      <c r="F62" s="89"/>
      <c r="G62" s="89"/>
      <c r="H62" s="89"/>
      <c r="I62" s="89"/>
      <c r="J62" s="90">
        <f>$J$144</f>
        <v>0</v>
      </c>
      <c r="K62" s="91"/>
    </row>
    <row r="63" spans="2:11" s="87" customFormat="1" ht="21" customHeight="1">
      <c r="B63" s="88"/>
      <c r="D63" s="89" t="s">
        <v>595</v>
      </c>
      <c r="E63" s="89"/>
      <c r="F63" s="89"/>
      <c r="G63" s="89"/>
      <c r="H63" s="89"/>
      <c r="I63" s="89"/>
      <c r="J63" s="90">
        <f>$J$149</f>
        <v>0</v>
      </c>
      <c r="K63" s="91"/>
    </row>
    <row r="64" spans="2:11" s="87" customFormat="1" ht="21" customHeight="1">
      <c r="B64" s="88"/>
      <c r="D64" s="89" t="s">
        <v>105</v>
      </c>
      <c r="E64" s="89"/>
      <c r="F64" s="89"/>
      <c r="G64" s="89"/>
      <c r="H64" s="89"/>
      <c r="I64" s="89"/>
      <c r="J64" s="90">
        <f>$J$183</f>
        <v>0</v>
      </c>
      <c r="K64" s="91"/>
    </row>
    <row r="65" spans="2:11" s="62" customFormat="1" ht="25.5" customHeight="1">
      <c r="B65" s="83"/>
      <c r="D65" s="84" t="s">
        <v>111</v>
      </c>
      <c r="E65" s="84"/>
      <c r="F65" s="84"/>
      <c r="G65" s="84"/>
      <c r="H65" s="84"/>
      <c r="I65" s="84"/>
      <c r="J65" s="85">
        <f>$J$185</f>
        <v>0</v>
      </c>
      <c r="K65" s="86"/>
    </row>
    <row r="66" spans="2:11" s="87" customFormat="1" ht="21" customHeight="1">
      <c r="B66" s="88"/>
      <c r="D66" s="89" t="s">
        <v>596</v>
      </c>
      <c r="E66" s="89"/>
      <c r="F66" s="89"/>
      <c r="G66" s="89"/>
      <c r="H66" s="89"/>
      <c r="I66" s="89"/>
      <c r="J66" s="90">
        <f>$J$187</f>
        <v>0</v>
      </c>
      <c r="K66" s="91"/>
    </row>
    <row r="67" spans="2:11" s="87" customFormat="1" ht="21" customHeight="1">
      <c r="B67" s="88"/>
      <c r="D67" s="89" t="s">
        <v>597</v>
      </c>
      <c r="E67" s="89"/>
      <c r="F67" s="89"/>
      <c r="G67" s="89"/>
      <c r="H67" s="89"/>
      <c r="I67" s="89"/>
      <c r="J67" s="90">
        <f>$J$189</f>
        <v>0</v>
      </c>
      <c r="K67" s="91"/>
    </row>
    <row r="68" spans="2:11" s="6" customFormat="1" ht="22.5" customHeight="1">
      <c r="B68" s="22"/>
      <c r="K68" s="25"/>
    </row>
    <row r="69" spans="2:11" s="6" customFormat="1" ht="7.5" customHeight="1">
      <c r="B69" s="36"/>
      <c r="C69" s="37"/>
      <c r="D69" s="37"/>
      <c r="E69" s="37"/>
      <c r="F69" s="37"/>
      <c r="G69" s="37"/>
      <c r="H69" s="37"/>
      <c r="I69" s="37"/>
      <c r="J69" s="37"/>
      <c r="K69" s="38"/>
    </row>
    <row r="73" spans="2:12" s="6" customFormat="1" ht="7.5" customHeight="1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22"/>
    </row>
    <row r="74" spans="2:12" s="6" customFormat="1" ht="37.5" customHeight="1">
      <c r="B74" s="22"/>
      <c r="C74" s="11" t="s">
        <v>112</v>
      </c>
      <c r="L74" s="22"/>
    </row>
    <row r="75" spans="2:12" s="6" customFormat="1" ht="7.5" customHeight="1">
      <c r="B75" s="22"/>
      <c r="L75" s="22"/>
    </row>
    <row r="76" spans="2:12" s="6" customFormat="1" ht="15" customHeight="1">
      <c r="B76" s="22"/>
      <c r="C76" s="18" t="s">
        <v>16</v>
      </c>
      <c r="L76" s="22"/>
    </row>
    <row r="77" spans="2:12" s="6" customFormat="1" ht="16.5" customHeight="1">
      <c r="B77" s="22"/>
      <c r="E77" s="264" t="str">
        <f>$E$7</f>
        <v>Parkoviště v ul.Na Vyhlídce, Cheb</v>
      </c>
      <c r="F77" s="233"/>
      <c r="G77" s="233"/>
      <c r="H77" s="233"/>
      <c r="L77" s="22"/>
    </row>
    <row r="78" spans="2:12" s="6" customFormat="1" ht="15" customHeight="1">
      <c r="B78" s="22"/>
      <c r="C78" s="18" t="s">
        <v>89</v>
      </c>
      <c r="L78" s="22"/>
    </row>
    <row r="79" spans="2:12" s="6" customFormat="1" ht="19.5" customHeight="1">
      <c r="B79" s="22"/>
      <c r="E79" s="255" t="str">
        <f>$E$9</f>
        <v>20 - Vodohospodářské objekty</v>
      </c>
      <c r="F79" s="233"/>
      <c r="G79" s="233"/>
      <c r="H79" s="233"/>
      <c r="L79" s="22"/>
    </row>
    <row r="80" spans="2:12" s="6" customFormat="1" ht="7.5" customHeight="1">
      <c r="B80" s="22"/>
      <c r="L80" s="22"/>
    </row>
    <row r="81" spans="2:12" s="6" customFormat="1" ht="18.75" customHeight="1">
      <c r="B81" s="22"/>
      <c r="C81" s="18" t="s">
        <v>22</v>
      </c>
      <c r="F81" s="16" t="str">
        <f>$F$12</f>
        <v>Cheb</v>
      </c>
      <c r="I81" s="18" t="s">
        <v>24</v>
      </c>
      <c r="J81" s="45" t="str">
        <f>IF($J$12="","",$J$12)</f>
        <v>25.08.2016</v>
      </c>
      <c r="L81" s="22"/>
    </row>
    <row r="82" spans="2:12" s="6" customFormat="1" ht="7.5" customHeight="1">
      <c r="B82" s="22"/>
      <c r="L82" s="22"/>
    </row>
    <row r="83" spans="2:12" s="6" customFormat="1" ht="15.75" customHeight="1">
      <c r="B83" s="22"/>
      <c r="C83" s="18" t="s">
        <v>28</v>
      </c>
      <c r="F83" s="16" t="str">
        <f>$E$15</f>
        <v>Město Cheb</v>
      </c>
      <c r="I83" s="18" t="s">
        <v>34</v>
      </c>
      <c r="J83" s="16" t="str">
        <f>$E$21</f>
        <v>Bc.Michal Pašava</v>
      </c>
      <c r="L83" s="22"/>
    </row>
    <row r="84" spans="2:12" s="6" customFormat="1" ht="15" customHeight="1">
      <c r="B84" s="22"/>
      <c r="C84" s="18" t="s">
        <v>32</v>
      </c>
      <c r="F84" s="16">
        <f>IF($E$18="","",$E$18)</f>
      </c>
      <c r="L84" s="22"/>
    </row>
    <row r="85" spans="2:12" s="6" customFormat="1" ht="11.25" customHeight="1">
      <c r="B85" s="22"/>
      <c r="L85" s="22"/>
    </row>
    <row r="86" spans="2:20" s="92" customFormat="1" ht="30" customHeight="1">
      <c r="B86" s="93"/>
      <c r="C86" s="94" t="s">
        <v>113</v>
      </c>
      <c r="D86" s="95" t="s">
        <v>57</v>
      </c>
      <c r="E86" s="95" t="s">
        <v>53</v>
      </c>
      <c r="F86" s="95" t="s">
        <v>114</v>
      </c>
      <c r="G86" s="95" t="s">
        <v>115</v>
      </c>
      <c r="H86" s="95" t="s">
        <v>116</v>
      </c>
      <c r="I86" s="95" t="s">
        <v>117</v>
      </c>
      <c r="J86" s="95" t="s">
        <v>118</v>
      </c>
      <c r="K86" s="96" t="s">
        <v>119</v>
      </c>
      <c r="L86" s="93"/>
      <c r="M86" s="50" t="s">
        <v>120</v>
      </c>
      <c r="N86" s="51" t="s">
        <v>42</v>
      </c>
      <c r="O86" s="51" t="s">
        <v>121</v>
      </c>
      <c r="P86" s="51" t="s">
        <v>122</v>
      </c>
      <c r="Q86" s="51" t="s">
        <v>123</v>
      </c>
      <c r="R86" s="51" t="s">
        <v>124</v>
      </c>
      <c r="S86" s="51" t="s">
        <v>125</v>
      </c>
      <c r="T86" s="52" t="s">
        <v>126</v>
      </c>
    </row>
    <row r="87" spans="2:63" s="6" customFormat="1" ht="30" customHeight="1">
      <c r="B87" s="22"/>
      <c r="C87" s="55" t="s">
        <v>94</v>
      </c>
      <c r="J87" s="97">
        <f>$BK$87</f>
        <v>0</v>
      </c>
      <c r="L87" s="22"/>
      <c r="M87" s="54"/>
      <c r="N87" s="46"/>
      <c r="O87" s="46"/>
      <c r="P87" s="98">
        <f>$P$88+$P$185</f>
        <v>0</v>
      </c>
      <c r="Q87" s="46"/>
      <c r="R87" s="98">
        <f>$R$88+$R$185</f>
        <v>58.64925761999999</v>
      </c>
      <c r="S87" s="46"/>
      <c r="T87" s="99">
        <f>$T$88+$T$185</f>
        <v>0</v>
      </c>
      <c r="AT87" s="6" t="s">
        <v>71</v>
      </c>
      <c r="AU87" s="6" t="s">
        <v>95</v>
      </c>
      <c r="BK87" s="100">
        <f>$BK$88+$BK$185</f>
        <v>0</v>
      </c>
    </row>
    <row r="88" spans="2:63" s="101" customFormat="1" ht="37.5" customHeight="1">
      <c r="B88" s="102"/>
      <c r="D88" s="103" t="s">
        <v>71</v>
      </c>
      <c r="E88" s="104" t="s">
        <v>127</v>
      </c>
      <c r="F88" s="104" t="s">
        <v>128</v>
      </c>
      <c r="J88" s="105">
        <f>$BK$88</f>
        <v>0</v>
      </c>
      <c r="L88" s="102"/>
      <c r="M88" s="106"/>
      <c r="P88" s="107">
        <f>$P$89+$P$132+$P$139+$P$144+$P$149+$P$183</f>
        <v>0</v>
      </c>
      <c r="R88" s="107">
        <f>$R$89+$R$132+$R$139+$R$144+$R$149+$R$183</f>
        <v>58.64925761999999</v>
      </c>
      <c r="T88" s="108">
        <f>$T$89+$T$132+$T$139+$T$144+$T$149+$T$183</f>
        <v>0</v>
      </c>
      <c r="AR88" s="103" t="s">
        <v>21</v>
      </c>
      <c r="AT88" s="103" t="s">
        <v>71</v>
      </c>
      <c r="AU88" s="103" t="s">
        <v>72</v>
      </c>
      <c r="AY88" s="103" t="s">
        <v>129</v>
      </c>
      <c r="BK88" s="109">
        <f>$BK$89+$BK$132+$BK$139+$BK$144+$BK$149+$BK$183</f>
        <v>0</v>
      </c>
    </row>
    <row r="89" spans="2:63" s="101" customFormat="1" ht="21" customHeight="1">
      <c r="B89" s="102"/>
      <c r="D89" s="103" t="s">
        <v>71</v>
      </c>
      <c r="E89" s="110" t="s">
        <v>21</v>
      </c>
      <c r="F89" s="110" t="s">
        <v>130</v>
      </c>
      <c r="J89" s="111">
        <f>$BK$89</f>
        <v>0</v>
      </c>
      <c r="L89" s="102"/>
      <c r="M89" s="106"/>
      <c r="P89" s="107">
        <f>$P$90+SUM($P$91:$P$130)</f>
        <v>0</v>
      </c>
      <c r="R89" s="107">
        <f>$R$90+SUM($R$91:$R$130)</f>
        <v>0.3751675</v>
      </c>
      <c r="T89" s="108">
        <f>$T$90+SUM($T$91:$T$130)</f>
        <v>0</v>
      </c>
      <c r="AR89" s="103" t="s">
        <v>21</v>
      </c>
      <c r="AT89" s="103" t="s">
        <v>71</v>
      </c>
      <c r="AU89" s="103" t="s">
        <v>21</v>
      </c>
      <c r="AY89" s="103" t="s">
        <v>129</v>
      </c>
      <c r="BK89" s="109">
        <f>$BK$90+SUM($BK$91:$BK$130)</f>
        <v>0</v>
      </c>
    </row>
    <row r="90" spans="2:65" s="6" customFormat="1" ht="15.75" customHeight="1">
      <c r="B90" s="22"/>
      <c r="C90" s="112" t="s">
        <v>21</v>
      </c>
      <c r="D90" s="112" t="s">
        <v>131</v>
      </c>
      <c r="E90" s="113" t="s">
        <v>598</v>
      </c>
      <c r="F90" s="114" t="s">
        <v>599</v>
      </c>
      <c r="G90" s="115" t="s">
        <v>164</v>
      </c>
      <c r="H90" s="116">
        <v>2</v>
      </c>
      <c r="I90" s="117"/>
      <c r="J90" s="118">
        <f>ROUND($I$90*$H$90,2)</f>
        <v>0</v>
      </c>
      <c r="K90" s="114" t="s">
        <v>135</v>
      </c>
      <c r="L90" s="22"/>
      <c r="M90" s="119"/>
      <c r="N90" s="120" t="s">
        <v>43</v>
      </c>
      <c r="P90" s="121">
        <f>$O$90*$H$90</f>
        <v>0</v>
      </c>
      <c r="Q90" s="121">
        <v>0.0369</v>
      </c>
      <c r="R90" s="121">
        <f>$Q$90*$H$90</f>
        <v>0.0738</v>
      </c>
      <c r="S90" s="121">
        <v>0</v>
      </c>
      <c r="T90" s="122">
        <f>$S$90*$H$90</f>
        <v>0</v>
      </c>
      <c r="AR90" s="71" t="s">
        <v>136</v>
      </c>
      <c r="AT90" s="71" t="s">
        <v>131</v>
      </c>
      <c r="AU90" s="71" t="s">
        <v>79</v>
      </c>
      <c r="AY90" s="6" t="s">
        <v>129</v>
      </c>
      <c r="BE90" s="123">
        <f>IF($N$90="základní",$J$90,0)</f>
        <v>0</v>
      </c>
      <c r="BF90" s="123">
        <f>IF($N$90="snížená",$J$90,0)</f>
        <v>0</v>
      </c>
      <c r="BG90" s="123">
        <f>IF($N$90="zákl. přenesená",$J$90,0)</f>
        <v>0</v>
      </c>
      <c r="BH90" s="123">
        <f>IF($N$90="sníž. přenesená",$J$90,0)</f>
        <v>0</v>
      </c>
      <c r="BI90" s="123">
        <f>IF($N$90="nulová",$J$90,0)</f>
        <v>0</v>
      </c>
      <c r="BJ90" s="71" t="s">
        <v>21</v>
      </c>
      <c r="BK90" s="123">
        <f>ROUND($I$90*$H$90,2)</f>
        <v>0</v>
      </c>
      <c r="BL90" s="71" t="s">
        <v>136</v>
      </c>
      <c r="BM90" s="71" t="s">
        <v>600</v>
      </c>
    </row>
    <row r="91" spans="2:65" s="6" customFormat="1" ht="15.75" customHeight="1">
      <c r="B91" s="22"/>
      <c r="C91" s="115" t="s">
        <v>79</v>
      </c>
      <c r="D91" s="115" t="s">
        <v>131</v>
      </c>
      <c r="E91" s="113" t="s">
        <v>601</v>
      </c>
      <c r="F91" s="114" t="s">
        <v>602</v>
      </c>
      <c r="G91" s="115" t="s">
        <v>174</v>
      </c>
      <c r="H91" s="116">
        <v>147.175</v>
      </c>
      <c r="I91" s="117"/>
      <c r="J91" s="118">
        <f>ROUND($I$91*$H$91,2)</f>
        <v>0</v>
      </c>
      <c r="K91" s="114" t="s">
        <v>135</v>
      </c>
      <c r="L91" s="22"/>
      <c r="M91" s="119"/>
      <c r="N91" s="120" t="s">
        <v>43</v>
      </c>
      <c r="P91" s="121">
        <f>$O$91*$H$91</f>
        <v>0</v>
      </c>
      <c r="Q91" s="121">
        <v>0</v>
      </c>
      <c r="R91" s="121">
        <f>$Q$91*$H$91</f>
        <v>0</v>
      </c>
      <c r="S91" s="121">
        <v>0</v>
      </c>
      <c r="T91" s="122">
        <f>$S$91*$H$91</f>
        <v>0</v>
      </c>
      <c r="AR91" s="71" t="s">
        <v>136</v>
      </c>
      <c r="AT91" s="71" t="s">
        <v>131</v>
      </c>
      <c r="AU91" s="71" t="s">
        <v>79</v>
      </c>
      <c r="AY91" s="71" t="s">
        <v>129</v>
      </c>
      <c r="BE91" s="123">
        <f>IF($N$91="základní",$J$91,0)</f>
        <v>0</v>
      </c>
      <c r="BF91" s="123">
        <f>IF($N$91="snížená",$J$91,0)</f>
        <v>0</v>
      </c>
      <c r="BG91" s="123">
        <f>IF($N$91="zákl. přenesená",$J$91,0)</f>
        <v>0</v>
      </c>
      <c r="BH91" s="123">
        <f>IF($N$91="sníž. přenesená",$J$91,0)</f>
        <v>0</v>
      </c>
      <c r="BI91" s="123">
        <f>IF($N$91="nulová",$J$91,0)</f>
        <v>0</v>
      </c>
      <c r="BJ91" s="71" t="s">
        <v>21</v>
      </c>
      <c r="BK91" s="123">
        <f>ROUND($I$91*$H$91,2)</f>
        <v>0</v>
      </c>
      <c r="BL91" s="71" t="s">
        <v>136</v>
      </c>
      <c r="BM91" s="71" t="s">
        <v>603</v>
      </c>
    </row>
    <row r="92" spans="2:51" s="6" customFormat="1" ht="15.75" customHeight="1">
      <c r="B92" s="124"/>
      <c r="D92" s="125" t="s">
        <v>142</v>
      </c>
      <c r="E92" s="126"/>
      <c r="F92" s="126" t="s">
        <v>604</v>
      </c>
      <c r="H92" s="127">
        <v>52.675</v>
      </c>
      <c r="L92" s="124"/>
      <c r="M92" s="128"/>
      <c r="T92" s="129"/>
      <c r="AT92" s="130" t="s">
        <v>142</v>
      </c>
      <c r="AU92" s="130" t="s">
        <v>79</v>
      </c>
      <c r="AV92" s="130" t="s">
        <v>79</v>
      </c>
      <c r="AW92" s="130" t="s">
        <v>95</v>
      </c>
      <c r="AX92" s="130" t="s">
        <v>72</v>
      </c>
      <c r="AY92" s="130" t="s">
        <v>129</v>
      </c>
    </row>
    <row r="93" spans="2:51" s="6" customFormat="1" ht="15.75" customHeight="1">
      <c r="B93" s="124"/>
      <c r="D93" s="131" t="s">
        <v>142</v>
      </c>
      <c r="E93" s="130"/>
      <c r="F93" s="126" t="s">
        <v>605</v>
      </c>
      <c r="H93" s="127">
        <v>94.5</v>
      </c>
      <c r="L93" s="124"/>
      <c r="M93" s="128"/>
      <c r="T93" s="129"/>
      <c r="AT93" s="130" t="s">
        <v>142</v>
      </c>
      <c r="AU93" s="130" t="s">
        <v>79</v>
      </c>
      <c r="AV93" s="130" t="s">
        <v>79</v>
      </c>
      <c r="AW93" s="130" t="s">
        <v>95</v>
      </c>
      <c r="AX93" s="130" t="s">
        <v>72</v>
      </c>
      <c r="AY93" s="130" t="s">
        <v>129</v>
      </c>
    </row>
    <row r="94" spans="2:65" s="6" customFormat="1" ht="15.75" customHeight="1">
      <c r="B94" s="22"/>
      <c r="C94" s="112" t="s">
        <v>144</v>
      </c>
      <c r="D94" s="112" t="s">
        <v>131</v>
      </c>
      <c r="E94" s="113" t="s">
        <v>606</v>
      </c>
      <c r="F94" s="114" t="s">
        <v>607</v>
      </c>
      <c r="G94" s="115" t="s">
        <v>174</v>
      </c>
      <c r="H94" s="116">
        <v>73.588</v>
      </c>
      <c r="I94" s="117"/>
      <c r="J94" s="118">
        <f>ROUND($I$94*$H$94,2)</f>
        <v>0</v>
      </c>
      <c r="K94" s="114" t="s">
        <v>135</v>
      </c>
      <c r="L94" s="22"/>
      <c r="M94" s="119"/>
      <c r="N94" s="120" t="s">
        <v>43</v>
      </c>
      <c r="P94" s="121">
        <f>$O$94*$H$94</f>
        <v>0</v>
      </c>
      <c r="Q94" s="121">
        <v>0</v>
      </c>
      <c r="R94" s="121">
        <f>$Q$94*$H$94</f>
        <v>0</v>
      </c>
      <c r="S94" s="121">
        <v>0</v>
      </c>
      <c r="T94" s="122">
        <f>$S$94*$H$94</f>
        <v>0</v>
      </c>
      <c r="AR94" s="71" t="s">
        <v>136</v>
      </c>
      <c r="AT94" s="71" t="s">
        <v>131</v>
      </c>
      <c r="AU94" s="71" t="s">
        <v>79</v>
      </c>
      <c r="AY94" s="6" t="s">
        <v>129</v>
      </c>
      <c r="BE94" s="123">
        <f>IF($N$94="základní",$J$94,0)</f>
        <v>0</v>
      </c>
      <c r="BF94" s="123">
        <f>IF($N$94="snížená",$J$94,0)</f>
        <v>0</v>
      </c>
      <c r="BG94" s="123">
        <f>IF($N$94="zákl. přenesená",$J$94,0)</f>
        <v>0</v>
      </c>
      <c r="BH94" s="123">
        <f>IF($N$94="sníž. přenesená",$J$94,0)</f>
        <v>0</v>
      </c>
      <c r="BI94" s="123">
        <f>IF($N$94="nulová",$J$94,0)</f>
        <v>0</v>
      </c>
      <c r="BJ94" s="71" t="s">
        <v>21</v>
      </c>
      <c r="BK94" s="123">
        <f>ROUND($I$94*$H$94,2)</f>
        <v>0</v>
      </c>
      <c r="BL94" s="71" t="s">
        <v>136</v>
      </c>
      <c r="BM94" s="71" t="s">
        <v>608</v>
      </c>
    </row>
    <row r="95" spans="2:51" s="6" customFormat="1" ht="15.75" customHeight="1">
      <c r="B95" s="124"/>
      <c r="D95" s="131" t="s">
        <v>142</v>
      </c>
      <c r="F95" s="126" t="s">
        <v>609</v>
      </c>
      <c r="H95" s="127">
        <v>73.588</v>
      </c>
      <c r="L95" s="124"/>
      <c r="M95" s="128"/>
      <c r="T95" s="129"/>
      <c r="AT95" s="130" t="s">
        <v>142</v>
      </c>
      <c r="AU95" s="130" t="s">
        <v>79</v>
      </c>
      <c r="AV95" s="130" t="s">
        <v>79</v>
      </c>
      <c r="AW95" s="130" t="s">
        <v>72</v>
      </c>
      <c r="AX95" s="130" t="s">
        <v>21</v>
      </c>
      <c r="AY95" s="130" t="s">
        <v>129</v>
      </c>
    </row>
    <row r="96" spans="2:65" s="6" customFormat="1" ht="15.75" customHeight="1">
      <c r="B96" s="22"/>
      <c r="C96" s="112" t="s">
        <v>136</v>
      </c>
      <c r="D96" s="112" t="s">
        <v>131</v>
      </c>
      <c r="E96" s="113" t="s">
        <v>185</v>
      </c>
      <c r="F96" s="114" t="s">
        <v>186</v>
      </c>
      <c r="G96" s="115" t="s">
        <v>174</v>
      </c>
      <c r="H96" s="116">
        <v>3.6</v>
      </c>
      <c r="I96" s="117"/>
      <c r="J96" s="118">
        <f>ROUND($I$96*$H$96,2)</f>
        <v>0</v>
      </c>
      <c r="K96" s="114" t="s">
        <v>135</v>
      </c>
      <c r="L96" s="22"/>
      <c r="M96" s="119"/>
      <c r="N96" s="120" t="s">
        <v>43</v>
      </c>
      <c r="P96" s="121">
        <f>$O$96*$H$96</f>
        <v>0</v>
      </c>
      <c r="Q96" s="121">
        <v>0</v>
      </c>
      <c r="R96" s="121">
        <f>$Q$96*$H$96</f>
        <v>0</v>
      </c>
      <c r="S96" s="121">
        <v>0</v>
      </c>
      <c r="T96" s="122">
        <f>$S$96*$H$96</f>
        <v>0</v>
      </c>
      <c r="AR96" s="71" t="s">
        <v>136</v>
      </c>
      <c r="AT96" s="71" t="s">
        <v>131</v>
      </c>
      <c r="AU96" s="71" t="s">
        <v>79</v>
      </c>
      <c r="AY96" s="6" t="s">
        <v>129</v>
      </c>
      <c r="BE96" s="123">
        <f>IF($N$96="základní",$J$96,0)</f>
        <v>0</v>
      </c>
      <c r="BF96" s="123">
        <f>IF($N$96="snížená",$J$96,0)</f>
        <v>0</v>
      </c>
      <c r="BG96" s="123">
        <f>IF($N$96="zákl. přenesená",$J$96,0)</f>
        <v>0</v>
      </c>
      <c r="BH96" s="123">
        <f>IF($N$96="sníž. přenesená",$J$96,0)</f>
        <v>0</v>
      </c>
      <c r="BI96" s="123">
        <f>IF($N$96="nulová",$J$96,0)</f>
        <v>0</v>
      </c>
      <c r="BJ96" s="71" t="s">
        <v>21</v>
      </c>
      <c r="BK96" s="123">
        <f>ROUND($I$96*$H$96,2)</f>
        <v>0</v>
      </c>
      <c r="BL96" s="71" t="s">
        <v>136</v>
      </c>
      <c r="BM96" s="71" t="s">
        <v>610</v>
      </c>
    </row>
    <row r="97" spans="2:51" s="6" customFormat="1" ht="15.75" customHeight="1">
      <c r="B97" s="124"/>
      <c r="D97" s="125" t="s">
        <v>142</v>
      </c>
      <c r="E97" s="126"/>
      <c r="F97" s="126" t="s">
        <v>611</v>
      </c>
      <c r="H97" s="127">
        <v>3.6</v>
      </c>
      <c r="L97" s="124"/>
      <c r="M97" s="128"/>
      <c r="T97" s="129"/>
      <c r="AT97" s="130" t="s">
        <v>142</v>
      </c>
      <c r="AU97" s="130" t="s">
        <v>79</v>
      </c>
      <c r="AV97" s="130" t="s">
        <v>79</v>
      </c>
      <c r="AW97" s="130" t="s">
        <v>95</v>
      </c>
      <c r="AX97" s="130" t="s">
        <v>21</v>
      </c>
      <c r="AY97" s="130" t="s">
        <v>129</v>
      </c>
    </row>
    <row r="98" spans="2:65" s="6" customFormat="1" ht="15.75" customHeight="1">
      <c r="B98" s="22"/>
      <c r="C98" s="112" t="s">
        <v>152</v>
      </c>
      <c r="D98" s="112" t="s">
        <v>131</v>
      </c>
      <c r="E98" s="113" t="s">
        <v>612</v>
      </c>
      <c r="F98" s="114" t="s">
        <v>613</v>
      </c>
      <c r="G98" s="115" t="s">
        <v>174</v>
      </c>
      <c r="H98" s="116">
        <v>1.8</v>
      </c>
      <c r="I98" s="117"/>
      <c r="J98" s="118">
        <f>ROUND($I$98*$H$98,2)</f>
        <v>0</v>
      </c>
      <c r="K98" s="114" t="s">
        <v>135</v>
      </c>
      <c r="L98" s="22"/>
      <c r="M98" s="119"/>
      <c r="N98" s="120" t="s">
        <v>43</v>
      </c>
      <c r="P98" s="121">
        <f>$O$98*$H$98</f>
        <v>0</v>
      </c>
      <c r="Q98" s="121">
        <v>0</v>
      </c>
      <c r="R98" s="121">
        <f>$Q$98*$H$98</f>
        <v>0</v>
      </c>
      <c r="S98" s="121">
        <v>0</v>
      </c>
      <c r="T98" s="122">
        <f>$S$98*$H$98</f>
        <v>0</v>
      </c>
      <c r="AR98" s="71" t="s">
        <v>136</v>
      </c>
      <c r="AT98" s="71" t="s">
        <v>131</v>
      </c>
      <c r="AU98" s="71" t="s">
        <v>79</v>
      </c>
      <c r="AY98" s="6" t="s">
        <v>129</v>
      </c>
      <c r="BE98" s="123">
        <f>IF($N$98="základní",$J$98,0)</f>
        <v>0</v>
      </c>
      <c r="BF98" s="123">
        <f>IF($N$98="snížená",$J$98,0)</f>
        <v>0</v>
      </c>
      <c r="BG98" s="123">
        <f>IF($N$98="zákl. přenesená",$J$98,0)</f>
        <v>0</v>
      </c>
      <c r="BH98" s="123">
        <f>IF($N$98="sníž. přenesená",$J$98,0)</f>
        <v>0</v>
      </c>
      <c r="BI98" s="123">
        <f>IF($N$98="nulová",$J$98,0)</f>
        <v>0</v>
      </c>
      <c r="BJ98" s="71" t="s">
        <v>21</v>
      </c>
      <c r="BK98" s="123">
        <f>ROUND($I$98*$H$98,2)</f>
        <v>0</v>
      </c>
      <c r="BL98" s="71" t="s">
        <v>136</v>
      </c>
      <c r="BM98" s="71" t="s">
        <v>614</v>
      </c>
    </row>
    <row r="99" spans="2:51" s="6" customFormat="1" ht="15.75" customHeight="1">
      <c r="B99" s="124"/>
      <c r="D99" s="131" t="s">
        <v>142</v>
      </c>
      <c r="F99" s="126" t="s">
        <v>615</v>
      </c>
      <c r="H99" s="127">
        <v>1.8</v>
      </c>
      <c r="L99" s="124"/>
      <c r="M99" s="128"/>
      <c r="T99" s="129"/>
      <c r="AT99" s="130" t="s">
        <v>142</v>
      </c>
      <c r="AU99" s="130" t="s">
        <v>79</v>
      </c>
      <c r="AV99" s="130" t="s">
        <v>79</v>
      </c>
      <c r="AW99" s="130" t="s">
        <v>72</v>
      </c>
      <c r="AX99" s="130" t="s">
        <v>21</v>
      </c>
      <c r="AY99" s="130" t="s">
        <v>129</v>
      </c>
    </row>
    <row r="100" spans="2:65" s="6" customFormat="1" ht="15.75" customHeight="1">
      <c r="B100" s="22"/>
      <c r="C100" s="112" t="s">
        <v>156</v>
      </c>
      <c r="D100" s="112" t="s">
        <v>131</v>
      </c>
      <c r="E100" s="113" t="s">
        <v>616</v>
      </c>
      <c r="F100" s="114" t="s">
        <v>617</v>
      </c>
      <c r="G100" s="115" t="s">
        <v>174</v>
      </c>
      <c r="H100" s="116">
        <v>148.89</v>
      </c>
      <c r="I100" s="117"/>
      <c r="J100" s="118">
        <f>ROUND($I$100*$H$100,2)</f>
        <v>0</v>
      </c>
      <c r="K100" s="114" t="s">
        <v>135</v>
      </c>
      <c r="L100" s="22"/>
      <c r="M100" s="119"/>
      <c r="N100" s="120" t="s">
        <v>43</v>
      </c>
      <c r="P100" s="121">
        <f>$O$100*$H$100</f>
        <v>0</v>
      </c>
      <c r="Q100" s="121">
        <v>0</v>
      </c>
      <c r="R100" s="121">
        <f>$Q$100*$H$100</f>
        <v>0</v>
      </c>
      <c r="S100" s="121">
        <v>0</v>
      </c>
      <c r="T100" s="122">
        <f>$S$100*$H$100</f>
        <v>0</v>
      </c>
      <c r="AR100" s="71" t="s">
        <v>136</v>
      </c>
      <c r="AT100" s="71" t="s">
        <v>131</v>
      </c>
      <c r="AU100" s="71" t="s">
        <v>79</v>
      </c>
      <c r="AY100" s="6" t="s">
        <v>129</v>
      </c>
      <c r="BE100" s="123">
        <f>IF($N$100="základní",$J$100,0)</f>
        <v>0</v>
      </c>
      <c r="BF100" s="123">
        <f>IF($N$100="snížená",$J$100,0)</f>
        <v>0</v>
      </c>
      <c r="BG100" s="123">
        <f>IF($N$100="zákl. přenesená",$J$100,0)</f>
        <v>0</v>
      </c>
      <c r="BH100" s="123">
        <f>IF($N$100="sníž. přenesená",$J$100,0)</f>
        <v>0</v>
      </c>
      <c r="BI100" s="123">
        <f>IF($N$100="nulová",$J$100,0)</f>
        <v>0</v>
      </c>
      <c r="BJ100" s="71" t="s">
        <v>21</v>
      </c>
      <c r="BK100" s="123">
        <f>ROUND($I$100*$H$100,2)</f>
        <v>0</v>
      </c>
      <c r="BL100" s="71" t="s">
        <v>136</v>
      </c>
      <c r="BM100" s="71" t="s">
        <v>618</v>
      </c>
    </row>
    <row r="101" spans="2:51" s="6" customFormat="1" ht="15.75" customHeight="1">
      <c r="B101" s="124"/>
      <c r="D101" s="125" t="s">
        <v>142</v>
      </c>
      <c r="E101" s="126"/>
      <c r="F101" s="126" t="s">
        <v>619</v>
      </c>
      <c r="H101" s="127">
        <v>148.89</v>
      </c>
      <c r="L101" s="124"/>
      <c r="M101" s="128"/>
      <c r="T101" s="129"/>
      <c r="AT101" s="130" t="s">
        <v>142</v>
      </c>
      <c r="AU101" s="130" t="s">
        <v>79</v>
      </c>
      <c r="AV101" s="130" t="s">
        <v>79</v>
      </c>
      <c r="AW101" s="130" t="s">
        <v>95</v>
      </c>
      <c r="AX101" s="130" t="s">
        <v>21</v>
      </c>
      <c r="AY101" s="130" t="s">
        <v>129</v>
      </c>
    </row>
    <row r="102" spans="2:65" s="6" customFormat="1" ht="15.75" customHeight="1">
      <c r="B102" s="22"/>
      <c r="C102" s="112" t="s">
        <v>161</v>
      </c>
      <c r="D102" s="112" t="s">
        <v>131</v>
      </c>
      <c r="E102" s="113" t="s">
        <v>620</v>
      </c>
      <c r="F102" s="114" t="s">
        <v>621</v>
      </c>
      <c r="G102" s="115" t="s">
        <v>174</v>
      </c>
      <c r="H102" s="116">
        <v>74.445</v>
      </c>
      <c r="I102" s="117"/>
      <c r="J102" s="118">
        <f>ROUND($I$102*$H$102,2)</f>
        <v>0</v>
      </c>
      <c r="K102" s="114" t="s">
        <v>135</v>
      </c>
      <c r="L102" s="22"/>
      <c r="M102" s="119"/>
      <c r="N102" s="120" t="s">
        <v>43</v>
      </c>
      <c r="P102" s="121">
        <f>$O$102*$H$102</f>
        <v>0</v>
      </c>
      <c r="Q102" s="121">
        <v>0</v>
      </c>
      <c r="R102" s="121">
        <f>$Q$102*$H$102</f>
        <v>0</v>
      </c>
      <c r="S102" s="121">
        <v>0</v>
      </c>
      <c r="T102" s="122">
        <f>$S$102*$H$102</f>
        <v>0</v>
      </c>
      <c r="AR102" s="71" t="s">
        <v>136</v>
      </c>
      <c r="AT102" s="71" t="s">
        <v>131</v>
      </c>
      <c r="AU102" s="71" t="s">
        <v>79</v>
      </c>
      <c r="AY102" s="6" t="s">
        <v>129</v>
      </c>
      <c r="BE102" s="123">
        <f>IF($N$102="základní",$J$102,0)</f>
        <v>0</v>
      </c>
      <c r="BF102" s="123">
        <f>IF($N$102="snížená",$J$102,0)</f>
        <v>0</v>
      </c>
      <c r="BG102" s="123">
        <f>IF($N$102="zákl. přenesená",$J$102,0)</f>
        <v>0</v>
      </c>
      <c r="BH102" s="123">
        <f>IF($N$102="sníž. přenesená",$J$102,0)</f>
        <v>0</v>
      </c>
      <c r="BI102" s="123">
        <f>IF($N$102="nulová",$J$102,0)</f>
        <v>0</v>
      </c>
      <c r="BJ102" s="71" t="s">
        <v>21</v>
      </c>
      <c r="BK102" s="123">
        <f>ROUND($I$102*$H$102,2)</f>
        <v>0</v>
      </c>
      <c r="BL102" s="71" t="s">
        <v>136</v>
      </c>
      <c r="BM102" s="71" t="s">
        <v>622</v>
      </c>
    </row>
    <row r="103" spans="2:51" s="6" customFormat="1" ht="15.75" customHeight="1">
      <c r="B103" s="124"/>
      <c r="D103" s="131" t="s">
        <v>142</v>
      </c>
      <c r="F103" s="126" t="s">
        <v>623</v>
      </c>
      <c r="H103" s="127">
        <v>74.445</v>
      </c>
      <c r="L103" s="124"/>
      <c r="M103" s="128"/>
      <c r="T103" s="129"/>
      <c r="AT103" s="130" t="s">
        <v>142</v>
      </c>
      <c r="AU103" s="130" t="s">
        <v>79</v>
      </c>
      <c r="AV103" s="130" t="s">
        <v>79</v>
      </c>
      <c r="AW103" s="130" t="s">
        <v>72</v>
      </c>
      <c r="AX103" s="130" t="s">
        <v>21</v>
      </c>
      <c r="AY103" s="130" t="s">
        <v>129</v>
      </c>
    </row>
    <row r="104" spans="2:65" s="6" customFormat="1" ht="15.75" customHeight="1">
      <c r="B104" s="22"/>
      <c r="C104" s="112" t="s">
        <v>167</v>
      </c>
      <c r="D104" s="112" t="s">
        <v>131</v>
      </c>
      <c r="E104" s="113" t="s">
        <v>624</v>
      </c>
      <c r="F104" s="114" t="s">
        <v>625</v>
      </c>
      <c r="G104" s="115" t="s">
        <v>140</v>
      </c>
      <c r="H104" s="116">
        <v>248.15</v>
      </c>
      <c r="I104" s="117"/>
      <c r="J104" s="118">
        <f>ROUND($I$104*$H$104,2)</f>
        <v>0</v>
      </c>
      <c r="K104" s="114" t="s">
        <v>135</v>
      </c>
      <c r="L104" s="22"/>
      <c r="M104" s="119"/>
      <c r="N104" s="120" t="s">
        <v>43</v>
      </c>
      <c r="P104" s="121">
        <f>$O$104*$H$104</f>
        <v>0</v>
      </c>
      <c r="Q104" s="121">
        <v>0.00085</v>
      </c>
      <c r="R104" s="121">
        <f>$Q$104*$H$104</f>
        <v>0.2109275</v>
      </c>
      <c r="S104" s="121">
        <v>0</v>
      </c>
      <c r="T104" s="122">
        <f>$S$104*$H$104</f>
        <v>0</v>
      </c>
      <c r="AR104" s="71" t="s">
        <v>136</v>
      </c>
      <c r="AT104" s="71" t="s">
        <v>131</v>
      </c>
      <c r="AU104" s="71" t="s">
        <v>79</v>
      </c>
      <c r="AY104" s="6" t="s">
        <v>129</v>
      </c>
      <c r="BE104" s="123">
        <f>IF($N$104="základní",$J$104,0)</f>
        <v>0</v>
      </c>
      <c r="BF104" s="123">
        <f>IF($N$104="snížená",$J$104,0)</f>
        <v>0</v>
      </c>
      <c r="BG104" s="123">
        <f>IF($N$104="zákl. přenesená",$J$104,0)</f>
        <v>0</v>
      </c>
      <c r="BH104" s="123">
        <f>IF($N$104="sníž. přenesená",$J$104,0)</f>
        <v>0</v>
      </c>
      <c r="BI104" s="123">
        <f>IF($N$104="nulová",$J$104,0)</f>
        <v>0</v>
      </c>
      <c r="BJ104" s="71" t="s">
        <v>21</v>
      </c>
      <c r="BK104" s="123">
        <f>ROUND($I$104*$H$104,2)</f>
        <v>0</v>
      </c>
      <c r="BL104" s="71" t="s">
        <v>136</v>
      </c>
      <c r="BM104" s="71" t="s">
        <v>626</v>
      </c>
    </row>
    <row r="105" spans="2:51" s="6" customFormat="1" ht="15.75" customHeight="1">
      <c r="B105" s="124"/>
      <c r="D105" s="125" t="s">
        <v>142</v>
      </c>
      <c r="E105" s="126"/>
      <c r="F105" s="126" t="s">
        <v>627</v>
      </c>
      <c r="H105" s="127">
        <v>248.15</v>
      </c>
      <c r="L105" s="124"/>
      <c r="M105" s="128"/>
      <c r="T105" s="129"/>
      <c r="AT105" s="130" t="s">
        <v>142</v>
      </c>
      <c r="AU105" s="130" t="s">
        <v>79</v>
      </c>
      <c r="AV105" s="130" t="s">
        <v>79</v>
      </c>
      <c r="AW105" s="130" t="s">
        <v>95</v>
      </c>
      <c r="AX105" s="130" t="s">
        <v>21</v>
      </c>
      <c r="AY105" s="130" t="s">
        <v>129</v>
      </c>
    </row>
    <row r="106" spans="2:65" s="6" customFormat="1" ht="15.75" customHeight="1">
      <c r="B106" s="22"/>
      <c r="C106" s="112" t="s">
        <v>171</v>
      </c>
      <c r="D106" s="112" t="s">
        <v>131</v>
      </c>
      <c r="E106" s="113" t="s">
        <v>628</v>
      </c>
      <c r="F106" s="114" t="s">
        <v>629</v>
      </c>
      <c r="G106" s="115" t="s">
        <v>140</v>
      </c>
      <c r="H106" s="116">
        <v>248.15</v>
      </c>
      <c r="I106" s="117"/>
      <c r="J106" s="118">
        <f>ROUND($I$106*$H$106,2)</f>
        <v>0</v>
      </c>
      <c r="K106" s="114" t="s">
        <v>135</v>
      </c>
      <c r="L106" s="22"/>
      <c r="M106" s="119"/>
      <c r="N106" s="120" t="s">
        <v>43</v>
      </c>
      <c r="P106" s="121">
        <f>$O$106*$H$106</f>
        <v>0</v>
      </c>
      <c r="Q106" s="121">
        <v>0</v>
      </c>
      <c r="R106" s="121">
        <f>$Q$106*$H$106</f>
        <v>0</v>
      </c>
      <c r="S106" s="121">
        <v>0</v>
      </c>
      <c r="T106" s="122">
        <f>$S$106*$H$106</f>
        <v>0</v>
      </c>
      <c r="AR106" s="71" t="s">
        <v>136</v>
      </c>
      <c r="AT106" s="71" t="s">
        <v>131</v>
      </c>
      <c r="AU106" s="71" t="s">
        <v>79</v>
      </c>
      <c r="AY106" s="6" t="s">
        <v>129</v>
      </c>
      <c r="BE106" s="123">
        <f>IF($N$106="základní",$J$106,0)</f>
        <v>0</v>
      </c>
      <c r="BF106" s="123">
        <f>IF($N$106="snížená",$J$106,0)</f>
        <v>0</v>
      </c>
      <c r="BG106" s="123">
        <f>IF($N$106="zákl. přenesená",$J$106,0)</f>
        <v>0</v>
      </c>
      <c r="BH106" s="123">
        <f>IF($N$106="sníž. přenesená",$J$106,0)</f>
        <v>0</v>
      </c>
      <c r="BI106" s="123">
        <f>IF($N$106="nulová",$J$106,0)</f>
        <v>0</v>
      </c>
      <c r="BJ106" s="71" t="s">
        <v>21</v>
      </c>
      <c r="BK106" s="123">
        <f>ROUND($I$106*$H$106,2)</f>
        <v>0</v>
      </c>
      <c r="BL106" s="71" t="s">
        <v>136</v>
      </c>
      <c r="BM106" s="71" t="s">
        <v>630</v>
      </c>
    </row>
    <row r="107" spans="2:65" s="6" customFormat="1" ht="15.75" customHeight="1">
      <c r="B107" s="22"/>
      <c r="C107" s="115" t="s">
        <v>26</v>
      </c>
      <c r="D107" s="115" t="s">
        <v>131</v>
      </c>
      <c r="E107" s="113" t="s">
        <v>631</v>
      </c>
      <c r="F107" s="114" t="s">
        <v>632</v>
      </c>
      <c r="G107" s="115" t="s">
        <v>140</v>
      </c>
      <c r="H107" s="116">
        <v>129.2</v>
      </c>
      <c r="I107" s="117"/>
      <c r="J107" s="118">
        <f>ROUND($I$107*$H$107,2)</f>
        <v>0</v>
      </c>
      <c r="K107" s="114" t="s">
        <v>135</v>
      </c>
      <c r="L107" s="22"/>
      <c r="M107" s="119"/>
      <c r="N107" s="120" t="s">
        <v>43</v>
      </c>
      <c r="P107" s="121">
        <f>$O$107*$H$107</f>
        <v>0</v>
      </c>
      <c r="Q107" s="121">
        <v>0.0007</v>
      </c>
      <c r="R107" s="121">
        <f>$Q$107*$H$107</f>
        <v>0.09043999999999999</v>
      </c>
      <c r="S107" s="121">
        <v>0</v>
      </c>
      <c r="T107" s="122">
        <f>$S$107*$H$107</f>
        <v>0</v>
      </c>
      <c r="AR107" s="71" t="s">
        <v>136</v>
      </c>
      <c r="AT107" s="71" t="s">
        <v>131</v>
      </c>
      <c r="AU107" s="71" t="s">
        <v>79</v>
      </c>
      <c r="AY107" s="71" t="s">
        <v>129</v>
      </c>
      <c r="BE107" s="123">
        <f>IF($N$107="základní",$J$107,0)</f>
        <v>0</v>
      </c>
      <c r="BF107" s="123">
        <f>IF($N$107="snížená",$J$107,0)</f>
        <v>0</v>
      </c>
      <c r="BG107" s="123">
        <f>IF($N$107="zákl. přenesená",$J$107,0)</f>
        <v>0</v>
      </c>
      <c r="BH107" s="123">
        <f>IF($N$107="sníž. přenesená",$J$107,0)</f>
        <v>0</v>
      </c>
      <c r="BI107" s="123">
        <f>IF($N$107="nulová",$J$107,0)</f>
        <v>0</v>
      </c>
      <c r="BJ107" s="71" t="s">
        <v>21</v>
      </c>
      <c r="BK107" s="123">
        <f>ROUND($I$107*$H$107,2)</f>
        <v>0</v>
      </c>
      <c r="BL107" s="71" t="s">
        <v>136</v>
      </c>
      <c r="BM107" s="71" t="s">
        <v>633</v>
      </c>
    </row>
    <row r="108" spans="2:51" s="6" customFormat="1" ht="15.75" customHeight="1">
      <c r="B108" s="124"/>
      <c r="D108" s="125" t="s">
        <v>142</v>
      </c>
      <c r="E108" s="126"/>
      <c r="F108" s="126" t="s">
        <v>634</v>
      </c>
      <c r="H108" s="127">
        <v>60.2</v>
      </c>
      <c r="L108" s="124"/>
      <c r="M108" s="128"/>
      <c r="T108" s="129"/>
      <c r="AT108" s="130" t="s">
        <v>142</v>
      </c>
      <c r="AU108" s="130" t="s">
        <v>79</v>
      </c>
      <c r="AV108" s="130" t="s">
        <v>79</v>
      </c>
      <c r="AW108" s="130" t="s">
        <v>95</v>
      </c>
      <c r="AX108" s="130" t="s">
        <v>72</v>
      </c>
      <c r="AY108" s="130" t="s">
        <v>129</v>
      </c>
    </row>
    <row r="109" spans="2:51" s="6" customFormat="1" ht="15.75" customHeight="1">
      <c r="B109" s="124"/>
      <c r="D109" s="131" t="s">
        <v>142</v>
      </c>
      <c r="E109" s="130"/>
      <c r="F109" s="126" t="s">
        <v>635</v>
      </c>
      <c r="H109" s="127">
        <v>69</v>
      </c>
      <c r="L109" s="124"/>
      <c r="M109" s="128"/>
      <c r="T109" s="129"/>
      <c r="AT109" s="130" t="s">
        <v>142</v>
      </c>
      <c r="AU109" s="130" t="s">
        <v>79</v>
      </c>
      <c r="AV109" s="130" t="s">
        <v>79</v>
      </c>
      <c r="AW109" s="130" t="s">
        <v>95</v>
      </c>
      <c r="AX109" s="130" t="s">
        <v>72</v>
      </c>
      <c r="AY109" s="130" t="s">
        <v>129</v>
      </c>
    </row>
    <row r="110" spans="2:65" s="6" customFormat="1" ht="15.75" customHeight="1">
      <c r="B110" s="22"/>
      <c r="C110" s="112" t="s">
        <v>184</v>
      </c>
      <c r="D110" s="112" t="s">
        <v>131</v>
      </c>
      <c r="E110" s="113" t="s">
        <v>636</v>
      </c>
      <c r="F110" s="114" t="s">
        <v>637</v>
      </c>
      <c r="G110" s="115" t="s">
        <v>140</v>
      </c>
      <c r="H110" s="116">
        <v>129.2</v>
      </c>
      <c r="I110" s="117"/>
      <c r="J110" s="118">
        <f>ROUND($I$110*$H$110,2)</f>
        <v>0</v>
      </c>
      <c r="K110" s="114" t="s">
        <v>135</v>
      </c>
      <c r="L110" s="22"/>
      <c r="M110" s="119"/>
      <c r="N110" s="120" t="s">
        <v>43</v>
      </c>
      <c r="P110" s="121">
        <f>$O$110*$H$110</f>
        <v>0</v>
      </c>
      <c r="Q110" s="121">
        <v>0</v>
      </c>
      <c r="R110" s="121">
        <f>$Q$110*$H$110</f>
        <v>0</v>
      </c>
      <c r="S110" s="121">
        <v>0</v>
      </c>
      <c r="T110" s="122">
        <f>$S$110*$H$110</f>
        <v>0</v>
      </c>
      <c r="AR110" s="71" t="s">
        <v>136</v>
      </c>
      <c r="AT110" s="71" t="s">
        <v>131</v>
      </c>
      <c r="AU110" s="71" t="s">
        <v>79</v>
      </c>
      <c r="AY110" s="6" t="s">
        <v>129</v>
      </c>
      <c r="BE110" s="123">
        <f>IF($N$110="základní",$J$110,0)</f>
        <v>0</v>
      </c>
      <c r="BF110" s="123">
        <f>IF($N$110="snížená",$J$110,0)</f>
        <v>0</v>
      </c>
      <c r="BG110" s="123">
        <f>IF($N$110="zákl. přenesená",$J$110,0)</f>
        <v>0</v>
      </c>
      <c r="BH110" s="123">
        <f>IF($N$110="sníž. přenesená",$J$110,0)</f>
        <v>0</v>
      </c>
      <c r="BI110" s="123">
        <f>IF($N$110="nulová",$J$110,0)</f>
        <v>0</v>
      </c>
      <c r="BJ110" s="71" t="s">
        <v>21</v>
      </c>
      <c r="BK110" s="123">
        <f>ROUND($I$110*$H$110,2)</f>
        <v>0</v>
      </c>
      <c r="BL110" s="71" t="s">
        <v>136</v>
      </c>
      <c r="BM110" s="71" t="s">
        <v>638</v>
      </c>
    </row>
    <row r="111" spans="2:65" s="6" customFormat="1" ht="15.75" customHeight="1">
      <c r="B111" s="22"/>
      <c r="C111" s="115" t="s">
        <v>189</v>
      </c>
      <c r="D111" s="115" t="s">
        <v>131</v>
      </c>
      <c r="E111" s="113" t="s">
        <v>195</v>
      </c>
      <c r="F111" s="114" t="s">
        <v>196</v>
      </c>
      <c r="G111" s="115" t="s">
        <v>174</v>
      </c>
      <c r="H111" s="116">
        <v>299.665</v>
      </c>
      <c r="I111" s="117"/>
      <c r="J111" s="118">
        <f>ROUND($I$111*$H$111,2)</f>
        <v>0</v>
      </c>
      <c r="K111" s="114" t="s">
        <v>135</v>
      </c>
      <c r="L111" s="22"/>
      <c r="M111" s="119"/>
      <c r="N111" s="120" t="s">
        <v>43</v>
      </c>
      <c r="P111" s="121">
        <f>$O$111*$H$111</f>
        <v>0</v>
      </c>
      <c r="Q111" s="121">
        <v>0</v>
      </c>
      <c r="R111" s="121">
        <f>$Q$111*$H$111</f>
        <v>0</v>
      </c>
      <c r="S111" s="121">
        <v>0</v>
      </c>
      <c r="T111" s="122">
        <f>$S$111*$H$111</f>
        <v>0</v>
      </c>
      <c r="AR111" s="71" t="s">
        <v>136</v>
      </c>
      <c r="AT111" s="71" t="s">
        <v>131</v>
      </c>
      <c r="AU111" s="71" t="s">
        <v>79</v>
      </c>
      <c r="AY111" s="71" t="s">
        <v>129</v>
      </c>
      <c r="BE111" s="123">
        <f>IF($N$111="základní",$J$111,0)</f>
        <v>0</v>
      </c>
      <c r="BF111" s="123">
        <f>IF($N$111="snížená",$J$111,0)</f>
        <v>0</v>
      </c>
      <c r="BG111" s="123">
        <f>IF($N$111="zákl. přenesená",$J$111,0)</f>
        <v>0</v>
      </c>
      <c r="BH111" s="123">
        <f>IF($N$111="sníž. přenesená",$J$111,0)</f>
        <v>0</v>
      </c>
      <c r="BI111" s="123">
        <f>IF($N$111="nulová",$J$111,0)</f>
        <v>0</v>
      </c>
      <c r="BJ111" s="71" t="s">
        <v>21</v>
      </c>
      <c r="BK111" s="123">
        <f>ROUND($I$111*$H$111,2)</f>
        <v>0</v>
      </c>
      <c r="BL111" s="71" t="s">
        <v>136</v>
      </c>
      <c r="BM111" s="71" t="s">
        <v>639</v>
      </c>
    </row>
    <row r="112" spans="2:51" s="6" customFormat="1" ht="15.75" customHeight="1">
      <c r="B112" s="124"/>
      <c r="D112" s="125" t="s">
        <v>142</v>
      </c>
      <c r="E112" s="126"/>
      <c r="F112" s="126" t="s">
        <v>640</v>
      </c>
      <c r="H112" s="127">
        <v>299.665</v>
      </c>
      <c r="L112" s="124"/>
      <c r="M112" s="128"/>
      <c r="T112" s="129"/>
      <c r="AT112" s="130" t="s">
        <v>142</v>
      </c>
      <c r="AU112" s="130" t="s">
        <v>79</v>
      </c>
      <c r="AV112" s="130" t="s">
        <v>79</v>
      </c>
      <c r="AW112" s="130" t="s">
        <v>95</v>
      </c>
      <c r="AX112" s="130" t="s">
        <v>21</v>
      </c>
      <c r="AY112" s="130" t="s">
        <v>129</v>
      </c>
    </row>
    <row r="113" spans="2:65" s="6" customFormat="1" ht="15.75" customHeight="1">
      <c r="B113" s="22"/>
      <c r="C113" s="112" t="s">
        <v>194</v>
      </c>
      <c r="D113" s="112" t="s">
        <v>131</v>
      </c>
      <c r="E113" s="113" t="s">
        <v>201</v>
      </c>
      <c r="F113" s="114" t="s">
        <v>202</v>
      </c>
      <c r="G113" s="115" t="s">
        <v>174</v>
      </c>
      <c r="H113" s="116">
        <v>299.665</v>
      </c>
      <c r="I113" s="117"/>
      <c r="J113" s="118">
        <f>ROUND($I$113*$H$113,2)</f>
        <v>0</v>
      </c>
      <c r="K113" s="114" t="s">
        <v>135</v>
      </c>
      <c r="L113" s="22"/>
      <c r="M113" s="119"/>
      <c r="N113" s="120" t="s">
        <v>43</v>
      </c>
      <c r="P113" s="121">
        <f>$O$113*$H$113</f>
        <v>0</v>
      </c>
      <c r="Q113" s="121">
        <v>0</v>
      </c>
      <c r="R113" s="121">
        <f>$Q$113*$H$113</f>
        <v>0</v>
      </c>
      <c r="S113" s="121">
        <v>0</v>
      </c>
      <c r="T113" s="122">
        <f>$S$113*$H$113</f>
        <v>0</v>
      </c>
      <c r="AR113" s="71" t="s">
        <v>136</v>
      </c>
      <c r="AT113" s="71" t="s">
        <v>131</v>
      </c>
      <c r="AU113" s="71" t="s">
        <v>79</v>
      </c>
      <c r="AY113" s="6" t="s">
        <v>129</v>
      </c>
      <c r="BE113" s="123">
        <f>IF($N$113="základní",$J$113,0)</f>
        <v>0</v>
      </c>
      <c r="BF113" s="123">
        <f>IF($N$113="snížená",$J$113,0)</f>
        <v>0</v>
      </c>
      <c r="BG113" s="123">
        <f>IF($N$113="zákl. přenesená",$J$113,0)</f>
        <v>0</v>
      </c>
      <c r="BH113" s="123">
        <f>IF($N$113="sníž. přenesená",$J$113,0)</f>
        <v>0</v>
      </c>
      <c r="BI113" s="123">
        <f>IF($N$113="nulová",$J$113,0)</f>
        <v>0</v>
      </c>
      <c r="BJ113" s="71" t="s">
        <v>21</v>
      </c>
      <c r="BK113" s="123">
        <f>ROUND($I$113*$H$113,2)</f>
        <v>0</v>
      </c>
      <c r="BL113" s="71" t="s">
        <v>136</v>
      </c>
      <c r="BM113" s="71" t="s">
        <v>641</v>
      </c>
    </row>
    <row r="114" spans="2:65" s="6" customFormat="1" ht="15.75" customHeight="1">
      <c r="B114" s="22"/>
      <c r="C114" s="115" t="s">
        <v>200</v>
      </c>
      <c r="D114" s="115" t="s">
        <v>131</v>
      </c>
      <c r="E114" s="113" t="s">
        <v>204</v>
      </c>
      <c r="F114" s="114" t="s">
        <v>205</v>
      </c>
      <c r="G114" s="115" t="s">
        <v>174</v>
      </c>
      <c r="H114" s="116">
        <v>299.665</v>
      </c>
      <c r="I114" s="117"/>
      <c r="J114" s="118">
        <f>ROUND($I$114*$H$114,2)</f>
        <v>0</v>
      </c>
      <c r="K114" s="114" t="s">
        <v>135</v>
      </c>
      <c r="L114" s="22"/>
      <c r="M114" s="119"/>
      <c r="N114" s="120" t="s">
        <v>43</v>
      </c>
      <c r="P114" s="121">
        <f>$O$114*$H$114</f>
        <v>0</v>
      </c>
      <c r="Q114" s="121">
        <v>0</v>
      </c>
      <c r="R114" s="121">
        <f>$Q$114*$H$114</f>
        <v>0</v>
      </c>
      <c r="S114" s="121">
        <v>0</v>
      </c>
      <c r="T114" s="122">
        <f>$S$114*$H$114</f>
        <v>0</v>
      </c>
      <c r="AR114" s="71" t="s">
        <v>136</v>
      </c>
      <c r="AT114" s="71" t="s">
        <v>131</v>
      </c>
      <c r="AU114" s="71" t="s">
        <v>79</v>
      </c>
      <c r="AY114" s="71" t="s">
        <v>129</v>
      </c>
      <c r="BE114" s="123">
        <f>IF($N$114="základní",$J$114,0)</f>
        <v>0</v>
      </c>
      <c r="BF114" s="123">
        <f>IF($N$114="snížená",$J$114,0)</f>
        <v>0</v>
      </c>
      <c r="BG114" s="123">
        <f>IF($N$114="zákl. přenesená",$J$114,0)</f>
        <v>0</v>
      </c>
      <c r="BH114" s="123">
        <f>IF($N$114="sníž. přenesená",$J$114,0)</f>
        <v>0</v>
      </c>
      <c r="BI114" s="123">
        <f>IF($N$114="nulová",$J$114,0)</f>
        <v>0</v>
      </c>
      <c r="BJ114" s="71" t="s">
        <v>21</v>
      </c>
      <c r="BK114" s="123">
        <f>ROUND($I$114*$H$114,2)</f>
        <v>0</v>
      </c>
      <c r="BL114" s="71" t="s">
        <v>136</v>
      </c>
      <c r="BM114" s="71" t="s">
        <v>642</v>
      </c>
    </row>
    <row r="115" spans="2:65" s="6" customFormat="1" ht="15.75" customHeight="1">
      <c r="B115" s="22"/>
      <c r="C115" s="115" t="s">
        <v>8</v>
      </c>
      <c r="D115" s="115" t="s">
        <v>131</v>
      </c>
      <c r="E115" s="113" t="s">
        <v>208</v>
      </c>
      <c r="F115" s="114" t="s">
        <v>209</v>
      </c>
      <c r="G115" s="115" t="s">
        <v>210</v>
      </c>
      <c r="H115" s="116">
        <v>599.33</v>
      </c>
      <c r="I115" s="117"/>
      <c r="J115" s="118">
        <f>ROUND($I$115*$H$115,2)</f>
        <v>0</v>
      </c>
      <c r="K115" s="114" t="s">
        <v>135</v>
      </c>
      <c r="L115" s="22"/>
      <c r="M115" s="119"/>
      <c r="N115" s="120" t="s">
        <v>43</v>
      </c>
      <c r="P115" s="121">
        <f>$O$115*$H$115</f>
        <v>0</v>
      </c>
      <c r="Q115" s="121">
        <v>0</v>
      </c>
      <c r="R115" s="121">
        <f>$Q$115*$H$115</f>
        <v>0</v>
      </c>
      <c r="S115" s="121">
        <v>0</v>
      </c>
      <c r="T115" s="122">
        <f>$S$115*$H$115</f>
        <v>0</v>
      </c>
      <c r="AR115" s="71" t="s">
        <v>136</v>
      </c>
      <c r="AT115" s="71" t="s">
        <v>131</v>
      </c>
      <c r="AU115" s="71" t="s">
        <v>79</v>
      </c>
      <c r="AY115" s="71" t="s">
        <v>129</v>
      </c>
      <c r="BE115" s="123">
        <f>IF($N$115="základní",$J$115,0)</f>
        <v>0</v>
      </c>
      <c r="BF115" s="123">
        <f>IF($N$115="snížená",$J$115,0)</f>
        <v>0</v>
      </c>
      <c r="BG115" s="123">
        <f>IF($N$115="zákl. přenesená",$J$115,0)</f>
        <v>0</v>
      </c>
      <c r="BH115" s="123">
        <f>IF($N$115="sníž. přenesená",$J$115,0)</f>
        <v>0</v>
      </c>
      <c r="BI115" s="123">
        <f>IF($N$115="nulová",$J$115,0)</f>
        <v>0</v>
      </c>
      <c r="BJ115" s="71" t="s">
        <v>21</v>
      </c>
      <c r="BK115" s="123">
        <f>ROUND($I$115*$H$115,2)</f>
        <v>0</v>
      </c>
      <c r="BL115" s="71" t="s">
        <v>136</v>
      </c>
      <c r="BM115" s="71" t="s">
        <v>643</v>
      </c>
    </row>
    <row r="116" spans="2:51" s="6" customFormat="1" ht="15.75" customHeight="1">
      <c r="B116" s="124"/>
      <c r="D116" s="131" t="s">
        <v>142</v>
      </c>
      <c r="F116" s="126" t="s">
        <v>644</v>
      </c>
      <c r="H116" s="127">
        <v>599.33</v>
      </c>
      <c r="L116" s="124"/>
      <c r="M116" s="128"/>
      <c r="T116" s="129"/>
      <c r="AT116" s="130" t="s">
        <v>142</v>
      </c>
      <c r="AU116" s="130" t="s">
        <v>79</v>
      </c>
      <c r="AV116" s="130" t="s">
        <v>79</v>
      </c>
      <c r="AW116" s="130" t="s">
        <v>72</v>
      </c>
      <c r="AX116" s="130" t="s">
        <v>21</v>
      </c>
      <c r="AY116" s="130" t="s">
        <v>129</v>
      </c>
    </row>
    <row r="117" spans="2:65" s="6" customFormat="1" ht="15.75" customHeight="1">
      <c r="B117" s="22"/>
      <c r="C117" s="112" t="s">
        <v>207</v>
      </c>
      <c r="D117" s="112" t="s">
        <v>131</v>
      </c>
      <c r="E117" s="113" t="s">
        <v>645</v>
      </c>
      <c r="F117" s="114" t="s">
        <v>646</v>
      </c>
      <c r="G117" s="115" t="s">
        <v>174</v>
      </c>
      <c r="H117" s="116">
        <v>225.715</v>
      </c>
      <c r="I117" s="117"/>
      <c r="J117" s="118">
        <f>ROUND($I$117*$H$117,2)</f>
        <v>0</v>
      </c>
      <c r="K117" s="114" t="s">
        <v>135</v>
      </c>
      <c r="L117" s="22"/>
      <c r="M117" s="119"/>
      <c r="N117" s="120" t="s">
        <v>43</v>
      </c>
      <c r="P117" s="121">
        <f>$O$117*$H$117</f>
        <v>0</v>
      </c>
      <c r="Q117" s="121">
        <v>0</v>
      </c>
      <c r="R117" s="121">
        <f>$Q$117*$H$117</f>
        <v>0</v>
      </c>
      <c r="S117" s="121">
        <v>0</v>
      </c>
      <c r="T117" s="122">
        <f>$S$117*$H$117</f>
        <v>0</v>
      </c>
      <c r="AR117" s="71" t="s">
        <v>136</v>
      </c>
      <c r="AT117" s="71" t="s">
        <v>131</v>
      </c>
      <c r="AU117" s="71" t="s">
        <v>79</v>
      </c>
      <c r="AY117" s="6" t="s">
        <v>129</v>
      </c>
      <c r="BE117" s="123">
        <f>IF($N$117="základní",$J$117,0)</f>
        <v>0</v>
      </c>
      <c r="BF117" s="123">
        <f>IF($N$117="snížená",$J$117,0)</f>
        <v>0</v>
      </c>
      <c r="BG117" s="123">
        <f>IF($N$117="zákl. přenesená",$J$117,0)</f>
        <v>0</v>
      </c>
      <c r="BH117" s="123">
        <f>IF($N$117="sníž. přenesená",$J$117,0)</f>
        <v>0</v>
      </c>
      <c r="BI117" s="123">
        <f>IF($N$117="nulová",$J$117,0)</f>
        <v>0</v>
      </c>
      <c r="BJ117" s="71" t="s">
        <v>21</v>
      </c>
      <c r="BK117" s="123">
        <f>ROUND($I$117*$H$117,2)</f>
        <v>0</v>
      </c>
      <c r="BL117" s="71" t="s">
        <v>136</v>
      </c>
      <c r="BM117" s="71" t="s">
        <v>647</v>
      </c>
    </row>
    <row r="118" spans="2:51" s="6" customFormat="1" ht="15.75" customHeight="1">
      <c r="B118" s="124"/>
      <c r="D118" s="125" t="s">
        <v>142</v>
      </c>
      <c r="E118" s="126"/>
      <c r="F118" s="126" t="s">
        <v>648</v>
      </c>
      <c r="H118" s="127">
        <v>299.665</v>
      </c>
      <c r="L118" s="124"/>
      <c r="M118" s="128"/>
      <c r="T118" s="129"/>
      <c r="AT118" s="130" t="s">
        <v>142</v>
      </c>
      <c r="AU118" s="130" t="s">
        <v>79</v>
      </c>
      <c r="AV118" s="130" t="s">
        <v>79</v>
      </c>
      <c r="AW118" s="130" t="s">
        <v>95</v>
      </c>
      <c r="AX118" s="130" t="s">
        <v>72</v>
      </c>
      <c r="AY118" s="130" t="s">
        <v>129</v>
      </c>
    </row>
    <row r="119" spans="2:51" s="6" customFormat="1" ht="15.75" customHeight="1">
      <c r="B119" s="124"/>
      <c r="D119" s="131" t="s">
        <v>142</v>
      </c>
      <c r="E119" s="130"/>
      <c r="F119" s="126" t="s">
        <v>649</v>
      </c>
      <c r="H119" s="127">
        <v>-5.263</v>
      </c>
      <c r="L119" s="124"/>
      <c r="M119" s="128"/>
      <c r="T119" s="129"/>
      <c r="AT119" s="130" t="s">
        <v>142</v>
      </c>
      <c r="AU119" s="130" t="s">
        <v>79</v>
      </c>
      <c r="AV119" s="130" t="s">
        <v>79</v>
      </c>
      <c r="AW119" s="130" t="s">
        <v>95</v>
      </c>
      <c r="AX119" s="130" t="s">
        <v>72</v>
      </c>
      <c r="AY119" s="130" t="s">
        <v>129</v>
      </c>
    </row>
    <row r="120" spans="2:51" s="6" customFormat="1" ht="15.75" customHeight="1">
      <c r="B120" s="124"/>
      <c r="D120" s="131" t="s">
        <v>142</v>
      </c>
      <c r="E120" s="130"/>
      <c r="F120" s="126" t="s">
        <v>650</v>
      </c>
      <c r="H120" s="127">
        <v>-28.107</v>
      </c>
      <c r="L120" s="124"/>
      <c r="M120" s="128"/>
      <c r="T120" s="129"/>
      <c r="AT120" s="130" t="s">
        <v>142</v>
      </c>
      <c r="AU120" s="130" t="s">
        <v>79</v>
      </c>
      <c r="AV120" s="130" t="s">
        <v>79</v>
      </c>
      <c r="AW120" s="130" t="s">
        <v>95</v>
      </c>
      <c r="AX120" s="130" t="s">
        <v>72</v>
      </c>
      <c r="AY120" s="130" t="s">
        <v>129</v>
      </c>
    </row>
    <row r="121" spans="2:51" s="6" customFormat="1" ht="15.75" customHeight="1">
      <c r="B121" s="124"/>
      <c r="D121" s="131" t="s">
        <v>142</v>
      </c>
      <c r="E121" s="130"/>
      <c r="F121" s="126" t="s">
        <v>651</v>
      </c>
      <c r="H121" s="127">
        <v>-33.8</v>
      </c>
      <c r="L121" s="124"/>
      <c r="M121" s="128"/>
      <c r="T121" s="129"/>
      <c r="AT121" s="130" t="s">
        <v>142</v>
      </c>
      <c r="AU121" s="130" t="s">
        <v>79</v>
      </c>
      <c r="AV121" s="130" t="s">
        <v>79</v>
      </c>
      <c r="AW121" s="130" t="s">
        <v>95</v>
      </c>
      <c r="AX121" s="130" t="s">
        <v>72</v>
      </c>
      <c r="AY121" s="130" t="s">
        <v>129</v>
      </c>
    </row>
    <row r="122" spans="2:51" s="6" customFormat="1" ht="15.75" customHeight="1">
      <c r="B122" s="124"/>
      <c r="D122" s="131" t="s">
        <v>142</v>
      </c>
      <c r="E122" s="130"/>
      <c r="F122" s="126" t="s">
        <v>652</v>
      </c>
      <c r="H122" s="127">
        <v>-6.78</v>
      </c>
      <c r="L122" s="124"/>
      <c r="M122" s="128"/>
      <c r="T122" s="129"/>
      <c r="AT122" s="130" t="s">
        <v>142</v>
      </c>
      <c r="AU122" s="130" t="s">
        <v>79</v>
      </c>
      <c r="AV122" s="130" t="s">
        <v>79</v>
      </c>
      <c r="AW122" s="130" t="s">
        <v>95</v>
      </c>
      <c r="AX122" s="130" t="s">
        <v>72</v>
      </c>
      <c r="AY122" s="130" t="s">
        <v>129</v>
      </c>
    </row>
    <row r="123" spans="2:65" s="6" customFormat="1" ht="15.75" customHeight="1">
      <c r="B123" s="22"/>
      <c r="C123" s="132" t="s">
        <v>213</v>
      </c>
      <c r="D123" s="132" t="s">
        <v>219</v>
      </c>
      <c r="E123" s="133" t="s">
        <v>653</v>
      </c>
      <c r="F123" s="134" t="s">
        <v>654</v>
      </c>
      <c r="G123" s="135" t="s">
        <v>210</v>
      </c>
      <c r="H123" s="136">
        <v>451.43</v>
      </c>
      <c r="I123" s="137"/>
      <c r="J123" s="138">
        <f>ROUND($I$123*$H$123,2)</f>
        <v>0</v>
      </c>
      <c r="K123" s="134" t="s">
        <v>135</v>
      </c>
      <c r="L123" s="139"/>
      <c r="M123" s="140"/>
      <c r="N123" s="141" t="s">
        <v>43</v>
      </c>
      <c r="P123" s="121">
        <f>$O$123*$H$123</f>
        <v>0</v>
      </c>
      <c r="Q123" s="121">
        <v>0</v>
      </c>
      <c r="R123" s="121">
        <f>$Q$123*$H$123</f>
        <v>0</v>
      </c>
      <c r="S123" s="121">
        <v>0</v>
      </c>
      <c r="T123" s="122">
        <f>$S$123*$H$123</f>
        <v>0</v>
      </c>
      <c r="AR123" s="71" t="s">
        <v>167</v>
      </c>
      <c r="AT123" s="71" t="s">
        <v>219</v>
      </c>
      <c r="AU123" s="71" t="s">
        <v>79</v>
      </c>
      <c r="AY123" s="6" t="s">
        <v>129</v>
      </c>
      <c r="BE123" s="123">
        <f>IF($N$123="základní",$J$123,0)</f>
        <v>0</v>
      </c>
      <c r="BF123" s="123">
        <f>IF($N$123="snížená",$J$123,0)</f>
        <v>0</v>
      </c>
      <c r="BG123" s="123">
        <f>IF($N$123="zákl. přenesená",$J$123,0)</f>
        <v>0</v>
      </c>
      <c r="BH123" s="123">
        <f>IF($N$123="sníž. přenesená",$J$123,0)</f>
        <v>0</v>
      </c>
      <c r="BI123" s="123">
        <f>IF($N$123="nulová",$J$123,0)</f>
        <v>0</v>
      </c>
      <c r="BJ123" s="71" t="s">
        <v>21</v>
      </c>
      <c r="BK123" s="123">
        <f>ROUND($I$123*$H$123,2)</f>
        <v>0</v>
      </c>
      <c r="BL123" s="71" t="s">
        <v>136</v>
      </c>
      <c r="BM123" s="71" t="s">
        <v>655</v>
      </c>
    </row>
    <row r="124" spans="2:51" s="6" customFormat="1" ht="15.75" customHeight="1">
      <c r="B124" s="124"/>
      <c r="D124" s="131" t="s">
        <v>142</v>
      </c>
      <c r="F124" s="126" t="s">
        <v>656</v>
      </c>
      <c r="H124" s="127">
        <v>451.43</v>
      </c>
      <c r="L124" s="124"/>
      <c r="M124" s="128"/>
      <c r="T124" s="129"/>
      <c r="AT124" s="130" t="s">
        <v>142</v>
      </c>
      <c r="AU124" s="130" t="s">
        <v>79</v>
      </c>
      <c r="AV124" s="130" t="s">
        <v>79</v>
      </c>
      <c r="AW124" s="130" t="s">
        <v>72</v>
      </c>
      <c r="AX124" s="130" t="s">
        <v>21</v>
      </c>
      <c r="AY124" s="130" t="s">
        <v>129</v>
      </c>
    </row>
    <row r="125" spans="2:65" s="6" customFormat="1" ht="15.75" customHeight="1">
      <c r="B125" s="22"/>
      <c r="C125" s="112" t="s">
        <v>218</v>
      </c>
      <c r="D125" s="112" t="s">
        <v>131</v>
      </c>
      <c r="E125" s="113" t="s">
        <v>657</v>
      </c>
      <c r="F125" s="114" t="s">
        <v>658</v>
      </c>
      <c r="G125" s="115" t="s">
        <v>174</v>
      </c>
      <c r="H125" s="116">
        <v>28.107</v>
      </c>
      <c r="I125" s="117"/>
      <c r="J125" s="118">
        <f>ROUND($I$125*$H$125,2)</f>
        <v>0</v>
      </c>
      <c r="K125" s="114" t="s">
        <v>135</v>
      </c>
      <c r="L125" s="22"/>
      <c r="M125" s="119"/>
      <c r="N125" s="120" t="s">
        <v>43</v>
      </c>
      <c r="P125" s="121">
        <f>$O$125*$H$125</f>
        <v>0</v>
      </c>
      <c r="Q125" s="121">
        <v>0</v>
      </c>
      <c r="R125" s="121">
        <f>$Q$125*$H$125</f>
        <v>0</v>
      </c>
      <c r="S125" s="121">
        <v>0</v>
      </c>
      <c r="T125" s="122">
        <f>$S$125*$H$125</f>
        <v>0</v>
      </c>
      <c r="AR125" s="71" t="s">
        <v>136</v>
      </c>
      <c r="AT125" s="71" t="s">
        <v>131</v>
      </c>
      <c r="AU125" s="71" t="s">
        <v>79</v>
      </c>
      <c r="AY125" s="6" t="s">
        <v>129</v>
      </c>
      <c r="BE125" s="123">
        <f>IF($N$125="základní",$J$125,0)</f>
        <v>0</v>
      </c>
      <c r="BF125" s="123">
        <f>IF($N$125="snížená",$J$125,0)</f>
        <v>0</v>
      </c>
      <c r="BG125" s="123">
        <f>IF($N$125="zákl. přenesená",$J$125,0)</f>
        <v>0</v>
      </c>
      <c r="BH125" s="123">
        <f>IF($N$125="sníž. přenesená",$J$125,0)</f>
        <v>0</v>
      </c>
      <c r="BI125" s="123">
        <f>IF($N$125="nulová",$J$125,0)</f>
        <v>0</v>
      </c>
      <c r="BJ125" s="71" t="s">
        <v>21</v>
      </c>
      <c r="BK125" s="123">
        <f>ROUND($I$125*$H$125,2)</f>
        <v>0</v>
      </c>
      <c r="BL125" s="71" t="s">
        <v>136</v>
      </c>
      <c r="BM125" s="71" t="s">
        <v>659</v>
      </c>
    </row>
    <row r="126" spans="2:51" s="6" customFormat="1" ht="15.75" customHeight="1">
      <c r="B126" s="124"/>
      <c r="D126" s="125" t="s">
        <v>142</v>
      </c>
      <c r="E126" s="126"/>
      <c r="F126" s="126" t="s">
        <v>660</v>
      </c>
      <c r="H126" s="127">
        <v>27.297</v>
      </c>
      <c r="L126" s="124"/>
      <c r="M126" s="128"/>
      <c r="T126" s="129"/>
      <c r="AT126" s="130" t="s">
        <v>142</v>
      </c>
      <c r="AU126" s="130" t="s">
        <v>79</v>
      </c>
      <c r="AV126" s="130" t="s">
        <v>79</v>
      </c>
      <c r="AW126" s="130" t="s">
        <v>95</v>
      </c>
      <c r="AX126" s="130" t="s">
        <v>72</v>
      </c>
      <c r="AY126" s="130" t="s">
        <v>129</v>
      </c>
    </row>
    <row r="127" spans="2:51" s="6" customFormat="1" ht="15.75" customHeight="1">
      <c r="B127" s="124"/>
      <c r="D127" s="131" t="s">
        <v>142</v>
      </c>
      <c r="E127" s="130"/>
      <c r="F127" s="126" t="s">
        <v>661</v>
      </c>
      <c r="H127" s="127">
        <v>0.81</v>
      </c>
      <c r="L127" s="124"/>
      <c r="M127" s="128"/>
      <c r="T127" s="129"/>
      <c r="AT127" s="130" t="s">
        <v>142</v>
      </c>
      <c r="AU127" s="130" t="s">
        <v>79</v>
      </c>
      <c r="AV127" s="130" t="s">
        <v>79</v>
      </c>
      <c r="AW127" s="130" t="s">
        <v>95</v>
      </c>
      <c r="AX127" s="130" t="s">
        <v>72</v>
      </c>
      <c r="AY127" s="130" t="s">
        <v>129</v>
      </c>
    </row>
    <row r="128" spans="2:65" s="6" customFormat="1" ht="15.75" customHeight="1">
      <c r="B128" s="22"/>
      <c r="C128" s="132" t="s">
        <v>224</v>
      </c>
      <c r="D128" s="132" t="s">
        <v>219</v>
      </c>
      <c r="E128" s="133" t="s">
        <v>653</v>
      </c>
      <c r="F128" s="134" t="s">
        <v>654</v>
      </c>
      <c r="G128" s="135" t="s">
        <v>210</v>
      </c>
      <c r="H128" s="136">
        <v>56.214</v>
      </c>
      <c r="I128" s="137"/>
      <c r="J128" s="138">
        <f>ROUND($I$128*$H$128,2)</f>
        <v>0</v>
      </c>
      <c r="K128" s="134" t="s">
        <v>135</v>
      </c>
      <c r="L128" s="139"/>
      <c r="M128" s="140"/>
      <c r="N128" s="141" t="s">
        <v>43</v>
      </c>
      <c r="P128" s="121">
        <f>$O$128*$H$128</f>
        <v>0</v>
      </c>
      <c r="Q128" s="121">
        <v>0</v>
      </c>
      <c r="R128" s="121">
        <f>$Q$128*$H$128</f>
        <v>0</v>
      </c>
      <c r="S128" s="121">
        <v>0</v>
      </c>
      <c r="T128" s="122">
        <f>$S$128*$H$128</f>
        <v>0</v>
      </c>
      <c r="AR128" s="71" t="s">
        <v>167</v>
      </c>
      <c r="AT128" s="71" t="s">
        <v>219</v>
      </c>
      <c r="AU128" s="71" t="s">
        <v>79</v>
      </c>
      <c r="AY128" s="6" t="s">
        <v>129</v>
      </c>
      <c r="BE128" s="123">
        <f>IF($N$128="základní",$J$128,0)</f>
        <v>0</v>
      </c>
      <c r="BF128" s="123">
        <f>IF($N$128="snížená",$J$128,0)</f>
        <v>0</v>
      </c>
      <c r="BG128" s="123">
        <f>IF($N$128="zákl. přenesená",$J$128,0)</f>
        <v>0</v>
      </c>
      <c r="BH128" s="123">
        <f>IF($N$128="sníž. přenesená",$J$128,0)</f>
        <v>0</v>
      </c>
      <c r="BI128" s="123">
        <f>IF($N$128="nulová",$J$128,0)</f>
        <v>0</v>
      </c>
      <c r="BJ128" s="71" t="s">
        <v>21</v>
      </c>
      <c r="BK128" s="123">
        <f>ROUND($I$128*$H$128,2)</f>
        <v>0</v>
      </c>
      <c r="BL128" s="71" t="s">
        <v>136</v>
      </c>
      <c r="BM128" s="71" t="s">
        <v>662</v>
      </c>
    </row>
    <row r="129" spans="2:51" s="6" customFormat="1" ht="15.75" customHeight="1">
      <c r="B129" s="124"/>
      <c r="D129" s="131" t="s">
        <v>142</v>
      </c>
      <c r="F129" s="126" t="s">
        <v>663</v>
      </c>
      <c r="H129" s="127">
        <v>56.214</v>
      </c>
      <c r="L129" s="124"/>
      <c r="M129" s="128"/>
      <c r="T129" s="129"/>
      <c r="AT129" s="130" t="s">
        <v>142</v>
      </c>
      <c r="AU129" s="130" t="s">
        <v>79</v>
      </c>
      <c r="AV129" s="130" t="s">
        <v>79</v>
      </c>
      <c r="AW129" s="130" t="s">
        <v>72</v>
      </c>
      <c r="AX129" s="130" t="s">
        <v>21</v>
      </c>
      <c r="AY129" s="130" t="s">
        <v>129</v>
      </c>
    </row>
    <row r="130" spans="2:63" s="101" customFormat="1" ht="23.25" customHeight="1">
      <c r="B130" s="102"/>
      <c r="D130" s="103" t="s">
        <v>71</v>
      </c>
      <c r="E130" s="110" t="s">
        <v>194</v>
      </c>
      <c r="F130" s="110" t="s">
        <v>664</v>
      </c>
      <c r="J130" s="111">
        <f>$BK$130</f>
        <v>0</v>
      </c>
      <c r="L130" s="102"/>
      <c r="M130" s="106"/>
      <c r="P130" s="107">
        <f>$P$131</f>
        <v>0</v>
      </c>
      <c r="R130" s="107">
        <f>$R$131</f>
        <v>0</v>
      </c>
      <c r="T130" s="108">
        <f>$T$131</f>
        <v>0</v>
      </c>
      <c r="AR130" s="103" t="s">
        <v>21</v>
      </c>
      <c r="AT130" s="103" t="s">
        <v>71</v>
      </c>
      <c r="AU130" s="103" t="s">
        <v>79</v>
      </c>
      <c r="AY130" s="103" t="s">
        <v>129</v>
      </c>
      <c r="BK130" s="109">
        <f>$BK$131</f>
        <v>0</v>
      </c>
    </row>
    <row r="131" spans="2:65" s="6" customFormat="1" ht="15.75" customHeight="1">
      <c r="B131" s="22"/>
      <c r="C131" s="112" t="s">
        <v>80</v>
      </c>
      <c r="D131" s="112" t="s">
        <v>131</v>
      </c>
      <c r="E131" s="113" t="s">
        <v>665</v>
      </c>
      <c r="F131" s="114" t="s">
        <v>666</v>
      </c>
      <c r="G131" s="115" t="s">
        <v>174</v>
      </c>
      <c r="H131" s="116">
        <v>50</v>
      </c>
      <c r="I131" s="117"/>
      <c r="J131" s="118">
        <f>ROUND($I$131*$H$131,2)</f>
        <v>0</v>
      </c>
      <c r="K131" s="114" t="s">
        <v>135</v>
      </c>
      <c r="L131" s="22"/>
      <c r="M131" s="119"/>
      <c r="N131" s="120" t="s">
        <v>43</v>
      </c>
      <c r="P131" s="121">
        <f>$O$131*$H$131</f>
        <v>0</v>
      </c>
      <c r="Q131" s="121">
        <v>0</v>
      </c>
      <c r="R131" s="121">
        <f>$Q$131*$H$131</f>
        <v>0</v>
      </c>
      <c r="S131" s="121">
        <v>0</v>
      </c>
      <c r="T131" s="122">
        <f>$S$131*$H$131</f>
        <v>0</v>
      </c>
      <c r="AR131" s="71" t="s">
        <v>136</v>
      </c>
      <c r="AT131" s="71" t="s">
        <v>131</v>
      </c>
      <c r="AU131" s="71" t="s">
        <v>144</v>
      </c>
      <c r="AY131" s="6" t="s">
        <v>129</v>
      </c>
      <c r="BE131" s="123">
        <f>IF($N$131="základní",$J$131,0)</f>
        <v>0</v>
      </c>
      <c r="BF131" s="123">
        <f>IF($N$131="snížená",$J$131,0)</f>
        <v>0</v>
      </c>
      <c r="BG131" s="123">
        <f>IF($N$131="zákl. přenesená",$J$131,0)</f>
        <v>0</v>
      </c>
      <c r="BH131" s="123">
        <f>IF($N$131="sníž. přenesená",$J$131,0)</f>
        <v>0</v>
      </c>
      <c r="BI131" s="123">
        <f>IF($N$131="nulová",$J$131,0)</f>
        <v>0</v>
      </c>
      <c r="BJ131" s="71" t="s">
        <v>21</v>
      </c>
      <c r="BK131" s="123">
        <f>ROUND($I$131*$H$131,2)</f>
        <v>0</v>
      </c>
      <c r="BL131" s="71" t="s">
        <v>136</v>
      </c>
      <c r="BM131" s="71" t="s">
        <v>667</v>
      </c>
    </row>
    <row r="132" spans="2:63" s="101" customFormat="1" ht="30.75" customHeight="1">
      <c r="B132" s="102"/>
      <c r="D132" s="103" t="s">
        <v>71</v>
      </c>
      <c r="E132" s="110" t="s">
        <v>136</v>
      </c>
      <c r="F132" s="110" t="s">
        <v>348</v>
      </c>
      <c r="J132" s="111">
        <f>$BK$132</f>
        <v>0</v>
      </c>
      <c r="L132" s="102"/>
      <c r="M132" s="106"/>
      <c r="P132" s="107">
        <f>SUM($P$133:$P$138)</f>
        <v>0</v>
      </c>
      <c r="R132" s="107">
        <f>SUM($R$133:$R$138)</f>
        <v>0.20840000000000003</v>
      </c>
      <c r="T132" s="108">
        <f>SUM($T$133:$T$138)</f>
        <v>0</v>
      </c>
      <c r="AR132" s="103" t="s">
        <v>21</v>
      </c>
      <c r="AT132" s="103" t="s">
        <v>71</v>
      </c>
      <c r="AU132" s="103" t="s">
        <v>21</v>
      </c>
      <c r="AY132" s="103" t="s">
        <v>129</v>
      </c>
      <c r="BK132" s="109">
        <f>SUM($BK$133:$BK$138)</f>
        <v>0</v>
      </c>
    </row>
    <row r="133" spans="2:65" s="6" customFormat="1" ht="15.75" customHeight="1">
      <c r="B133" s="22"/>
      <c r="C133" s="115" t="s">
        <v>7</v>
      </c>
      <c r="D133" s="115" t="s">
        <v>131</v>
      </c>
      <c r="E133" s="113" t="s">
        <v>668</v>
      </c>
      <c r="F133" s="114" t="s">
        <v>669</v>
      </c>
      <c r="G133" s="115" t="s">
        <v>174</v>
      </c>
      <c r="H133" s="116">
        <v>5.263</v>
      </c>
      <c r="I133" s="117"/>
      <c r="J133" s="118">
        <f>ROUND($I$133*$H$133,2)</f>
        <v>0</v>
      </c>
      <c r="K133" s="114" t="s">
        <v>135</v>
      </c>
      <c r="L133" s="22"/>
      <c r="M133" s="119"/>
      <c r="N133" s="120" t="s">
        <v>43</v>
      </c>
      <c r="P133" s="121">
        <f>$O$133*$H$133</f>
        <v>0</v>
      </c>
      <c r="Q133" s="121">
        <v>0</v>
      </c>
      <c r="R133" s="121">
        <f>$Q$133*$H$133</f>
        <v>0</v>
      </c>
      <c r="S133" s="121">
        <v>0</v>
      </c>
      <c r="T133" s="122">
        <f>$S$133*$H$133</f>
        <v>0</v>
      </c>
      <c r="AR133" s="71" t="s">
        <v>136</v>
      </c>
      <c r="AT133" s="71" t="s">
        <v>131</v>
      </c>
      <c r="AU133" s="71" t="s">
        <v>79</v>
      </c>
      <c r="AY133" s="71" t="s">
        <v>129</v>
      </c>
      <c r="BE133" s="123">
        <f>IF($N$133="základní",$J$133,0)</f>
        <v>0</v>
      </c>
      <c r="BF133" s="123">
        <f>IF($N$133="snížená",$J$133,0)</f>
        <v>0</v>
      </c>
      <c r="BG133" s="123">
        <f>IF($N$133="zákl. přenesená",$J$133,0)</f>
        <v>0</v>
      </c>
      <c r="BH133" s="123">
        <f>IF($N$133="sníž. přenesená",$J$133,0)</f>
        <v>0</v>
      </c>
      <c r="BI133" s="123">
        <f>IF($N$133="nulová",$J$133,0)</f>
        <v>0</v>
      </c>
      <c r="BJ133" s="71" t="s">
        <v>21</v>
      </c>
      <c r="BK133" s="123">
        <f>ROUND($I$133*$H$133,2)</f>
        <v>0</v>
      </c>
      <c r="BL133" s="71" t="s">
        <v>136</v>
      </c>
      <c r="BM133" s="71" t="s">
        <v>670</v>
      </c>
    </row>
    <row r="134" spans="2:51" s="6" customFormat="1" ht="15.75" customHeight="1">
      <c r="B134" s="124"/>
      <c r="D134" s="125" t="s">
        <v>142</v>
      </c>
      <c r="E134" s="126"/>
      <c r="F134" s="126" t="s">
        <v>671</v>
      </c>
      <c r="H134" s="127">
        <v>4.963</v>
      </c>
      <c r="L134" s="124"/>
      <c r="M134" s="128"/>
      <c r="T134" s="129"/>
      <c r="AT134" s="130" t="s">
        <v>142</v>
      </c>
      <c r="AU134" s="130" t="s">
        <v>79</v>
      </c>
      <c r="AV134" s="130" t="s">
        <v>79</v>
      </c>
      <c r="AW134" s="130" t="s">
        <v>95</v>
      </c>
      <c r="AX134" s="130" t="s">
        <v>72</v>
      </c>
      <c r="AY134" s="130" t="s">
        <v>129</v>
      </c>
    </row>
    <row r="135" spans="2:51" s="6" customFormat="1" ht="15.75" customHeight="1">
      <c r="B135" s="124"/>
      <c r="D135" s="131" t="s">
        <v>142</v>
      </c>
      <c r="E135" s="130"/>
      <c r="F135" s="126" t="s">
        <v>672</v>
      </c>
      <c r="H135" s="127">
        <v>0.3</v>
      </c>
      <c r="L135" s="124"/>
      <c r="M135" s="128"/>
      <c r="T135" s="129"/>
      <c r="AT135" s="130" t="s">
        <v>142</v>
      </c>
      <c r="AU135" s="130" t="s">
        <v>79</v>
      </c>
      <c r="AV135" s="130" t="s">
        <v>79</v>
      </c>
      <c r="AW135" s="130" t="s">
        <v>95</v>
      </c>
      <c r="AX135" s="130" t="s">
        <v>72</v>
      </c>
      <c r="AY135" s="130" t="s">
        <v>129</v>
      </c>
    </row>
    <row r="136" spans="2:65" s="6" customFormat="1" ht="15.75" customHeight="1">
      <c r="B136" s="22"/>
      <c r="C136" s="112" t="s">
        <v>243</v>
      </c>
      <c r="D136" s="112" t="s">
        <v>131</v>
      </c>
      <c r="E136" s="113" t="s">
        <v>673</v>
      </c>
      <c r="F136" s="114" t="s">
        <v>674</v>
      </c>
      <c r="G136" s="115" t="s">
        <v>134</v>
      </c>
      <c r="H136" s="116">
        <v>4</v>
      </c>
      <c r="I136" s="117"/>
      <c r="J136" s="118">
        <f>ROUND($I$136*$H$136,2)</f>
        <v>0</v>
      </c>
      <c r="K136" s="114" t="s">
        <v>135</v>
      </c>
      <c r="L136" s="22"/>
      <c r="M136" s="119"/>
      <c r="N136" s="120" t="s">
        <v>43</v>
      </c>
      <c r="P136" s="121">
        <f>$O$136*$H$136</f>
        <v>0</v>
      </c>
      <c r="Q136" s="121">
        <v>0.0066</v>
      </c>
      <c r="R136" s="121">
        <f>$Q$136*$H$136</f>
        <v>0.0264</v>
      </c>
      <c r="S136" s="121">
        <v>0</v>
      </c>
      <c r="T136" s="122">
        <f>$S$136*$H$136</f>
        <v>0</v>
      </c>
      <c r="AR136" s="71" t="s">
        <v>136</v>
      </c>
      <c r="AT136" s="71" t="s">
        <v>131</v>
      </c>
      <c r="AU136" s="71" t="s">
        <v>79</v>
      </c>
      <c r="AY136" s="6" t="s">
        <v>129</v>
      </c>
      <c r="BE136" s="123">
        <f>IF($N$136="základní",$J$136,0)</f>
        <v>0</v>
      </c>
      <c r="BF136" s="123">
        <f>IF($N$136="snížená",$J$136,0)</f>
        <v>0</v>
      </c>
      <c r="BG136" s="123">
        <f>IF($N$136="zákl. přenesená",$J$136,0)</f>
        <v>0</v>
      </c>
      <c r="BH136" s="123">
        <f>IF($N$136="sníž. přenesená",$J$136,0)</f>
        <v>0</v>
      </c>
      <c r="BI136" s="123">
        <f>IF($N$136="nulová",$J$136,0)</f>
        <v>0</v>
      </c>
      <c r="BJ136" s="71" t="s">
        <v>21</v>
      </c>
      <c r="BK136" s="123">
        <f>ROUND($I$136*$H$136,2)</f>
        <v>0</v>
      </c>
      <c r="BL136" s="71" t="s">
        <v>136</v>
      </c>
      <c r="BM136" s="71" t="s">
        <v>675</v>
      </c>
    </row>
    <row r="137" spans="2:65" s="6" customFormat="1" ht="15.75" customHeight="1">
      <c r="B137" s="22"/>
      <c r="C137" s="135" t="s">
        <v>247</v>
      </c>
      <c r="D137" s="135" t="s">
        <v>219</v>
      </c>
      <c r="E137" s="133" t="s">
        <v>676</v>
      </c>
      <c r="F137" s="134" t="s">
        <v>677</v>
      </c>
      <c r="G137" s="135" t="s">
        <v>134</v>
      </c>
      <c r="H137" s="136">
        <v>3</v>
      </c>
      <c r="I137" s="137"/>
      <c r="J137" s="138">
        <f>ROUND($I$137*$H$137,2)</f>
        <v>0</v>
      </c>
      <c r="K137" s="134" t="s">
        <v>135</v>
      </c>
      <c r="L137" s="139"/>
      <c r="M137" s="140"/>
      <c r="N137" s="141" t="s">
        <v>43</v>
      </c>
      <c r="P137" s="121">
        <f>$O$137*$H$137</f>
        <v>0</v>
      </c>
      <c r="Q137" s="121">
        <v>0.046</v>
      </c>
      <c r="R137" s="121">
        <f>$Q$137*$H$137</f>
        <v>0.138</v>
      </c>
      <c r="S137" s="121">
        <v>0</v>
      </c>
      <c r="T137" s="122">
        <f>$S$137*$H$137</f>
        <v>0</v>
      </c>
      <c r="AR137" s="71" t="s">
        <v>167</v>
      </c>
      <c r="AT137" s="71" t="s">
        <v>219</v>
      </c>
      <c r="AU137" s="71" t="s">
        <v>79</v>
      </c>
      <c r="AY137" s="71" t="s">
        <v>129</v>
      </c>
      <c r="BE137" s="123">
        <f>IF($N$137="základní",$J$137,0)</f>
        <v>0</v>
      </c>
      <c r="BF137" s="123">
        <f>IF($N$137="snížená",$J$137,0)</f>
        <v>0</v>
      </c>
      <c r="BG137" s="123">
        <f>IF($N$137="zákl. přenesená",$J$137,0)</f>
        <v>0</v>
      </c>
      <c r="BH137" s="123">
        <f>IF($N$137="sníž. přenesená",$J$137,0)</f>
        <v>0</v>
      </c>
      <c r="BI137" s="123">
        <f>IF($N$137="nulová",$J$137,0)</f>
        <v>0</v>
      </c>
      <c r="BJ137" s="71" t="s">
        <v>21</v>
      </c>
      <c r="BK137" s="123">
        <f>ROUND($I$137*$H$137,2)</f>
        <v>0</v>
      </c>
      <c r="BL137" s="71" t="s">
        <v>136</v>
      </c>
      <c r="BM137" s="71" t="s">
        <v>678</v>
      </c>
    </row>
    <row r="138" spans="2:65" s="6" customFormat="1" ht="15.75" customHeight="1">
      <c r="B138" s="22"/>
      <c r="C138" s="135" t="s">
        <v>252</v>
      </c>
      <c r="D138" s="135" t="s">
        <v>219</v>
      </c>
      <c r="E138" s="133" t="s">
        <v>679</v>
      </c>
      <c r="F138" s="134" t="s">
        <v>680</v>
      </c>
      <c r="G138" s="135" t="s">
        <v>134</v>
      </c>
      <c r="H138" s="136">
        <v>1</v>
      </c>
      <c r="I138" s="137"/>
      <c r="J138" s="138">
        <f>ROUND($I$138*$H$138,2)</f>
        <v>0</v>
      </c>
      <c r="K138" s="134" t="s">
        <v>135</v>
      </c>
      <c r="L138" s="139"/>
      <c r="M138" s="140"/>
      <c r="N138" s="141" t="s">
        <v>43</v>
      </c>
      <c r="P138" s="121">
        <f>$O$138*$H$138</f>
        <v>0</v>
      </c>
      <c r="Q138" s="121">
        <v>0.044</v>
      </c>
      <c r="R138" s="121">
        <f>$Q$138*$H$138</f>
        <v>0.044</v>
      </c>
      <c r="S138" s="121">
        <v>0</v>
      </c>
      <c r="T138" s="122">
        <f>$S$138*$H$138</f>
        <v>0</v>
      </c>
      <c r="AR138" s="71" t="s">
        <v>167</v>
      </c>
      <c r="AT138" s="71" t="s">
        <v>219</v>
      </c>
      <c r="AU138" s="71" t="s">
        <v>79</v>
      </c>
      <c r="AY138" s="71" t="s">
        <v>129</v>
      </c>
      <c r="BE138" s="123">
        <f>IF($N$138="základní",$J$138,0)</f>
        <v>0</v>
      </c>
      <c r="BF138" s="123">
        <f>IF($N$138="snížená",$J$138,0)</f>
        <v>0</v>
      </c>
      <c r="BG138" s="123">
        <f>IF($N$138="zákl. přenesená",$J$138,0)</f>
        <v>0</v>
      </c>
      <c r="BH138" s="123">
        <f>IF($N$138="sníž. přenesená",$J$138,0)</f>
        <v>0</v>
      </c>
      <c r="BI138" s="123">
        <f>IF($N$138="nulová",$J$138,0)</f>
        <v>0</v>
      </c>
      <c r="BJ138" s="71" t="s">
        <v>21</v>
      </c>
      <c r="BK138" s="123">
        <f>ROUND($I$138*$H$138,2)</f>
        <v>0</v>
      </c>
      <c r="BL138" s="71" t="s">
        <v>136</v>
      </c>
      <c r="BM138" s="71" t="s">
        <v>681</v>
      </c>
    </row>
    <row r="139" spans="2:63" s="101" customFormat="1" ht="30.75" customHeight="1">
      <c r="B139" s="102"/>
      <c r="D139" s="103" t="s">
        <v>71</v>
      </c>
      <c r="E139" s="110" t="s">
        <v>152</v>
      </c>
      <c r="F139" s="110" t="s">
        <v>375</v>
      </c>
      <c r="J139" s="111">
        <f>$BK$139</f>
        <v>0</v>
      </c>
      <c r="L139" s="102"/>
      <c r="M139" s="106"/>
      <c r="P139" s="107">
        <f>SUM($P$140:$P$143)</f>
        <v>0</v>
      </c>
      <c r="R139" s="107">
        <f>SUM($R$140:$R$143)</f>
        <v>0</v>
      </c>
      <c r="T139" s="108">
        <f>SUM($T$140:$T$143)</f>
        <v>0</v>
      </c>
      <c r="AR139" s="103" t="s">
        <v>21</v>
      </c>
      <c r="AT139" s="103" t="s">
        <v>71</v>
      </c>
      <c r="AU139" s="103" t="s">
        <v>21</v>
      </c>
      <c r="AY139" s="103" t="s">
        <v>129</v>
      </c>
      <c r="BK139" s="109">
        <f>SUM($BK$140:$BK$143)</f>
        <v>0</v>
      </c>
    </row>
    <row r="140" spans="2:65" s="6" customFormat="1" ht="15.75" customHeight="1">
      <c r="B140" s="22"/>
      <c r="C140" s="115" t="s">
        <v>256</v>
      </c>
      <c r="D140" s="115" t="s">
        <v>131</v>
      </c>
      <c r="E140" s="113" t="s">
        <v>682</v>
      </c>
      <c r="F140" s="114" t="s">
        <v>683</v>
      </c>
      <c r="G140" s="115" t="s">
        <v>140</v>
      </c>
      <c r="H140" s="116">
        <v>38.08</v>
      </c>
      <c r="I140" s="117"/>
      <c r="J140" s="118">
        <f>ROUND($I$140*$H$140,2)</f>
        <v>0</v>
      </c>
      <c r="K140" s="114" t="s">
        <v>135</v>
      </c>
      <c r="L140" s="22"/>
      <c r="M140" s="119"/>
      <c r="N140" s="120" t="s">
        <v>43</v>
      </c>
      <c r="P140" s="121">
        <f>$O$140*$H$140</f>
        <v>0</v>
      </c>
      <c r="Q140" s="121">
        <v>0</v>
      </c>
      <c r="R140" s="121">
        <f>$Q$140*$H$140</f>
        <v>0</v>
      </c>
      <c r="S140" s="121">
        <v>0</v>
      </c>
      <c r="T140" s="122">
        <f>$S$140*$H$140</f>
        <v>0</v>
      </c>
      <c r="AR140" s="71" t="s">
        <v>136</v>
      </c>
      <c r="AT140" s="71" t="s">
        <v>131</v>
      </c>
      <c r="AU140" s="71" t="s">
        <v>79</v>
      </c>
      <c r="AY140" s="71" t="s">
        <v>129</v>
      </c>
      <c r="BE140" s="123">
        <f>IF($N$140="základní",$J$140,0)</f>
        <v>0</v>
      </c>
      <c r="BF140" s="123">
        <f>IF($N$140="snížená",$J$140,0)</f>
        <v>0</v>
      </c>
      <c r="BG140" s="123">
        <f>IF($N$140="zákl. přenesená",$J$140,0)</f>
        <v>0</v>
      </c>
      <c r="BH140" s="123">
        <f>IF($N$140="sníž. přenesená",$J$140,0)</f>
        <v>0</v>
      </c>
      <c r="BI140" s="123">
        <f>IF($N$140="nulová",$J$140,0)</f>
        <v>0</v>
      </c>
      <c r="BJ140" s="71" t="s">
        <v>21</v>
      </c>
      <c r="BK140" s="123">
        <f>ROUND($I$140*$H$140,2)</f>
        <v>0</v>
      </c>
      <c r="BL140" s="71" t="s">
        <v>136</v>
      </c>
      <c r="BM140" s="71" t="s">
        <v>684</v>
      </c>
    </row>
    <row r="141" spans="2:51" s="6" customFormat="1" ht="15.75" customHeight="1">
      <c r="B141" s="124"/>
      <c r="D141" s="125" t="s">
        <v>142</v>
      </c>
      <c r="E141" s="126"/>
      <c r="F141" s="126" t="s">
        <v>685</v>
      </c>
      <c r="H141" s="127">
        <v>10.83</v>
      </c>
      <c r="L141" s="124"/>
      <c r="M141" s="128"/>
      <c r="T141" s="129"/>
      <c r="AT141" s="130" t="s">
        <v>142</v>
      </c>
      <c r="AU141" s="130" t="s">
        <v>79</v>
      </c>
      <c r="AV141" s="130" t="s">
        <v>79</v>
      </c>
      <c r="AW141" s="130" t="s">
        <v>95</v>
      </c>
      <c r="AX141" s="130" t="s">
        <v>72</v>
      </c>
      <c r="AY141" s="130" t="s">
        <v>129</v>
      </c>
    </row>
    <row r="142" spans="2:51" s="6" customFormat="1" ht="15.75" customHeight="1">
      <c r="B142" s="124"/>
      <c r="D142" s="131" t="s">
        <v>142</v>
      </c>
      <c r="E142" s="130"/>
      <c r="F142" s="126" t="s">
        <v>686</v>
      </c>
      <c r="H142" s="127">
        <v>6.25</v>
      </c>
      <c r="L142" s="124"/>
      <c r="M142" s="128"/>
      <c r="T142" s="129"/>
      <c r="AT142" s="130" t="s">
        <v>142</v>
      </c>
      <c r="AU142" s="130" t="s">
        <v>79</v>
      </c>
      <c r="AV142" s="130" t="s">
        <v>79</v>
      </c>
      <c r="AW142" s="130" t="s">
        <v>95</v>
      </c>
      <c r="AX142" s="130" t="s">
        <v>72</v>
      </c>
      <c r="AY142" s="130" t="s">
        <v>129</v>
      </c>
    </row>
    <row r="143" spans="2:51" s="6" customFormat="1" ht="15.75" customHeight="1">
      <c r="B143" s="124"/>
      <c r="D143" s="131" t="s">
        <v>142</v>
      </c>
      <c r="E143" s="130"/>
      <c r="F143" s="126" t="s">
        <v>687</v>
      </c>
      <c r="H143" s="127">
        <v>21</v>
      </c>
      <c r="L143" s="124"/>
      <c r="M143" s="128"/>
      <c r="T143" s="129"/>
      <c r="AT143" s="130" t="s">
        <v>142</v>
      </c>
      <c r="AU143" s="130" t="s">
        <v>79</v>
      </c>
      <c r="AV143" s="130" t="s">
        <v>79</v>
      </c>
      <c r="AW143" s="130" t="s">
        <v>95</v>
      </c>
      <c r="AX143" s="130" t="s">
        <v>72</v>
      </c>
      <c r="AY143" s="130" t="s">
        <v>129</v>
      </c>
    </row>
    <row r="144" spans="2:63" s="101" customFormat="1" ht="30.75" customHeight="1">
      <c r="B144" s="102"/>
      <c r="D144" s="103" t="s">
        <v>71</v>
      </c>
      <c r="E144" s="110" t="s">
        <v>156</v>
      </c>
      <c r="F144" s="110" t="s">
        <v>449</v>
      </c>
      <c r="J144" s="111">
        <f>$BK$144</f>
        <v>0</v>
      </c>
      <c r="L144" s="102"/>
      <c r="M144" s="106"/>
      <c r="P144" s="107">
        <f>SUM($P$145:$P$148)</f>
        <v>0</v>
      </c>
      <c r="R144" s="107">
        <f>SUM($R$145:$R$148)</f>
        <v>13.21832652</v>
      </c>
      <c r="T144" s="108">
        <f>SUM($T$145:$T$148)</f>
        <v>0</v>
      </c>
      <c r="AR144" s="103" t="s">
        <v>21</v>
      </c>
      <c r="AT144" s="103" t="s">
        <v>71</v>
      </c>
      <c r="AU144" s="103" t="s">
        <v>21</v>
      </c>
      <c r="AY144" s="103" t="s">
        <v>129</v>
      </c>
      <c r="BK144" s="109">
        <f>SUM($BK$145:$BK$148)</f>
        <v>0</v>
      </c>
    </row>
    <row r="145" spans="2:65" s="6" customFormat="1" ht="15.75" customHeight="1">
      <c r="B145" s="22"/>
      <c r="C145" s="112" t="s">
        <v>262</v>
      </c>
      <c r="D145" s="112" t="s">
        <v>131</v>
      </c>
      <c r="E145" s="113" t="s">
        <v>688</v>
      </c>
      <c r="F145" s="114" t="s">
        <v>689</v>
      </c>
      <c r="G145" s="115" t="s">
        <v>174</v>
      </c>
      <c r="H145" s="116">
        <v>5.388</v>
      </c>
      <c r="I145" s="117"/>
      <c r="J145" s="118">
        <f>ROUND($I$145*$H$145,2)</f>
        <v>0</v>
      </c>
      <c r="K145" s="114" t="s">
        <v>135</v>
      </c>
      <c r="L145" s="22"/>
      <c r="M145" s="119"/>
      <c r="N145" s="120" t="s">
        <v>43</v>
      </c>
      <c r="P145" s="121">
        <f>$O$145*$H$145</f>
        <v>0</v>
      </c>
      <c r="Q145" s="121">
        <v>2.45329</v>
      </c>
      <c r="R145" s="121">
        <f>$Q$145*$H$145</f>
        <v>13.21832652</v>
      </c>
      <c r="S145" s="121">
        <v>0</v>
      </c>
      <c r="T145" s="122">
        <f>$S$145*$H$145</f>
        <v>0</v>
      </c>
      <c r="AR145" s="71" t="s">
        <v>136</v>
      </c>
      <c r="AT145" s="71" t="s">
        <v>131</v>
      </c>
      <c r="AU145" s="71" t="s">
        <v>79</v>
      </c>
      <c r="AY145" s="6" t="s">
        <v>129</v>
      </c>
      <c r="BE145" s="123">
        <f>IF($N$145="základní",$J$145,0)</f>
        <v>0</v>
      </c>
      <c r="BF145" s="123">
        <f>IF($N$145="snížená",$J$145,0)</f>
        <v>0</v>
      </c>
      <c r="BG145" s="123">
        <f>IF($N$145="zákl. přenesená",$J$145,0)</f>
        <v>0</v>
      </c>
      <c r="BH145" s="123">
        <f>IF($N$145="sníž. přenesená",$J$145,0)</f>
        <v>0</v>
      </c>
      <c r="BI145" s="123">
        <f>IF($N$145="nulová",$J$145,0)</f>
        <v>0</v>
      </c>
      <c r="BJ145" s="71" t="s">
        <v>21</v>
      </c>
      <c r="BK145" s="123">
        <f>ROUND($I$145*$H$145,2)</f>
        <v>0</v>
      </c>
      <c r="BL145" s="71" t="s">
        <v>136</v>
      </c>
      <c r="BM145" s="71" t="s">
        <v>690</v>
      </c>
    </row>
    <row r="146" spans="2:51" s="6" customFormat="1" ht="15.75" customHeight="1">
      <c r="B146" s="124"/>
      <c r="D146" s="125" t="s">
        <v>142</v>
      </c>
      <c r="E146" s="126"/>
      <c r="F146" s="126" t="s">
        <v>691</v>
      </c>
      <c r="H146" s="127">
        <v>1.3</v>
      </c>
      <c r="L146" s="124"/>
      <c r="M146" s="128"/>
      <c r="T146" s="129"/>
      <c r="AT146" s="130" t="s">
        <v>142</v>
      </c>
      <c r="AU146" s="130" t="s">
        <v>79</v>
      </c>
      <c r="AV146" s="130" t="s">
        <v>79</v>
      </c>
      <c r="AW146" s="130" t="s">
        <v>95</v>
      </c>
      <c r="AX146" s="130" t="s">
        <v>72</v>
      </c>
      <c r="AY146" s="130" t="s">
        <v>129</v>
      </c>
    </row>
    <row r="147" spans="2:51" s="6" customFormat="1" ht="15.75" customHeight="1">
      <c r="B147" s="124"/>
      <c r="D147" s="131" t="s">
        <v>142</v>
      </c>
      <c r="E147" s="130"/>
      <c r="F147" s="126" t="s">
        <v>692</v>
      </c>
      <c r="H147" s="127">
        <v>0.938</v>
      </c>
      <c r="L147" s="124"/>
      <c r="M147" s="128"/>
      <c r="T147" s="129"/>
      <c r="AT147" s="130" t="s">
        <v>142</v>
      </c>
      <c r="AU147" s="130" t="s">
        <v>79</v>
      </c>
      <c r="AV147" s="130" t="s">
        <v>79</v>
      </c>
      <c r="AW147" s="130" t="s">
        <v>95</v>
      </c>
      <c r="AX147" s="130" t="s">
        <v>72</v>
      </c>
      <c r="AY147" s="130" t="s">
        <v>129</v>
      </c>
    </row>
    <row r="148" spans="2:51" s="6" customFormat="1" ht="15.75" customHeight="1">
      <c r="B148" s="124"/>
      <c r="D148" s="131" t="s">
        <v>142</v>
      </c>
      <c r="E148" s="130"/>
      <c r="F148" s="126" t="s">
        <v>693</v>
      </c>
      <c r="H148" s="127">
        <v>3.15</v>
      </c>
      <c r="L148" s="124"/>
      <c r="M148" s="128"/>
      <c r="T148" s="129"/>
      <c r="AT148" s="130" t="s">
        <v>142</v>
      </c>
      <c r="AU148" s="130" t="s">
        <v>79</v>
      </c>
      <c r="AV148" s="130" t="s">
        <v>79</v>
      </c>
      <c r="AW148" s="130" t="s">
        <v>95</v>
      </c>
      <c r="AX148" s="130" t="s">
        <v>72</v>
      </c>
      <c r="AY148" s="130" t="s">
        <v>129</v>
      </c>
    </row>
    <row r="149" spans="2:63" s="101" customFormat="1" ht="30.75" customHeight="1">
      <c r="B149" s="102"/>
      <c r="D149" s="103" t="s">
        <v>71</v>
      </c>
      <c r="E149" s="110" t="s">
        <v>167</v>
      </c>
      <c r="F149" s="110" t="s">
        <v>694</v>
      </c>
      <c r="J149" s="111">
        <f>$BK$149</f>
        <v>0</v>
      </c>
      <c r="L149" s="102"/>
      <c r="M149" s="106"/>
      <c r="P149" s="107">
        <f>SUM($P$150:$P$182)</f>
        <v>0</v>
      </c>
      <c r="R149" s="107">
        <f>SUM($R$150:$R$182)</f>
        <v>44.847363599999994</v>
      </c>
      <c r="T149" s="108">
        <f>SUM($T$150:$T$182)</f>
        <v>0</v>
      </c>
      <c r="AR149" s="103" t="s">
        <v>21</v>
      </c>
      <c r="AT149" s="103" t="s">
        <v>71</v>
      </c>
      <c r="AU149" s="103" t="s">
        <v>21</v>
      </c>
      <c r="AY149" s="103" t="s">
        <v>129</v>
      </c>
      <c r="BK149" s="109">
        <f>SUM($BK$150:$BK$182)</f>
        <v>0</v>
      </c>
    </row>
    <row r="150" spans="2:65" s="6" customFormat="1" ht="15.75" customHeight="1">
      <c r="B150" s="22"/>
      <c r="C150" s="112" t="s">
        <v>266</v>
      </c>
      <c r="D150" s="112" t="s">
        <v>131</v>
      </c>
      <c r="E150" s="113" t="s">
        <v>695</v>
      </c>
      <c r="F150" s="114" t="s">
        <v>696</v>
      </c>
      <c r="G150" s="115" t="s">
        <v>134</v>
      </c>
      <c r="H150" s="116">
        <v>1</v>
      </c>
      <c r="I150" s="117"/>
      <c r="J150" s="118">
        <f>ROUND($I$150*$H$150,2)</f>
        <v>0</v>
      </c>
      <c r="K150" s="114" t="s">
        <v>278</v>
      </c>
      <c r="L150" s="22"/>
      <c r="M150" s="119"/>
      <c r="N150" s="120" t="s">
        <v>43</v>
      </c>
      <c r="P150" s="121">
        <f>$O$150*$H$150</f>
        <v>0</v>
      </c>
      <c r="Q150" s="121">
        <v>0</v>
      </c>
      <c r="R150" s="121">
        <f>$Q$150*$H$150</f>
        <v>0</v>
      </c>
      <c r="S150" s="121">
        <v>0</v>
      </c>
      <c r="T150" s="122">
        <f>$S$150*$H$150</f>
        <v>0</v>
      </c>
      <c r="AR150" s="71" t="s">
        <v>136</v>
      </c>
      <c r="AT150" s="71" t="s">
        <v>131</v>
      </c>
      <c r="AU150" s="71" t="s">
        <v>79</v>
      </c>
      <c r="AY150" s="6" t="s">
        <v>129</v>
      </c>
      <c r="BE150" s="123">
        <f>IF($N$150="základní",$J$150,0)</f>
        <v>0</v>
      </c>
      <c r="BF150" s="123">
        <f>IF($N$150="snížená",$J$150,0)</f>
        <v>0</v>
      </c>
      <c r="BG150" s="123">
        <f>IF($N$150="zákl. přenesená",$J$150,0)</f>
        <v>0</v>
      </c>
      <c r="BH150" s="123">
        <f>IF($N$150="sníž. přenesená",$J$150,0)</f>
        <v>0</v>
      </c>
      <c r="BI150" s="123">
        <f>IF($N$150="nulová",$J$150,0)</f>
        <v>0</v>
      </c>
      <c r="BJ150" s="71" t="s">
        <v>21</v>
      </c>
      <c r="BK150" s="123">
        <f>ROUND($I$150*$H$150,2)</f>
        <v>0</v>
      </c>
      <c r="BL150" s="71" t="s">
        <v>136</v>
      </c>
      <c r="BM150" s="71" t="s">
        <v>697</v>
      </c>
    </row>
    <row r="151" spans="2:65" s="6" customFormat="1" ht="15.75" customHeight="1">
      <c r="B151" s="22"/>
      <c r="C151" s="115" t="s">
        <v>271</v>
      </c>
      <c r="D151" s="115" t="s">
        <v>131</v>
      </c>
      <c r="E151" s="113" t="s">
        <v>698</v>
      </c>
      <c r="F151" s="114" t="s">
        <v>699</v>
      </c>
      <c r="G151" s="115" t="s">
        <v>134</v>
      </c>
      <c r="H151" s="116">
        <v>1</v>
      </c>
      <c r="I151" s="117"/>
      <c r="J151" s="118">
        <f>ROUND($I$151*$H$151,2)</f>
        <v>0</v>
      </c>
      <c r="K151" s="114" t="s">
        <v>278</v>
      </c>
      <c r="L151" s="22"/>
      <c r="M151" s="119"/>
      <c r="N151" s="120" t="s">
        <v>43</v>
      </c>
      <c r="P151" s="121">
        <f>$O$151*$H$151</f>
        <v>0</v>
      </c>
      <c r="Q151" s="121">
        <v>0</v>
      </c>
      <c r="R151" s="121">
        <f>$Q$151*$H$151</f>
        <v>0</v>
      </c>
      <c r="S151" s="121">
        <v>0</v>
      </c>
      <c r="T151" s="122">
        <f>$S$151*$H$151</f>
        <v>0</v>
      </c>
      <c r="AR151" s="71" t="s">
        <v>136</v>
      </c>
      <c r="AT151" s="71" t="s">
        <v>131</v>
      </c>
      <c r="AU151" s="71" t="s">
        <v>79</v>
      </c>
      <c r="AY151" s="71" t="s">
        <v>129</v>
      </c>
      <c r="BE151" s="123">
        <f>IF($N$151="základní",$J$151,0)</f>
        <v>0</v>
      </c>
      <c r="BF151" s="123">
        <f>IF($N$151="snížená",$J$151,0)</f>
        <v>0</v>
      </c>
      <c r="BG151" s="123">
        <f>IF($N$151="zákl. přenesená",$J$151,0)</f>
        <v>0</v>
      </c>
      <c r="BH151" s="123">
        <f>IF($N$151="sníž. přenesená",$J$151,0)</f>
        <v>0</v>
      </c>
      <c r="BI151" s="123">
        <f>IF($N$151="nulová",$J$151,0)</f>
        <v>0</v>
      </c>
      <c r="BJ151" s="71" t="s">
        <v>21</v>
      </c>
      <c r="BK151" s="123">
        <f>ROUND($I$151*$H$151,2)</f>
        <v>0</v>
      </c>
      <c r="BL151" s="71" t="s">
        <v>136</v>
      </c>
      <c r="BM151" s="71" t="s">
        <v>700</v>
      </c>
    </row>
    <row r="152" spans="2:65" s="6" customFormat="1" ht="15.75" customHeight="1">
      <c r="B152" s="22"/>
      <c r="C152" s="135" t="s">
        <v>275</v>
      </c>
      <c r="D152" s="135" t="s">
        <v>219</v>
      </c>
      <c r="E152" s="133" t="s">
        <v>701</v>
      </c>
      <c r="F152" s="134" t="s">
        <v>702</v>
      </c>
      <c r="G152" s="135" t="s">
        <v>134</v>
      </c>
      <c r="H152" s="136">
        <v>1</v>
      </c>
      <c r="I152" s="137"/>
      <c r="J152" s="138">
        <f>ROUND($I$152*$H$152,2)</f>
        <v>0</v>
      </c>
      <c r="K152" s="134" t="s">
        <v>278</v>
      </c>
      <c r="L152" s="139"/>
      <c r="M152" s="140"/>
      <c r="N152" s="141" t="s">
        <v>43</v>
      </c>
      <c r="P152" s="121">
        <f>$O$152*$H$152</f>
        <v>0</v>
      </c>
      <c r="Q152" s="121">
        <v>0</v>
      </c>
      <c r="R152" s="121">
        <f>$Q$152*$H$152</f>
        <v>0</v>
      </c>
      <c r="S152" s="121">
        <v>0</v>
      </c>
      <c r="T152" s="122">
        <f>$S$152*$H$152</f>
        <v>0</v>
      </c>
      <c r="AR152" s="71" t="s">
        <v>167</v>
      </c>
      <c r="AT152" s="71" t="s">
        <v>219</v>
      </c>
      <c r="AU152" s="71" t="s">
        <v>79</v>
      </c>
      <c r="AY152" s="71" t="s">
        <v>129</v>
      </c>
      <c r="BE152" s="123">
        <f>IF($N$152="základní",$J$152,0)</f>
        <v>0</v>
      </c>
      <c r="BF152" s="123">
        <f>IF($N$152="snížená",$J$152,0)</f>
        <v>0</v>
      </c>
      <c r="BG152" s="123">
        <f>IF($N$152="zákl. přenesená",$J$152,0)</f>
        <v>0</v>
      </c>
      <c r="BH152" s="123">
        <f>IF($N$152="sníž. přenesená",$J$152,0)</f>
        <v>0</v>
      </c>
      <c r="BI152" s="123">
        <f>IF($N$152="nulová",$J$152,0)</f>
        <v>0</v>
      </c>
      <c r="BJ152" s="71" t="s">
        <v>21</v>
      </c>
      <c r="BK152" s="123">
        <f>ROUND($I$152*$H$152,2)</f>
        <v>0</v>
      </c>
      <c r="BL152" s="71" t="s">
        <v>136</v>
      </c>
      <c r="BM152" s="71" t="s">
        <v>703</v>
      </c>
    </row>
    <row r="153" spans="2:65" s="6" customFormat="1" ht="15.75" customHeight="1">
      <c r="B153" s="22"/>
      <c r="C153" s="135" t="s">
        <v>83</v>
      </c>
      <c r="D153" s="135" t="s">
        <v>219</v>
      </c>
      <c r="E153" s="133" t="s">
        <v>704</v>
      </c>
      <c r="F153" s="134" t="s">
        <v>705</v>
      </c>
      <c r="G153" s="135" t="s">
        <v>134</v>
      </c>
      <c r="H153" s="136">
        <v>1</v>
      </c>
      <c r="I153" s="137"/>
      <c r="J153" s="138">
        <f>ROUND($I$153*$H$153,2)</f>
        <v>0</v>
      </c>
      <c r="K153" s="134" t="s">
        <v>135</v>
      </c>
      <c r="L153" s="139"/>
      <c r="M153" s="140"/>
      <c r="N153" s="141" t="s">
        <v>43</v>
      </c>
      <c r="P153" s="121">
        <f>$O$153*$H$153</f>
        <v>0</v>
      </c>
      <c r="Q153" s="121">
        <v>1</v>
      </c>
      <c r="R153" s="121">
        <f>$Q$153*$H$153</f>
        <v>1</v>
      </c>
      <c r="S153" s="121">
        <v>0</v>
      </c>
      <c r="T153" s="122">
        <f>$S$153*$H$153</f>
        <v>0</v>
      </c>
      <c r="AR153" s="71" t="s">
        <v>706</v>
      </c>
      <c r="AT153" s="71" t="s">
        <v>219</v>
      </c>
      <c r="AU153" s="71" t="s">
        <v>79</v>
      </c>
      <c r="AY153" s="71" t="s">
        <v>129</v>
      </c>
      <c r="BE153" s="123">
        <f>IF($N$153="základní",$J$153,0)</f>
        <v>0</v>
      </c>
      <c r="BF153" s="123">
        <f>IF($N$153="snížená",$J$153,0)</f>
        <v>0</v>
      </c>
      <c r="BG153" s="123">
        <f>IF($N$153="zákl. přenesená",$J$153,0)</f>
        <v>0</v>
      </c>
      <c r="BH153" s="123">
        <f>IF($N$153="sníž. přenesená",$J$153,0)</f>
        <v>0</v>
      </c>
      <c r="BI153" s="123">
        <f>IF($N$153="nulová",$J$153,0)</f>
        <v>0</v>
      </c>
      <c r="BJ153" s="71" t="s">
        <v>21</v>
      </c>
      <c r="BK153" s="123">
        <f>ROUND($I$153*$H$153,2)</f>
        <v>0</v>
      </c>
      <c r="BL153" s="71" t="s">
        <v>706</v>
      </c>
      <c r="BM153" s="71" t="s">
        <v>707</v>
      </c>
    </row>
    <row r="154" spans="2:65" s="6" customFormat="1" ht="15.75" customHeight="1">
      <c r="B154" s="22"/>
      <c r="C154" s="135" t="s">
        <v>285</v>
      </c>
      <c r="D154" s="135" t="s">
        <v>219</v>
      </c>
      <c r="E154" s="133" t="s">
        <v>708</v>
      </c>
      <c r="F154" s="134" t="s">
        <v>709</v>
      </c>
      <c r="G154" s="135" t="s">
        <v>134</v>
      </c>
      <c r="H154" s="136">
        <v>2</v>
      </c>
      <c r="I154" s="137"/>
      <c r="J154" s="138">
        <f>ROUND($I$154*$H$154,2)</f>
        <v>0</v>
      </c>
      <c r="K154" s="134" t="s">
        <v>135</v>
      </c>
      <c r="L154" s="139"/>
      <c r="M154" s="140"/>
      <c r="N154" s="141" t="s">
        <v>43</v>
      </c>
      <c r="P154" s="121">
        <f>$O$154*$H$154</f>
        <v>0</v>
      </c>
      <c r="Q154" s="121">
        <v>0.548</v>
      </c>
      <c r="R154" s="121">
        <f>$Q$154*$H$154</f>
        <v>1.096</v>
      </c>
      <c r="S154" s="121">
        <v>0</v>
      </c>
      <c r="T154" s="122">
        <f>$S$154*$H$154</f>
        <v>0</v>
      </c>
      <c r="AR154" s="71" t="s">
        <v>706</v>
      </c>
      <c r="AT154" s="71" t="s">
        <v>219</v>
      </c>
      <c r="AU154" s="71" t="s">
        <v>79</v>
      </c>
      <c r="AY154" s="71" t="s">
        <v>129</v>
      </c>
      <c r="BE154" s="123">
        <f>IF($N$154="základní",$J$154,0)</f>
        <v>0</v>
      </c>
      <c r="BF154" s="123">
        <f>IF($N$154="snížená",$J$154,0)</f>
        <v>0</v>
      </c>
      <c r="BG154" s="123">
        <f>IF($N$154="zákl. přenesená",$J$154,0)</f>
        <v>0</v>
      </c>
      <c r="BH154" s="123">
        <f>IF($N$154="sníž. přenesená",$J$154,0)</f>
        <v>0</v>
      </c>
      <c r="BI154" s="123">
        <f>IF($N$154="nulová",$J$154,0)</f>
        <v>0</v>
      </c>
      <c r="BJ154" s="71" t="s">
        <v>21</v>
      </c>
      <c r="BK154" s="123">
        <f>ROUND($I$154*$H$154,2)</f>
        <v>0</v>
      </c>
      <c r="BL154" s="71" t="s">
        <v>706</v>
      </c>
      <c r="BM154" s="71" t="s">
        <v>710</v>
      </c>
    </row>
    <row r="155" spans="2:65" s="6" customFormat="1" ht="15.75" customHeight="1">
      <c r="B155" s="22"/>
      <c r="C155" s="135" t="s">
        <v>290</v>
      </c>
      <c r="D155" s="135" t="s">
        <v>219</v>
      </c>
      <c r="E155" s="133" t="s">
        <v>711</v>
      </c>
      <c r="F155" s="134" t="s">
        <v>712</v>
      </c>
      <c r="G155" s="135" t="s">
        <v>134</v>
      </c>
      <c r="H155" s="136">
        <v>3</v>
      </c>
      <c r="I155" s="137"/>
      <c r="J155" s="138">
        <f>ROUND($I$155*$H$155,2)</f>
        <v>0</v>
      </c>
      <c r="K155" s="134" t="s">
        <v>278</v>
      </c>
      <c r="L155" s="139"/>
      <c r="M155" s="140"/>
      <c r="N155" s="141" t="s">
        <v>43</v>
      </c>
      <c r="P155" s="121">
        <f>$O$155*$H$155</f>
        <v>0</v>
      </c>
      <c r="Q155" s="121">
        <v>1.35</v>
      </c>
      <c r="R155" s="121">
        <f>$Q$155*$H$155</f>
        <v>4.050000000000001</v>
      </c>
      <c r="S155" s="121">
        <v>0</v>
      </c>
      <c r="T155" s="122">
        <f>$S$155*$H$155</f>
        <v>0</v>
      </c>
      <c r="AR155" s="71" t="s">
        <v>706</v>
      </c>
      <c r="AT155" s="71" t="s">
        <v>219</v>
      </c>
      <c r="AU155" s="71" t="s">
        <v>79</v>
      </c>
      <c r="AY155" s="71" t="s">
        <v>129</v>
      </c>
      <c r="BE155" s="123">
        <f>IF($N$155="základní",$J$155,0)</f>
        <v>0</v>
      </c>
      <c r="BF155" s="123">
        <f>IF($N$155="snížená",$J$155,0)</f>
        <v>0</v>
      </c>
      <c r="BG155" s="123">
        <f>IF($N$155="zákl. přenesená",$J$155,0)</f>
        <v>0</v>
      </c>
      <c r="BH155" s="123">
        <f>IF($N$155="sníž. přenesená",$J$155,0)</f>
        <v>0</v>
      </c>
      <c r="BI155" s="123">
        <f>IF($N$155="nulová",$J$155,0)</f>
        <v>0</v>
      </c>
      <c r="BJ155" s="71" t="s">
        <v>21</v>
      </c>
      <c r="BK155" s="123">
        <f>ROUND($I$155*$H$155,2)</f>
        <v>0</v>
      </c>
      <c r="BL155" s="71" t="s">
        <v>706</v>
      </c>
      <c r="BM155" s="71" t="s">
        <v>713</v>
      </c>
    </row>
    <row r="156" spans="2:65" s="6" customFormat="1" ht="15.75" customHeight="1">
      <c r="B156" s="22"/>
      <c r="C156" s="115" t="s">
        <v>295</v>
      </c>
      <c r="D156" s="115" t="s">
        <v>131</v>
      </c>
      <c r="E156" s="113" t="s">
        <v>714</v>
      </c>
      <c r="F156" s="114" t="s">
        <v>715</v>
      </c>
      <c r="G156" s="115" t="s">
        <v>134</v>
      </c>
      <c r="H156" s="116">
        <v>1</v>
      </c>
      <c r="I156" s="117"/>
      <c r="J156" s="118">
        <f>ROUND($I$156*$H$156,2)</f>
        <v>0</v>
      </c>
      <c r="K156" s="114" t="s">
        <v>278</v>
      </c>
      <c r="L156" s="22"/>
      <c r="M156" s="119"/>
      <c r="N156" s="120" t="s">
        <v>43</v>
      </c>
      <c r="P156" s="121">
        <f>$O$156*$H$156</f>
        <v>0</v>
      </c>
      <c r="Q156" s="121">
        <v>0</v>
      </c>
      <c r="R156" s="121">
        <f>$Q$156*$H$156</f>
        <v>0</v>
      </c>
      <c r="S156" s="121">
        <v>0</v>
      </c>
      <c r="T156" s="122">
        <f>$S$156*$H$156</f>
        <v>0</v>
      </c>
      <c r="AR156" s="71" t="s">
        <v>136</v>
      </c>
      <c r="AT156" s="71" t="s">
        <v>131</v>
      </c>
      <c r="AU156" s="71" t="s">
        <v>79</v>
      </c>
      <c r="AY156" s="71" t="s">
        <v>129</v>
      </c>
      <c r="BE156" s="123">
        <f>IF($N$156="základní",$J$156,0)</f>
        <v>0</v>
      </c>
      <c r="BF156" s="123">
        <f>IF($N$156="snížená",$J$156,0)</f>
        <v>0</v>
      </c>
      <c r="BG156" s="123">
        <f>IF($N$156="zákl. přenesená",$J$156,0)</f>
        <v>0</v>
      </c>
      <c r="BH156" s="123">
        <f>IF($N$156="sníž. přenesená",$J$156,0)</f>
        <v>0</v>
      </c>
      <c r="BI156" s="123">
        <f>IF($N$156="nulová",$J$156,0)</f>
        <v>0</v>
      </c>
      <c r="BJ156" s="71" t="s">
        <v>21</v>
      </c>
      <c r="BK156" s="123">
        <f>ROUND($I$156*$H$156,2)</f>
        <v>0</v>
      </c>
      <c r="BL156" s="71" t="s">
        <v>136</v>
      </c>
      <c r="BM156" s="71" t="s">
        <v>716</v>
      </c>
    </row>
    <row r="157" spans="2:65" s="6" customFormat="1" ht="15.75" customHeight="1">
      <c r="B157" s="22"/>
      <c r="C157" s="135" t="s">
        <v>299</v>
      </c>
      <c r="D157" s="135" t="s">
        <v>219</v>
      </c>
      <c r="E157" s="133" t="s">
        <v>717</v>
      </c>
      <c r="F157" s="134" t="s">
        <v>718</v>
      </c>
      <c r="G157" s="135" t="s">
        <v>134</v>
      </c>
      <c r="H157" s="136">
        <v>1</v>
      </c>
      <c r="I157" s="137"/>
      <c r="J157" s="138">
        <f>ROUND($I$157*$H$157,2)</f>
        <v>0</v>
      </c>
      <c r="K157" s="134" t="s">
        <v>278</v>
      </c>
      <c r="L157" s="139"/>
      <c r="M157" s="140"/>
      <c r="N157" s="141" t="s">
        <v>43</v>
      </c>
      <c r="P157" s="121">
        <f>$O$157*$H$157</f>
        <v>0</v>
      </c>
      <c r="Q157" s="121">
        <v>0</v>
      </c>
      <c r="R157" s="121">
        <f>$Q$157*$H$157</f>
        <v>0</v>
      </c>
      <c r="S157" s="121">
        <v>0</v>
      </c>
      <c r="T157" s="122">
        <f>$S$157*$H$157</f>
        <v>0</v>
      </c>
      <c r="AR157" s="71" t="s">
        <v>167</v>
      </c>
      <c r="AT157" s="71" t="s">
        <v>219</v>
      </c>
      <c r="AU157" s="71" t="s">
        <v>79</v>
      </c>
      <c r="AY157" s="71" t="s">
        <v>129</v>
      </c>
      <c r="BE157" s="123">
        <f>IF($N$157="základní",$J$157,0)</f>
        <v>0</v>
      </c>
      <c r="BF157" s="123">
        <f>IF($N$157="snížená",$J$157,0)</f>
        <v>0</v>
      </c>
      <c r="BG157" s="123">
        <f>IF($N$157="zákl. přenesená",$J$157,0)</f>
        <v>0</v>
      </c>
      <c r="BH157" s="123">
        <f>IF($N$157="sníž. přenesená",$J$157,0)</f>
        <v>0</v>
      </c>
      <c r="BI157" s="123">
        <f>IF($N$157="nulová",$J$157,0)</f>
        <v>0</v>
      </c>
      <c r="BJ157" s="71" t="s">
        <v>21</v>
      </c>
      <c r="BK157" s="123">
        <f>ROUND($I$157*$H$157,2)</f>
        <v>0</v>
      </c>
      <c r="BL157" s="71" t="s">
        <v>136</v>
      </c>
      <c r="BM157" s="71" t="s">
        <v>719</v>
      </c>
    </row>
    <row r="158" spans="2:65" s="6" customFormat="1" ht="15.75" customHeight="1">
      <c r="B158" s="22"/>
      <c r="C158" s="135" t="s">
        <v>304</v>
      </c>
      <c r="D158" s="135" t="s">
        <v>219</v>
      </c>
      <c r="E158" s="133" t="s">
        <v>720</v>
      </c>
      <c r="F158" s="134" t="s">
        <v>721</v>
      </c>
      <c r="G158" s="135" t="s">
        <v>134</v>
      </c>
      <c r="H158" s="136">
        <v>1</v>
      </c>
      <c r="I158" s="137"/>
      <c r="J158" s="138">
        <f>ROUND($I$158*$H$158,2)</f>
        <v>0</v>
      </c>
      <c r="K158" s="134" t="s">
        <v>135</v>
      </c>
      <c r="L158" s="139"/>
      <c r="M158" s="140"/>
      <c r="N158" s="141" t="s">
        <v>43</v>
      </c>
      <c r="P158" s="121">
        <f>$O$158*$H$158</f>
        <v>0</v>
      </c>
      <c r="Q158" s="121">
        <v>0.5</v>
      </c>
      <c r="R158" s="121">
        <f>$Q$158*$H$158</f>
        <v>0.5</v>
      </c>
      <c r="S158" s="121">
        <v>0</v>
      </c>
      <c r="T158" s="122">
        <f>$S$158*$H$158</f>
        <v>0</v>
      </c>
      <c r="AR158" s="71" t="s">
        <v>706</v>
      </c>
      <c r="AT158" s="71" t="s">
        <v>219</v>
      </c>
      <c r="AU158" s="71" t="s">
        <v>79</v>
      </c>
      <c r="AY158" s="71" t="s">
        <v>129</v>
      </c>
      <c r="BE158" s="123">
        <f>IF($N$158="základní",$J$158,0)</f>
        <v>0</v>
      </c>
      <c r="BF158" s="123">
        <f>IF($N$158="snížená",$J$158,0)</f>
        <v>0</v>
      </c>
      <c r="BG158" s="123">
        <f>IF($N$158="zákl. přenesená",$J$158,0)</f>
        <v>0</v>
      </c>
      <c r="BH158" s="123">
        <f>IF($N$158="sníž. přenesená",$J$158,0)</f>
        <v>0</v>
      </c>
      <c r="BI158" s="123">
        <f>IF($N$158="nulová",$J$158,0)</f>
        <v>0</v>
      </c>
      <c r="BJ158" s="71" t="s">
        <v>21</v>
      </c>
      <c r="BK158" s="123">
        <f>ROUND($I$158*$H$158,2)</f>
        <v>0</v>
      </c>
      <c r="BL158" s="71" t="s">
        <v>706</v>
      </c>
      <c r="BM158" s="71" t="s">
        <v>722</v>
      </c>
    </row>
    <row r="159" spans="2:65" s="6" customFormat="1" ht="15.75" customHeight="1">
      <c r="B159" s="22"/>
      <c r="C159" s="135" t="s">
        <v>309</v>
      </c>
      <c r="D159" s="135" t="s">
        <v>219</v>
      </c>
      <c r="E159" s="133" t="s">
        <v>704</v>
      </c>
      <c r="F159" s="134" t="s">
        <v>705</v>
      </c>
      <c r="G159" s="135" t="s">
        <v>134</v>
      </c>
      <c r="H159" s="136">
        <v>2</v>
      </c>
      <c r="I159" s="137"/>
      <c r="J159" s="138">
        <f>ROUND($I$159*$H$159,2)</f>
        <v>0</v>
      </c>
      <c r="K159" s="134" t="s">
        <v>135</v>
      </c>
      <c r="L159" s="139"/>
      <c r="M159" s="140"/>
      <c r="N159" s="141" t="s">
        <v>43</v>
      </c>
      <c r="P159" s="121">
        <f>$O$159*$H$159</f>
        <v>0</v>
      </c>
      <c r="Q159" s="121">
        <v>1</v>
      </c>
      <c r="R159" s="121">
        <f>$Q$159*$H$159</f>
        <v>2</v>
      </c>
      <c r="S159" s="121">
        <v>0</v>
      </c>
      <c r="T159" s="122">
        <f>$S$159*$H$159</f>
        <v>0</v>
      </c>
      <c r="AR159" s="71" t="s">
        <v>706</v>
      </c>
      <c r="AT159" s="71" t="s">
        <v>219</v>
      </c>
      <c r="AU159" s="71" t="s">
        <v>79</v>
      </c>
      <c r="AY159" s="71" t="s">
        <v>129</v>
      </c>
      <c r="BE159" s="123">
        <f>IF($N$159="základní",$J$159,0)</f>
        <v>0</v>
      </c>
      <c r="BF159" s="123">
        <f>IF($N$159="snížená",$J$159,0)</f>
        <v>0</v>
      </c>
      <c r="BG159" s="123">
        <f>IF($N$159="zákl. přenesená",$J$159,0)</f>
        <v>0</v>
      </c>
      <c r="BH159" s="123">
        <f>IF($N$159="sníž. přenesená",$J$159,0)</f>
        <v>0</v>
      </c>
      <c r="BI159" s="123">
        <f>IF($N$159="nulová",$J$159,0)</f>
        <v>0</v>
      </c>
      <c r="BJ159" s="71" t="s">
        <v>21</v>
      </c>
      <c r="BK159" s="123">
        <f>ROUND($I$159*$H$159,2)</f>
        <v>0</v>
      </c>
      <c r="BL159" s="71" t="s">
        <v>706</v>
      </c>
      <c r="BM159" s="71" t="s">
        <v>723</v>
      </c>
    </row>
    <row r="160" spans="2:65" s="6" customFormat="1" ht="15.75" customHeight="1">
      <c r="B160" s="22"/>
      <c r="C160" s="135" t="s">
        <v>314</v>
      </c>
      <c r="D160" s="135" t="s">
        <v>219</v>
      </c>
      <c r="E160" s="133" t="s">
        <v>708</v>
      </c>
      <c r="F160" s="134" t="s">
        <v>709</v>
      </c>
      <c r="G160" s="135" t="s">
        <v>134</v>
      </c>
      <c r="H160" s="136">
        <v>1</v>
      </c>
      <c r="I160" s="137"/>
      <c r="J160" s="138">
        <f>ROUND($I$160*$H$160,2)</f>
        <v>0</v>
      </c>
      <c r="K160" s="134" t="s">
        <v>135</v>
      </c>
      <c r="L160" s="139"/>
      <c r="M160" s="140"/>
      <c r="N160" s="141" t="s">
        <v>43</v>
      </c>
      <c r="P160" s="121">
        <f>$O$160*$H$160</f>
        <v>0</v>
      </c>
      <c r="Q160" s="121">
        <v>0.548</v>
      </c>
      <c r="R160" s="121">
        <f>$Q$160*$H$160</f>
        <v>0.548</v>
      </c>
      <c r="S160" s="121">
        <v>0</v>
      </c>
      <c r="T160" s="122">
        <f>$S$160*$H$160</f>
        <v>0</v>
      </c>
      <c r="AR160" s="71" t="s">
        <v>706</v>
      </c>
      <c r="AT160" s="71" t="s">
        <v>219</v>
      </c>
      <c r="AU160" s="71" t="s">
        <v>79</v>
      </c>
      <c r="AY160" s="71" t="s">
        <v>129</v>
      </c>
      <c r="BE160" s="123">
        <f>IF($N$160="základní",$J$160,0)</f>
        <v>0</v>
      </c>
      <c r="BF160" s="123">
        <f>IF($N$160="snížená",$J$160,0)</f>
        <v>0</v>
      </c>
      <c r="BG160" s="123">
        <f>IF($N$160="zákl. přenesená",$J$160,0)</f>
        <v>0</v>
      </c>
      <c r="BH160" s="123">
        <f>IF($N$160="sníž. přenesená",$J$160,0)</f>
        <v>0</v>
      </c>
      <c r="BI160" s="123">
        <f>IF($N$160="nulová",$J$160,0)</f>
        <v>0</v>
      </c>
      <c r="BJ160" s="71" t="s">
        <v>21</v>
      </c>
      <c r="BK160" s="123">
        <f>ROUND($I$160*$H$160,2)</f>
        <v>0</v>
      </c>
      <c r="BL160" s="71" t="s">
        <v>706</v>
      </c>
      <c r="BM160" s="71" t="s">
        <v>724</v>
      </c>
    </row>
    <row r="161" spans="2:65" s="6" customFormat="1" ht="15.75" customHeight="1">
      <c r="B161" s="22"/>
      <c r="C161" s="135" t="s">
        <v>320</v>
      </c>
      <c r="D161" s="135" t="s">
        <v>219</v>
      </c>
      <c r="E161" s="133" t="s">
        <v>711</v>
      </c>
      <c r="F161" s="134" t="s">
        <v>712</v>
      </c>
      <c r="G161" s="135" t="s">
        <v>134</v>
      </c>
      <c r="H161" s="136">
        <v>4</v>
      </c>
      <c r="I161" s="137"/>
      <c r="J161" s="138">
        <f>ROUND($I$161*$H$161,2)</f>
        <v>0</v>
      </c>
      <c r="K161" s="134" t="s">
        <v>278</v>
      </c>
      <c r="L161" s="139"/>
      <c r="M161" s="140"/>
      <c r="N161" s="141" t="s">
        <v>43</v>
      </c>
      <c r="P161" s="121">
        <f>$O$161*$H$161</f>
        <v>0</v>
      </c>
      <c r="Q161" s="121">
        <v>1.35</v>
      </c>
      <c r="R161" s="121">
        <f>$Q$161*$H$161</f>
        <v>5.4</v>
      </c>
      <c r="S161" s="121">
        <v>0</v>
      </c>
      <c r="T161" s="122">
        <f>$S$161*$H$161</f>
        <v>0</v>
      </c>
      <c r="AR161" s="71" t="s">
        <v>706</v>
      </c>
      <c r="AT161" s="71" t="s">
        <v>219</v>
      </c>
      <c r="AU161" s="71" t="s">
        <v>79</v>
      </c>
      <c r="AY161" s="71" t="s">
        <v>129</v>
      </c>
      <c r="BE161" s="123">
        <f>IF($N$161="základní",$J$161,0)</f>
        <v>0</v>
      </c>
      <c r="BF161" s="123">
        <f>IF($N$161="snížená",$J$161,0)</f>
        <v>0</v>
      </c>
      <c r="BG161" s="123">
        <f>IF($N$161="zákl. přenesená",$J$161,0)</f>
        <v>0</v>
      </c>
      <c r="BH161" s="123">
        <f>IF($N$161="sníž. přenesená",$J$161,0)</f>
        <v>0</v>
      </c>
      <c r="BI161" s="123">
        <f>IF($N$161="nulová",$J$161,0)</f>
        <v>0</v>
      </c>
      <c r="BJ161" s="71" t="s">
        <v>21</v>
      </c>
      <c r="BK161" s="123">
        <f>ROUND($I$161*$H$161,2)</f>
        <v>0</v>
      </c>
      <c r="BL161" s="71" t="s">
        <v>706</v>
      </c>
      <c r="BM161" s="71" t="s">
        <v>725</v>
      </c>
    </row>
    <row r="162" spans="2:65" s="6" customFormat="1" ht="15.75" customHeight="1">
      <c r="B162" s="22"/>
      <c r="C162" s="115" t="s">
        <v>324</v>
      </c>
      <c r="D162" s="115" t="s">
        <v>131</v>
      </c>
      <c r="E162" s="113" t="s">
        <v>726</v>
      </c>
      <c r="F162" s="114" t="s">
        <v>727</v>
      </c>
      <c r="G162" s="115" t="s">
        <v>164</v>
      </c>
      <c r="H162" s="116">
        <v>5</v>
      </c>
      <c r="I162" s="117"/>
      <c r="J162" s="118">
        <f>ROUND($I$162*$H$162,2)</f>
        <v>0</v>
      </c>
      <c r="K162" s="114" t="s">
        <v>135</v>
      </c>
      <c r="L162" s="22"/>
      <c r="M162" s="119"/>
      <c r="N162" s="120" t="s">
        <v>43</v>
      </c>
      <c r="P162" s="121">
        <f>$O$162*$H$162</f>
        <v>0</v>
      </c>
      <c r="Q162" s="121">
        <v>0.0033</v>
      </c>
      <c r="R162" s="121">
        <f>$Q$162*$H$162</f>
        <v>0.0165</v>
      </c>
      <c r="S162" s="121">
        <v>0</v>
      </c>
      <c r="T162" s="122">
        <f>$S$162*$H$162</f>
        <v>0</v>
      </c>
      <c r="AR162" s="71" t="s">
        <v>136</v>
      </c>
      <c r="AT162" s="71" t="s">
        <v>131</v>
      </c>
      <c r="AU162" s="71" t="s">
        <v>79</v>
      </c>
      <c r="AY162" s="71" t="s">
        <v>129</v>
      </c>
      <c r="BE162" s="123">
        <f>IF($N$162="základní",$J$162,0)</f>
        <v>0</v>
      </c>
      <c r="BF162" s="123">
        <f>IF($N$162="snížená",$J$162,0)</f>
        <v>0</v>
      </c>
      <c r="BG162" s="123">
        <f>IF($N$162="zákl. přenesená",$J$162,0)</f>
        <v>0</v>
      </c>
      <c r="BH162" s="123">
        <f>IF($N$162="sníž. přenesená",$J$162,0)</f>
        <v>0</v>
      </c>
      <c r="BI162" s="123">
        <f>IF($N$162="nulová",$J$162,0)</f>
        <v>0</v>
      </c>
      <c r="BJ162" s="71" t="s">
        <v>21</v>
      </c>
      <c r="BK162" s="123">
        <f>ROUND($I$162*$H$162,2)</f>
        <v>0</v>
      </c>
      <c r="BL162" s="71" t="s">
        <v>136</v>
      </c>
      <c r="BM162" s="71" t="s">
        <v>728</v>
      </c>
    </row>
    <row r="163" spans="2:65" s="6" customFormat="1" ht="15.75" customHeight="1">
      <c r="B163" s="22"/>
      <c r="C163" s="115" t="s">
        <v>86</v>
      </c>
      <c r="D163" s="115" t="s">
        <v>131</v>
      </c>
      <c r="E163" s="113" t="s">
        <v>729</v>
      </c>
      <c r="F163" s="114" t="s">
        <v>730</v>
      </c>
      <c r="G163" s="115" t="s">
        <v>164</v>
      </c>
      <c r="H163" s="116">
        <v>49.63</v>
      </c>
      <c r="I163" s="117"/>
      <c r="J163" s="118">
        <f>ROUND($I$163*$H$163,2)</f>
        <v>0</v>
      </c>
      <c r="K163" s="114" t="s">
        <v>135</v>
      </c>
      <c r="L163" s="22"/>
      <c r="M163" s="119"/>
      <c r="N163" s="120" t="s">
        <v>43</v>
      </c>
      <c r="P163" s="121">
        <f>$O$163*$H$163</f>
        <v>0</v>
      </c>
      <c r="Q163" s="121">
        <v>0</v>
      </c>
      <c r="R163" s="121">
        <f>$Q$163*$H$163</f>
        <v>0</v>
      </c>
      <c r="S163" s="121">
        <v>0</v>
      </c>
      <c r="T163" s="122">
        <f>$S$163*$H$163</f>
        <v>0</v>
      </c>
      <c r="AR163" s="71" t="s">
        <v>136</v>
      </c>
      <c r="AT163" s="71" t="s">
        <v>131</v>
      </c>
      <c r="AU163" s="71" t="s">
        <v>79</v>
      </c>
      <c r="AY163" s="71" t="s">
        <v>129</v>
      </c>
      <c r="BE163" s="123">
        <f>IF($N$163="základní",$J$163,0)</f>
        <v>0</v>
      </c>
      <c r="BF163" s="123">
        <f>IF($N$163="snížená",$J$163,0)</f>
        <v>0</v>
      </c>
      <c r="BG163" s="123">
        <f>IF($N$163="zákl. přenesená",$J$163,0)</f>
        <v>0</v>
      </c>
      <c r="BH163" s="123">
        <f>IF($N$163="sníž. přenesená",$J$163,0)</f>
        <v>0</v>
      </c>
      <c r="BI163" s="123">
        <f>IF($N$163="nulová",$J$163,0)</f>
        <v>0</v>
      </c>
      <c r="BJ163" s="71" t="s">
        <v>21</v>
      </c>
      <c r="BK163" s="123">
        <f>ROUND($I$163*$H$163,2)</f>
        <v>0</v>
      </c>
      <c r="BL163" s="71" t="s">
        <v>136</v>
      </c>
      <c r="BM163" s="71" t="s">
        <v>731</v>
      </c>
    </row>
    <row r="164" spans="2:65" s="6" customFormat="1" ht="15.75" customHeight="1">
      <c r="B164" s="22"/>
      <c r="C164" s="135" t="s">
        <v>444</v>
      </c>
      <c r="D164" s="135" t="s">
        <v>219</v>
      </c>
      <c r="E164" s="133" t="s">
        <v>732</v>
      </c>
      <c r="F164" s="134" t="s">
        <v>733</v>
      </c>
      <c r="G164" s="135" t="s">
        <v>134</v>
      </c>
      <c r="H164" s="136">
        <v>18.581</v>
      </c>
      <c r="I164" s="137"/>
      <c r="J164" s="138">
        <f>ROUND($I$164*$H$164,2)</f>
        <v>0</v>
      </c>
      <c r="K164" s="134" t="s">
        <v>135</v>
      </c>
      <c r="L164" s="139"/>
      <c r="M164" s="140"/>
      <c r="N164" s="141" t="s">
        <v>43</v>
      </c>
      <c r="P164" s="121">
        <f>$O$164*$H$164</f>
        <v>0</v>
      </c>
      <c r="Q164" s="121">
        <v>0.0156</v>
      </c>
      <c r="R164" s="121">
        <f>$Q$164*$H$164</f>
        <v>0.2898636</v>
      </c>
      <c r="S164" s="121">
        <v>0</v>
      </c>
      <c r="T164" s="122">
        <f>$S$164*$H$164</f>
        <v>0</v>
      </c>
      <c r="AR164" s="71" t="s">
        <v>167</v>
      </c>
      <c r="AT164" s="71" t="s">
        <v>219</v>
      </c>
      <c r="AU164" s="71" t="s">
        <v>79</v>
      </c>
      <c r="AY164" s="71" t="s">
        <v>129</v>
      </c>
      <c r="BE164" s="123">
        <f>IF($N$164="základní",$J$164,0)</f>
        <v>0</v>
      </c>
      <c r="BF164" s="123">
        <f>IF($N$164="snížená",$J$164,0)</f>
        <v>0</v>
      </c>
      <c r="BG164" s="123">
        <f>IF($N$164="zákl. přenesená",$J$164,0)</f>
        <v>0</v>
      </c>
      <c r="BH164" s="123">
        <f>IF($N$164="sníž. přenesená",$J$164,0)</f>
        <v>0</v>
      </c>
      <c r="BI164" s="123">
        <f>IF($N$164="nulová",$J$164,0)</f>
        <v>0</v>
      </c>
      <c r="BJ164" s="71" t="s">
        <v>21</v>
      </c>
      <c r="BK164" s="123">
        <f>ROUND($I$164*$H$164,2)</f>
        <v>0</v>
      </c>
      <c r="BL164" s="71" t="s">
        <v>136</v>
      </c>
      <c r="BM164" s="71" t="s">
        <v>734</v>
      </c>
    </row>
    <row r="165" spans="2:51" s="6" customFormat="1" ht="15.75" customHeight="1">
      <c r="B165" s="124"/>
      <c r="D165" s="131" t="s">
        <v>142</v>
      </c>
      <c r="F165" s="126" t="s">
        <v>735</v>
      </c>
      <c r="H165" s="127">
        <v>18.581</v>
      </c>
      <c r="L165" s="124"/>
      <c r="M165" s="128"/>
      <c r="T165" s="129"/>
      <c r="AT165" s="130" t="s">
        <v>142</v>
      </c>
      <c r="AU165" s="130" t="s">
        <v>79</v>
      </c>
      <c r="AV165" s="130" t="s">
        <v>79</v>
      </c>
      <c r="AW165" s="130" t="s">
        <v>72</v>
      </c>
      <c r="AX165" s="130" t="s">
        <v>21</v>
      </c>
      <c r="AY165" s="130" t="s">
        <v>129</v>
      </c>
    </row>
    <row r="166" spans="2:65" s="6" customFormat="1" ht="15.75" customHeight="1">
      <c r="B166" s="22"/>
      <c r="C166" s="112" t="s">
        <v>339</v>
      </c>
      <c r="D166" s="112" t="s">
        <v>131</v>
      </c>
      <c r="E166" s="113" t="s">
        <v>736</v>
      </c>
      <c r="F166" s="114" t="s">
        <v>737</v>
      </c>
      <c r="G166" s="115" t="s">
        <v>134</v>
      </c>
      <c r="H166" s="116">
        <v>3</v>
      </c>
      <c r="I166" s="117"/>
      <c r="J166" s="118">
        <f>ROUND($I$166*$H$166,2)</f>
        <v>0</v>
      </c>
      <c r="K166" s="114" t="s">
        <v>135</v>
      </c>
      <c r="L166" s="22"/>
      <c r="M166" s="119"/>
      <c r="N166" s="120" t="s">
        <v>43</v>
      </c>
      <c r="P166" s="121">
        <f>$O$166*$H$166</f>
        <v>0</v>
      </c>
      <c r="Q166" s="121">
        <v>2.11676</v>
      </c>
      <c r="R166" s="121">
        <f>$Q$166*$H$166</f>
        <v>6.350280000000001</v>
      </c>
      <c r="S166" s="121">
        <v>0</v>
      </c>
      <c r="T166" s="122">
        <f>$S$166*$H$166</f>
        <v>0</v>
      </c>
      <c r="AR166" s="71" t="s">
        <v>136</v>
      </c>
      <c r="AT166" s="71" t="s">
        <v>131</v>
      </c>
      <c r="AU166" s="71" t="s">
        <v>79</v>
      </c>
      <c r="AY166" s="6" t="s">
        <v>129</v>
      </c>
      <c r="BE166" s="123">
        <f>IF($N$166="základní",$J$166,0)</f>
        <v>0</v>
      </c>
      <c r="BF166" s="123">
        <f>IF($N$166="snížená",$J$166,0)</f>
        <v>0</v>
      </c>
      <c r="BG166" s="123">
        <f>IF($N$166="zákl. přenesená",$J$166,0)</f>
        <v>0</v>
      </c>
      <c r="BH166" s="123">
        <f>IF($N$166="sníž. přenesená",$J$166,0)</f>
        <v>0</v>
      </c>
      <c r="BI166" s="123">
        <f>IF($N$166="nulová",$J$166,0)</f>
        <v>0</v>
      </c>
      <c r="BJ166" s="71" t="s">
        <v>21</v>
      </c>
      <c r="BK166" s="123">
        <f>ROUND($I$166*$H$166,2)</f>
        <v>0</v>
      </c>
      <c r="BL166" s="71" t="s">
        <v>136</v>
      </c>
      <c r="BM166" s="71" t="s">
        <v>738</v>
      </c>
    </row>
    <row r="167" spans="2:65" s="6" customFormat="1" ht="15.75" customHeight="1">
      <c r="B167" s="22"/>
      <c r="C167" s="135" t="s">
        <v>344</v>
      </c>
      <c r="D167" s="135" t="s">
        <v>219</v>
      </c>
      <c r="E167" s="133" t="s">
        <v>739</v>
      </c>
      <c r="F167" s="134" t="s">
        <v>740</v>
      </c>
      <c r="G167" s="135" t="s">
        <v>134</v>
      </c>
      <c r="H167" s="136">
        <v>2</v>
      </c>
      <c r="I167" s="137"/>
      <c r="J167" s="138">
        <f>ROUND($I$167*$H$167,2)</f>
        <v>0</v>
      </c>
      <c r="K167" s="134" t="s">
        <v>135</v>
      </c>
      <c r="L167" s="139"/>
      <c r="M167" s="140"/>
      <c r="N167" s="141" t="s">
        <v>43</v>
      </c>
      <c r="P167" s="121">
        <f>$O$167*$H$167</f>
        <v>0</v>
      </c>
      <c r="Q167" s="121">
        <v>0.25</v>
      </c>
      <c r="R167" s="121">
        <f>$Q$167*$H$167</f>
        <v>0.5</v>
      </c>
      <c r="S167" s="121">
        <v>0</v>
      </c>
      <c r="T167" s="122">
        <f>$S$167*$H$167</f>
        <v>0</v>
      </c>
      <c r="AR167" s="71" t="s">
        <v>706</v>
      </c>
      <c r="AT167" s="71" t="s">
        <v>219</v>
      </c>
      <c r="AU167" s="71" t="s">
        <v>79</v>
      </c>
      <c r="AY167" s="71" t="s">
        <v>129</v>
      </c>
      <c r="BE167" s="123">
        <f>IF($N$167="základní",$J$167,0)</f>
        <v>0</v>
      </c>
      <c r="BF167" s="123">
        <f>IF($N$167="snížená",$J$167,0)</f>
        <v>0</v>
      </c>
      <c r="BG167" s="123">
        <f>IF($N$167="zákl. přenesená",$J$167,0)</f>
        <v>0</v>
      </c>
      <c r="BH167" s="123">
        <f>IF($N$167="sníž. přenesená",$J$167,0)</f>
        <v>0</v>
      </c>
      <c r="BI167" s="123">
        <f>IF($N$167="nulová",$J$167,0)</f>
        <v>0</v>
      </c>
      <c r="BJ167" s="71" t="s">
        <v>21</v>
      </c>
      <c r="BK167" s="123">
        <f>ROUND($I$167*$H$167,2)</f>
        <v>0</v>
      </c>
      <c r="BL167" s="71" t="s">
        <v>706</v>
      </c>
      <c r="BM167" s="71" t="s">
        <v>741</v>
      </c>
    </row>
    <row r="168" spans="2:65" s="6" customFormat="1" ht="15.75" customHeight="1">
      <c r="B168" s="22"/>
      <c r="C168" s="135" t="s">
        <v>349</v>
      </c>
      <c r="D168" s="135" t="s">
        <v>219</v>
      </c>
      <c r="E168" s="133" t="s">
        <v>720</v>
      </c>
      <c r="F168" s="134" t="s">
        <v>721</v>
      </c>
      <c r="G168" s="135" t="s">
        <v>134</v>
      </c>
      <c r="H168" s="136">
        <v>2</v>
      </c>
      <c r="I168" s="137"/>
      <c r="J168" s="138">
        <f>ROUND($I$168*$H$168,2)</f>
        <v>0</v>
      </c>
      <c r="K168" s="134" t="s">
        <v>135</v>
      </c>
      <c r="L168" s="139"/>
      <c r="M168" s="140"/>
      <c r="N168" s="141" t="s">
        <v>43</v>
      </c>
      <c r="P168" s="121">
        <f>$O$168*$H$168</f>
        <v>0</v>
      </c>
      <c r="Q168" s="121">
        <v>0.5</v>
      </c>
      <c r="R168" s="121">
        <f>$Q$168*$H$168</f>
        <v>1</v>
      </c>
      <c r="S168" s="121">
        <v>0</v>
      </c>
      <c r="T168" s="122">
        <f>$S$168*$H$168</f>
        <v>0</v>
      </c>
      <c r="AR168" s="71" t="s">
        <v>706</v>
      </c>
      <c r="AT168" s="71" t="s">
        <v>219</v>
      </c>
      <c r="AU168" s="71" t="s">
        <v>79</v>
      </c>
      <c r="AY168" s="71" t="s">
        <v>129</v>
      </c>
      <c r="BE168" s="123">
        <f>IF($N$168="základní",$J$168,0)</f>
        <v>0</v>
      </c>
      <c r="BF168" s="123">
        <f>IF($N$168="snížená",$J$168,0)</f>
        <v>0</v>
      </c>
      <c r="BG168" s="123">
        <f>IF($N$168="zákl. přenesená",$J$168,0)</f>
        <v>0</v>
      </c>
      <c r="BH168" s="123">
        <f>IF($N$168="sníž. přenesená",$J$168,0)</f>
        <v>0</v>
      </c>
      <c r="BI168" s="123">
        <f>IF($N$168="nulová",$J$168,0)</f>
        <v>0</v>
      </c>
      <c r="BJ168" s="71" t="s">
        <v>21</v>
      </c>
      <c r="BK168" s="123">
        <f>ROUND($I$168*$H$168,2)</f>
        <v>0</v>
      </c>
      <c r="BL168" s="71" t="s">
        <v>706</v>
      </c>
      <c r="BM168" s="71" t="s">
        <v>742</v>
      </c>
    </row>
    <row r="169" spans="2:65" s="6" customFormat="1" ht="15.75" customHeight="1">
      <c r="B169" s="22"/>
      <c r="C169" s="135" t="s">
        <v>354</v>
      </c>
      <c r="D169" s="135" t="s">
        <v>219</v>
      </c>
      <c r="E169" s="133" t="s">
        <v>704</v>
      </c>
      <c r="F169" s="134" t="s">
        <v>705</v>
      </c>
      <c r="G169" s="135" t="s">
        <v>134</v>
      </c>
      <c r="H169" s="136">
        <v>2</v>
      </c>
      <c r="I169" s="137"/>
      <c r="J169" s="138">
        <f>ROUND($I$169*$H$169,2)</f>
        <v>0</v>
      </c>
      <c r="K169" s="134" t="s">
        <v>135</v>
      </c>
      <c r="L169" s="139"/>
      <c r="M169" s="140"/>
      <c r="N169" s="141" t="s">
        <v>43</v>
      </c>
      <c r="P169" s="121">
        <f>$O$169*$H$169</f>
        <v>0</v>
      </c>
      <c r="Q169" s="121">
        <v>1</v>
      </c>
      <c r="R169" s="121">
        <f>$Q$169*$H$169</f>
        <v>2</v>
      </c>
      <c r="S169" s="121">
        <v>0</v>
      </c>
      <c r="T169" s="122">
        <f>$S$169*$H$169</f>
        <v>0</v>
      </c>
      <c r="AR169" s="71" t="s">
        <v>706</v>
      </c>
      <c r="AT169" s="71" t="s">
        <v>219</v>
      </c>
      <c r="AU169" s="71" t="s">
        <v>79</v>
      </c>
      <c r="AY169" s="71" t="s">
        <v>129</v>
      </c>
      <c r="BE169" s="123">
        <f>IF($N$169="základní",$J$169,0)</f>
        <v>0</v>
      </c>
      <c r="BF169" s="123">
        <f>IF($N$169="snížená",$J$169,0)</f>
        <v>0</v>
      </c>
      <c r="BG169" s="123">
        <f>IF($N$169="zákl. přenesená",$J$169,0)</f>
        <v>0</v>
      </c>
      <c r="BH169" s="123">
        <f>IF($N$169="sníž. přenesená",$J$169,0)</f>
        <v>0</v>
      </c>
      <c r="BI169" s="123">
        <f>IF($N$169="nulová",$J$169,0)</f>
        <v>0</v>
      </c>
      <c r="BJ169" s="71" t="s">
        <v>21</v>
      </c>
      <c r="BK169" s="123">
        <f>ROUND($I$169*$H$169,2)</f>
        <v>0</v>
      </c>
      <c r="BL169" s="71" t="s">
        <v>706</v>
      </c>
      <c r="BM169" s="71" t="s">
        <v>743</v>
      </c>
    </row>
    <row r="170" spans="2:65" s="6" customFormat="1" ht="15.75" customHeight="1">
      <c r="B170" s="22"/>
      <c r="C170" s="135" t="s">
        <v>358</v>
      </c>
      <c r="D170" s="135" t="s">
        <v>219</v>
      </c>
      <c r="E170" s="133" t="s">
        <v>708</v>
      </c>
      <c r="F170" s="134" t="s">
        <v>709</v>
      </c>
      <c r="G170" s="135" t="s">
        <v>134</v>
      </c>
      <c r="H170" s="136">
        <v>3</v>
      </c>
      <c r="I170" s="137"/>
      <c r="J170" s="138">
        <f>ROUND($I$170*$H$170,2)</f>
        <v>0</v>
      </c>
      <c r="K170" s="134" t="s">
        <v>135</v>
      </c>
      <c r="L170" s="139"/>
      <c r="M170" s="140"/>
      <c r="N170" s="141" t="s">
        <v>43</v>
      </c>
      <c r="P170" s="121">
        <f>$O$170*$H$170</f>
        <v>0</v>
      </c>
      <c r="Q170" s="121">
        <v>0.548</v>
      </c>
      <c r="R170" s="121">
        <f>$Q$170*$H$170</f>
        <v>1.6440000000000001</v>
      </c>
      <c r="S170" s="121">
        <v>0</v>
      </c>
      <c r="T170" s="122">
        <f>$S$170*$H$170</f>
        <v>0</v>
      </c>
      <c r="AR170" s="71" t="s">
        <v>706</v>
      </c>
      <c r="AT170" s="71" t="s">
        <v>219</v>
      </c>
      <c r="AU170" s="71" t="s">
        <v>79</v>
      </c>
      <c r="AY170" s="71" t="s">
        <v>129</v>
      </c>
      <c r="BE170" s="123">
        <f>IF($N$170="základní",$J$170,0)</f>
        <v>0</v>
      </c>
      <c r="BF170" s="123">
        <f>IF($N$170="snížená",$J$170,0)</f>
        <v>0</v>
      </c>
      <c r="BG170" s="123">
        <f>IF($N$170="zákl. přenesená",$J$170,0)</f>
        <v>0</v>
      </c>
      <c r="BH170" s="123">
        <f>IF($N$170="sníž. přenesená",$J$170,0)</f>
        <v>0</v>
      </c>
      <c r="BI170" s="123">
        <f>IF($N$170="nulová",$J$170,0)</f>
        <v>0</v>
      </c>
      <c r="BJ170" s="71" t="s">
        <v>21</v>
      </c>
      <c r="BK170" s="123">
        <f>ROUND($I$170*$H$170,2)</f>
        <v>0</v>
      </c>
      <c r="BL170" s="71" t="s">
        <v>706</v>
      </c>
      <c r="BM170" s="71" t="s">
        <v>744</v>
      </c>
    </row>
    <row r="171" spans="2:65" s="6" customFormat="1" ht="15.75" customHeight="1">
      <c r="B171" s="22"/>
      <c r="C171" s="135" t="s">
        <v>362</v>
      </c>
      <c r="D171" s="135" t="s">
        <v>219</v>
      </c>
      <c r="E171" s="133" t="s">
        <v>745</v>
      </c>
      <c r="F171" s="134" t="s">
        <v>746</v>
      </c>
      <c r="G171" s="135" t="s">
        <v>134</v>
      </c>
      <c r="H171" s="136">
        <v>3</v>
      </c>
      <c r="I171" s="137"/>
      <c r="J171" s="138">
        <f>ROUND($I$171*$H$171,2)</f>
        <v>0</v>
      </c>
      <c r="K171" s="134" t="s">
        <v>278</v>
      </c>
      <c r="L171" s="139"/>
      <c r="M171" s="140"/>
      <c r="N171" s="141" t="s">
        <v>43</v>
      </c>
      <c r="P171" s="121">
        <f>$O$171*$H$171</f>
        <v>0</v>
      </c>
      <c r="Q171" s="121">
        <v>1.35</v>
      </c>
      <c r="R171" s="121">
        <f>$Q$171*$H$171</f>
        <v>4.050000000000001</v>
      </c>
      <c r="S171" s="121">
        <v>0</v>
      </c>
      <c r="T171" s="122">
        <f>$S$171*$H$171</f>
        <v>0</v>
      </c>
      <c r="AR171" s="71" t="s">
        <v>706</v>
      </c>
      <c r="AT171" s="71" t="s">
        <v>219</v>
      </c>
      <c r="AU171" s="71" t="s">
        <v>79</v>
      </c>
      <c r="AY171" s="71" t="s">
        <v>129</v>
      </c>
      <c r="BE171" s="123">
        <f>IF($N$171="základní",$J$171,0)</f>
        <v>0</v>
      </c>
      <c r="BF171" s="123">
        <f>IF($N$171="snížená",$J$171,0)</f>
        <v>0</v>
      </c>
      <c r="BG171" s="123">
        <f>IF($N$171="zákl. přenesená",$J$171,0)</f>
        <v>0</v>
      </c>
      <c r="BH171" s="123">
        <f>IF($N$171="sníž. přenesená",$J$171,0)</f>
        <v>0</v>
      </c>
      <c r="BI171" s="123">
        <f>IF($N$171="nulová",$J$171,0)</f>
        <v>0</v>
      </c>
      <c r="BJ171" s="71" t="s">
        <v>21</v>
      </c>
      <c r="BK171" s="123">
        <f>ROUND($I$171*$H$171,2)</f>
        <v>0</v>
      </c>
      <c r="BL171" s="71" t="s">
        <v>706</v>
      </c>
      <c r="BM171" s="71" t="s">
        <v>747</v>
      </c>
    </row>
    <row r="172" spans="2:65" s="6" customFormat="1" ht="15.75" customHeight="1">
      <c r="B172" s="22"/>
      <c r="C172" s="135" t="s">
        <v>367</v>
      </c>
      <c r="D172" s="135" t="s">
        <v>219</v>
      </c>
      <c r="E172" s="133" t="s">
        <v>711</v>
      </c>
      <c r="F172" s="134" t="s">
        <v>712</v>
      </c>
      <c r="G172" s="135" t="s">
        <v>134</v>
      </c>
      <c r="H172" s="136">
        <v>9</v>
      </c>
      <c r="I172" s="137"/>
      <c r="J172" s="138">
        <f>ROUND($I$172*$H$172,2)</f>
        <v>0</v>
      </c>
      <c r="K172" s="134" t="s">
        <v>278</v>
      </c>
      <c r="L172" s="139"/>
      <c r="M172" s="140"/>
      <c r="N172" s="141" t="s">
        <v>43</v>
      </c>
      <c r="P172" s="121">
        <f>$O$172*$H$172</f>
        <v>0</v>
      </c>
      <c r="Q172" s="121">
        <v>1.35</v>
      </c>
      <c r="R172" s="121">
        <f>$Q$172*$H$172</f>
        <v>12.15</v>
      </c>
      <c r="S172" s="121">
        <v>0</v>
      </c>
      <c r="T172" s="122">
        <f>$S$172*$H$172</f>
        <v>0</v>
      </c>
      <c r="AR172" s="71" t="s">
        <v>706</v>
      </c>
      <c r="AT172" s="71" t="s">
        <v>219</v>
      </c>
      <c r="AU172" s="71" t="s">
        <v>79</v>
      </c>
      <c r="AY172" s="71" t="s">
        <v>129</v>
      </c>
      <c r="BE172" s="123">
        <f>IF($N$172="základní",$J$172,0)</f>
        <v>0</v>
      </c>
      <c r="BF172" s="123">
        <f>IF($N$172="snížená",$J$172,0)</f>
        <v>0</v>
      </c>
      <c r="BG172" s="123">
        <f>IF($N$172="zákl. přenesená",$J$172,0)</f>
        <v>0</v>
      </c>
      <c r="BH172" s="123">
        <f>IF($N$172="sníž. přenesená",$J$172,0)</f>
        <v>0</v>
      </c>
      <c r="BI172" s="123">
        <f>IF($N$172="nulová",$J$172,0)</f>
        <v>0</v>
      </c>
      <c r="BJ172" s="71" t="s">
        <v>21</v>
      </c>
      <c r="BK172" s="123">
        <f>ROUND($I$172*$H$172,2)</f>
        <v>0</v>
      </c>
      <c r="BL172" s="71" t="s">
        <v>706</v>
      </c>
      <c r="BM172" s="71" t="s">
        <v>748</v>
      </c>
    </row>
    <row r="173" spans="2:65" s="6" customFormat="1" ht="15.75" customHeight="1">
      <c r="B173" s="22"/>
      <c r="C173" s="115" t="s">
        <v>371</v>
      </c>
      <c r="D173" s="115" t="s">
        <v>131</v>
      </c>
      <c r="E173" s="113" t="s">
        <v>749</v>
      </c>
      <c r="F173" s="114" t="s">
        <v>750</v>
      </c>
      <c r="G173" s="115" t="s">
        <v>134</v>
      </c>
      <c r="H173" s="116">
        <v>2</v>
      </c>
      <c r="I173" s="117"/>
      <c r="J173" s="118">
        <f>ROUND($I$173*$H$173,2)</f>
        <v>0</v>
      </c>
      <c r="K173" s="114" t="s">
        <v>135</v>
      </c>
      <c r="L173" s="22"/>
      <c r="M173" s="119"/>
      <c r="N173" s="120" t="s">
        <v>43</v>
      </c>
      <c r="P173" s="121">
        <f>$O$173*$H$173</f>
        <v>0</v>
      </c>
      <c r="Q173" s="121">
        <v>0.14494</v>
      </c>
      <c r="R173" s="121">
        <f>$Q$173*$H$173</f>
        <v>0.28988</v>
      </c>
      <c r="S173" s="121">
        <v>0</v>
      </c>
      <c r="T173" s="122">
        <f>$S$173*$H$173</f>
        <v>0</v>
      </c>
      <c r="AR173" s="71" t="s">
        <v>136</v>
      </c>
      <c r="AT173" s="71" t="s">
        <v>131</v>
      </c>
      <c r="AU173" s="71" t="s">
        <v>79</v>
      </c>
      <c r="AY173" s="71" t="s">
        <v>129</v>
      </c>
      <c r="BE173" s="123">
        <f>IF($N$173="základní",$J$173,0)</f>
        <v>0</v>
      </c>
      <c r="BF173" s="123">
        <f>IF($N$173="snížená",$J$173,0)</f>
        <v>0</v>
      </c>
      <c r="BG173" s="123">
        <f>IF($N$173="zákl. přenesená",$J$173,0)</f>
        <v>0</v>
      </c>
      <c r="BH173" s="123">
        <f>IF($N$173="sníž. přenesená",$J$173,0)</f>
        <v>0</v>
      </c>
      <c r="BI173" s="123">
        <f>IF($N$173="nulová",$J$173,0)</f>
        <v>0</v>
      </c>
      <c r="BJ173" s="71" t="s">
        <v>21</v>
      </c>
      <c r="BK173" s="123">
        <f>ROUND($I$173*$H$173,2)</f>
        <v>0</v>
      </c>
      <c r="BL173" s="71" t="s">
        <v>136</v>
      </c>
      <c r="BM173" s="71" t="s">
        <v>751</v>
      </c>
    </row>
    <row r="174" spans="2:65" s="6" customFormat="1" ht="15.75" customHeight="1">
      <c r="B174" s="22"/>
      <c r="C174" s="135" t="s">
        <v>376</v>
      </c>
      <c r="D174" s="135" t="s">
        <v>219</v>
      </c>
      <c r="E174" s="133" t="s">
        <v>752</v>
      </c>
      <c r="F174" s="134" t="s">
        <v>753</v>
      </c>
      <c r="G174" s="135" t="s">
        <v>134</v>
      </c>
      <c r="H174" s="136">
        <v>2</v>
      </c>
      <c r="I174" s="137"/>
      <c r="J174" s="138">
        <f>ROUND($I$174*$H$174,2)</f>
        <v>0</v>
      </c>
      <c r="K174" s="134" t="s">
        <v>135</v>
      </c>
      <c r="L174" s="139"/>
      <c r="M174" s="140"/>
      <c r="N174" s="141" t="s">
        <v>43</v>
      </c>
      <c r="P174" s="121">
        <f>$O$174*$H$174</f>
        <v>0</v>
      </c>
      <c r="Q174" s="121">
        <v>0.072</v>
      </c>
      <c r="R174" s="121">
        <f>$Q$174*$H$174</f>
        <v>0.144</v>
      </c>
      <c r="S174" s="121">
        <v>0</v>
      </c>
      <c r="T174" s="122">
        <f>$S$174*$H$174</f>
        <v>0</v>
      </c>
      <c r="AR174" s="71" t="s">
        <v>167</v>
      </c>
      <c r="AT174" s="71" t="s">
        <v>219</v>
      </c>
      <c r="AU174" s="71" t="s">
        <v>79</v>
      </c>
      <c r="AY174" s="71" t="s">
        <v>129</v>
      </c>
      <c r="BE174" s="123">
        <f>IF($N$174="základní",$J$174,0)</f>
        <v>0</v>
      </c>
      <c r="BF174" s="123">
        <f>IF($N$174="snížená",$J$174,0)</f>
        <v>0</v>
      </c>
      <c r="BG174" s="123">
        <f>IF($N$174="zákl. přenesená",$J$174,0)</f>
        <v>0</v>
      </c>
      <c r="BH174" s="123">
        <f>IF($N$174="sníž. přenesená",$J$174,0)</f>
        <v>0</v>
      </c>
      <c r="BI174" s="123">
        <f>IF($N$174="nulová",$J$174,0)</f>
        <v>0</v>
      </c>
      <c r="BJ174" s="71" t="s">
        <v>21</v>
      </c>
      <c r="BK174" s="123">
        <f>ROUND($I$174*$H$174,2)</f>
        <v>0</v>
      </c>
      <c r="BL174" s="71" t="s">
        <v>136</v>
      </c>
      <c r="BM174" s="71" t="s">
        <v>754</v>
      </c>
    </row>
    <row r="175" spans="2:65" s="6" customFormat="1" ht="15.75" customHeight="1">
      <c r="B175" s="22"/>
      <c r="C175" s="135" t="s">
        <v>380</v>
      </c>
      <c r="D175" s="135" t="s">
        <v>219</v>
      </c>
      <c r="E175" s="133" t="s">
        <v>755</v>
      </c>
      <c r="F175" s="134" t="s">
        <v>756</v>
      </c>
      <c r="G175" s="135" t="s">
        <v>134</v>
      </c>
      <c r="H175" s="136">
        <v>2</v>
      </c>
      <c r="I175" s="137"/>
      <c r="J175" s="138">
        <f>ROUND($I$175*$H$175,2)</f>
        <v>0</v>
      </c>
      <c r="K175" s="134" t="s">
        <v>135</v>
      </c>
      <c r="L175" s="139"/>
      <c r="M175" s="140"/>
      <c r="N175" s="141" t="s">
        <v>43</v>
      </c>
      <c r="P175" s="121">
        <f>$O$175*$H$175</f>
        <v>0</v>
      </c>
      <c r="Q175" s="121">
        <v>0.08</v>
      </c>
      <c r="R175" s="121">
        <f>$Q$175*$H$175</f>
        <v>0.16</v>
      </c>
      <c r="S175" s="121">
        <v>0</v>
      </c>
      <c r="T175" s="122">
        <f>$S$175*$H$175</f>
        <v>0</v>
      </c>
      <c r="AR175" s="71" t="s">
        <v>167</v>
      </c>
      <c r="AT175" s="71" t="s">
        <v>219</v>
      </c>
      <c r="AU175" s="71" t="s">
        <v>79</v>
      </c>
      <c r="AY175" s="71" t="s">
        <v>129</v>
      </c>
      <c r="BE175" s="123">
        <f>IF($N$175="základní",$J$175,0)</f>
        <v>0</v>
      </c>
      <c r="BF175" s="123">
        <f>IF($N$175="snížená",$J$175,0)</f>
        <v>0</v>
      </c>
      <c r="BG175" s="123">
        <f>IF($N$175="zákl. přenesená",$J$175,0)</f>
        <v>0</v>
      </c>
      <c r="BH175" s="123">
        <f>IF($N$175="sníž. přenesená",$J$175,0)</f>
        <v>0</v>
      </c>
      <c r="BI175" s="123">
        <f>IF($N$175="nulová",$J$175,0)</f>
        <v>0</v>
      </c>
      <c r="BJ175" s="71" t="s">
        <v>21</v>
      </c>
      <c r="BK175" s="123">
        <f>ROUND($I$175*$H$175,2)</f>
        <v>0</v>
      </c>
      <c r="BL175" s="71" t="s">
        <v>136</v>
      </c>
      <c r="BM175" s="71" t="s">
        <v>757</v>
      </c>
    </row>
    <row r="176" spans="2:65" s="6" customFormat="1" ht="15.75" customHeight="1">
      <c r="B176" s="22"/>
      <c r="C176" s="135" t="s">
        <v>384</v>
      </c>
      <c r="D176" s="135" t="s">
        <v>219</v>
      </c>
      <c r="E176" s="133" t="s">
        <v>758</v>
      </c>
      <c r="F176" s="134" t="s">
        <v>759</v>
      </c>
      <c r="G176" s="135" t="s">
        <v>134</v>
      </c>
      <c r="H176" s="136">
        <v>2</v>
      </c>
      <c r="I176" s="137"/>
      <c r="J176" s="138">
        <f>ROUND($I$176*$H$176,2)</f>
        <v>0</v>
      </c>
      <c r="K176" s="134" t="s">
        <v>135</v>
      </c>
      <c r="L176" s="139"/>
      <c r="M176" s="140"/>
      <c r="N176" s="141" t="s">
        <v>43</v>
      </c>
      <c r="P176" s="121">
        <f>$O$176*$H$176</f>
        <v>0</v>
      </c>
      <c r="Q176" s="121">
        <v>0.057</v>
      </c>
      <c r="R176" s="121">
        <f>$Q$176*$H$176</f>
        <v>0.114</v>
      </c>
      <c r="S176" s="121">
        <v>0</v>
      </c>
      <c r="T176" s="122">
        <f>$S$176*$H$176</f>
        <v>0</v>
      </c>
      <c r="AR176" s="71" t="s">
        <v>167</v>
      </c>
      <c r="AT176" s="71" t="s">
        <v>219</v>
      </c>
      <c r="AU176" s="71" t="s">
        <v>79</v>
      </c>
      <c r="AY176" s="71" t="s">
        <v>129</v>
      </c>
      <c r="BE176" s="123">
        <f>IF($N$176="základní",$J$176,0)</f>
        <v>0</v>
      </c>
      <c r="BF176" s="123">
        <f>IF($N$176="snížená",$J$176,0)</f>
        <v>0</v>
      </c>
      <c r="BG176" s="123">
        <f>IF($N$176="zákl. přenesená",$J$176,0)</f>
        <v>0</v>
      </c>
      <c r="BH176" s="123">
        <f>IF($N$176="sníž. přenesená",$J$176,0)</f>
        <v>0</v>
      </c>
      <c r="BI176" s="123">
        <f>IF($N$176="nulová",$J$176,0)</f>
        <v>0</v>
      </c>
      <c r="BJ176" s="71" t="s">
        <v>21</v>
      </c>
      <c r="BK176" s="123">
        <f>ROUND($I$176*$H$176,2)</f>
        <v>0</v>
      </c>
      <c r="BL176" s="71" t="s">
        <v>136</v>
      </c>
      <c r="BM176" s="71" t="s">
        <v>760</v>
      </c>
    </row>
    <row r="177" spans="2:65" s="6" customFormat="1" ht="15.75" customHeight="1">
      <c r="B177" s="22"/>
      <c r="C177" s="135" t="s">
        <v>388</v>
      </c>
      <c r="D177" s="135" t="s">
        <v>219</v>
      </c>
      <c r="E177" s="133" t="s">
        <v>761</v>
      </c>
      <c r="F177" s="134" t="s">
        <v>762</v>
      </c>
      <c r="G177" s="135" t="s">
        <v>134</v>
      </c>
      <c r="H177" s="136">
        <v>2</v>
      </c>
      <c r="I177" s="137"/>
      <c r="J177" s="138">
        <f>ROUND($I$177*$H$177,2)</f>
        <v>0</v>
      </c>
      <c r="K177" s="134" t="s">
        <v>135</v>
      </c>
      <c r="L177" s="139"/>
      <c r="M177" s="140"/>
      <c r="N177" s="141" t="s">
        <v>43</v>
      </c>
      <c r="P177" s="121">
        <f>$O$177*$H$177</f>
        <v>0</v>
      </c>
      <c r="Q177" s="121">
        <v>0.111</v>
      </c>
      <c r="R177" s="121">
        <f>$Q$177*$H$177</f>
        <v>0.222</v>
      </c>
      <c r="S177" s="121">
        <v>0</v>
      </c>
      <c r="T177" s="122">
        <f>$S$177*$H$177</f>
        <v>0</v>
      </c>
      <c r="AR177" s="71" t="s">
        <v>167</v>
      </c>
      <c r="AT177" s="71" t="s">
        <v>219</v>
      </c>
      <c r="AU177" s="71" t="s">
        <v>79</v>
      </c>
      <c r="AY177" s="71" t="s">
        <v>129</v>
      </c>
      <c r="BE177" s="123">
        <f>IF($N$177="základní",$J$177,0)</f>
        <v>0</v>
      </c>
      <c r="BF177" s="123">
        <f>IF($N$177="snížená",$J$177,0)</f>
        <v>0</v>
      </c>
      <c r="BG177" s="123">
        <f>IF($N$177="zákl. přenesená",$J$177,0)</f>
        <v>0</v>
      </c>
      <c r="BH177" s="123">
        <f>IF($N$177="sníž. přenesená",$J$177,0)</f>
        <v>0</v>
      </c>
      <c r="BI177" s="123">
        <f>IF($N$177="nulová",$J$177,0)</f>
        <v>0</v>
      </c>
      <c r="BJ177" s="71" t="s">
        <v>21</v>
      </c>
      <c r="BK177" s="123">
        <f>ROUND($I$177*$H$177,2)</f>
        <v>0</v>
      </c>
      <c r="BL177" s="71" t="s">
        <v>136</v>
      </c>
      <c r="BM177" s="71" t="s">
        <v>763</v>
      </c>
    </row>
    <row r="178" spans="2:65" s="6" customFormat="1" ht="15.75" customHeight="1">
      <c r="B178" s="22"/>
      <c r="C178" s="115" t="s">
        <v>394</v>
      </c>
      <c r="D178" s="115" t="s">
        <v>131</v>
      </c>
      <c r="E178" s="113" t="s">
        <v>764</v>
      </c>
      <c r="F178" s="114" t="s">
        <v>765</v>
      </c>
      <c r="G178" s="115" t="s">
        <v>134</v>
      </c>
      <c r="H178" s="116">
        <v>6</v>
      </c>
      <c r="I178" s="117"/>
      <c r="J178" s="118">
        <f>ROUND($I$178*$H$178,2)</f>
        <v>0</v>
      </c>
      <c r="K178" s="114" t="s">
        <v>135</v>
      </c>
      <c r="L178" s="22"/>
      <c r="M178" s="119"/>
      <c r="N178" s="120" t="s">
        <v>43</v>
      </c>
      <c r="P178" s="121">
        <f>$O$178*$H$178</f>
        <v>0</v>
      </c>
      <c r="Q178" s="121">
        <v>0.00702</v>
      </c>
      <c r="R178" s="121">
        <f>$Q$178*$H$178</f>
        <v>0.042120000000000005</v>
      </c>
      <c r="S178" s="121">
        <v>0</v>
      </c>
      <c r="T178" s="122">
        <f>$S$178*$H$178</f>
        <v>0</v>
      </c>
      <c r="AR178" s="71" t="s">
        <v>136</v>
      </c>
      <c r="AT178" s="71" t="s">
        <v>131</v>
      </c>
      <c r="AU178" s="71" t="s">
        <v>79</v>
      </c>
      <c r="AY178" s="71" t="s">
        <v>129</v>
      </c>
      <c r="BE178" s="123">
        <f>IF($N$178="základní",$J$178,0)</f>
        <v>0</v>
      </c>
      <c r="BF178" s="123">
        <f>IF($N$178="snížená",$J$178,0)</f>
        <v>0</v>
      </c>
      <c r="BG178" s="123">
        <f>IF($N$178="zákl. přenesená",$J$178,0)</f>
        <v>0</v>
      </c>
      <c r="BH178" s="123">
        <f>IF($N$178="sníž. přenesená",$J$178,0)</f>
        <v>0</v>
      </c>
      <c r="BI178" s="123">
        <f>IF($N$178="nulová",$J$178,0)</f>
        <v>0</v>
      </c>
      <c r="BJ178" s="71" t="s">
        <v>21</v>
      </c>
      <c r="BK178" s="123">
        <f>ROUND($I$178*$H$178,2)</f>
        <v>0</v>
      </c>
      <c r="BL178" s="71" t="s">
        <v>136</v>
      </c>
      <c r="BM178" s="71" t="s">
        <v>766</v>
      </c>
    </row>
    <row r="179" spans="2:65" s="6" customFormat="1" ht="15.75" customHeight="1">
      <c r="B179" s="22"/>
      <c r="C179" s="135" t="s">
        <v>406</v>
      </c>
      <c r="D179" s="135" t="s">
        <v>219</v>
      </c>
      <c r="E179" s="133" t="s">
        <v>767</v>
      </c>
      <c r="F179" s="134" t="s">
        <v>768</v>
      </c>
      <c r="G179" s="135" t="s">
        <v>134</v>
      </c>
      <c r="H179" s="136">
        <v>6</v>
      </c>
      <c r="I179" s="137"/>
      <c r="J179" s="138">
        <f>ROUND($I$179*$H$179,2)</f>
        <v>0</v>
      </c>
      <c r="K179" s="134" t="s">
        <v>769</v>
      </c>
      <c r="L179" s="139"/>
      <c r="M179" s="140"/>
      <c r="N179" s="141" t="s">
        <v>43</v>
      </c>
      <c r="P179" s="121">
        <f>$O$179*$H$179</f>
        <v>0</v>
      </c>
      <c r="Q179" s="121">
        <v>0.194</v>
      </c>
      <c r="R179" s="121">
        <f>$Q$179*$H$179</f>
        <v>1.1640000000000001</v>
      </c>
      <c r="S179" s="121">
        <v>0</v>
      </c>
      <c r="T179" s="122">
        <f>$S$179*$H$179</f>
        <v>0</v>
      </c>
      <c r="AR179" s="71" t="s">
        <v>167</v>
      </c>
      <c r="AT179" s="71" t="s">
        <v>219</v>
      </c>
      <c r="AU179" s="71" t="s">
        <v>79</v>
      </c>
      <c r="AY179" s="71" t="s">
        <v>129</v>
      </c>
      <c r="BE179" s="123">
        <f>IF($N$179="základní",$J$179,0)</f>
        <v>0</v>
      </c>
      <c r="BF179" s="123">
        <f>IF($N$179="snížená",$J$179,0)</f>
        <v>0</v>
      </c>
      <c r="BG179" s="123">
        <f>IF($N$179="zákl. přenesená",$J$179,0)</f>
        <v>0</v>
      </c>
      <c r="BH179" s="123">
        <f>IF($N$179="sníž. přenesená",$J$179,0)</f>
        <v>0</v>
      </c>
      <c r="BI179" s="123">
        <f>IF($N$179="nulová",$J$179,0)</f>
        <v>0</v>
      </c>
      <c r="BJ179" s="71" t="s">
        <v>21</v>
      </c>
      <c r="BK179" s="123">
        <f>ROUND($I$179*$H$179,2)</f>
        <v>0</v>
      </c>
      <c r="BL179" s="71" t="s">
        <v>136</v>
      </c>
      <c r="BM179" s="71" t="s">
        <v>770</v>
      </c>
    </row>
    <row r="180" spans="2:65" s="6" customFormat="1" ht="15.75" customHeight="1">
      <c r="B180" s="22"/>
      <c r="C180" s="115" t="s">
        <v>410</v>
      </c>
      <c r="D180" s="115" t="s">
        <v>131</v>
      </c>
      <c r="E180" s="113" t="s">
        <v>771</v>
      </c>
      <c r="F180" s="114" t="s">
        <v>772</v>
      </c>
      <c r="G180" s="115" t="s">
        <v>134</v>
      </c>
      <c r="H180" s="116">
        <v>2</v>
      </c>
      <c r="I180" s="117"/>
      <c r="J180" s="118">
        <f>ROUND($I$180*$H$180,2)</f>
        <v>0</v>
      </c>
      <c r="K180" s="114" t="s">
        <v>135</v>
      </c>
      <c r="L180" s="22"/>
      <c r="M180" s="119"/>
      <c r="N180" s="120" t="s">
        <v>43</v>
      </c>
      <c r="P180" s="121">
        <f>$O$180*$H$180</f>
        <v>0</v>
      </c>
      <c r="Q180" s="121">
        <v>0.00936</v>
      </c>
      <c r="R180" s="121">
        <f>$Q$180*$H$180</f>
        <v>0.01872</v>
      </c>
      <c r="S180" s="121">
        <v>0</v>
      </c>
      <c r="T180" s="122">
        <f>$S$180*$H$180</f>
        <v>0</v>
      </c>
      <c r="AR180" s="71" t="s">
        <v>136</v>
      </c>
      <c r="AT180" s="71" t="s">
        <v>131</v>
      </c>
      <c r="AU180" s="71" t="s">
        <v>79</v>
      </c>
      <c r="AY180" s="71" t="s">
        <v>129</v>
      </c>
      <c r="BE180" s="123">
        <f>IF($N$180="základní",$J$180,0)</f>
        <v>0</v>
      </c>
      <c r="BF180" s="123">
        <f>IF($N$180="snížená",$J$180,0)</f>
        <v>0</v>
      </c>
      <c r="BG180" s="123">
        <f>IF($N$180="zákl. přenesená",$J$180,0)</f>
        <v>0</v>
      </c>
      <c r="BH180" s="123">
        <f>IF($N$180="sníž. přenesená",$J$180,0)</f>
        <v>0</v>
      </c>
      <c r="BI180" s="123">
        <f>IF($N$180="nulová",$J$180,0)</f>
        <v>0</v>
      </c>
      <c r="BJ180" s="71" t="s">
        <v>21</v>
      </c>
      <c r="BK180" s="123">
        <f>ROUND($I$180*$H$180,2)</f>
        <v>0</v>
      </c>
      <c r="BL180" s="71" t="s">
        <v>136</v>
      </c>
      <c r="BM180" s="71" t="s">
        <v>773</v>
      </c>
    </row>
    <row r="181" spans="2:65" s="6" customFormat="1" ht="15.75" customHeight="1">
      <c r="B181" s="22"/>
      <c r="C181" s="135" t="s">
        <v>414</v>
      </c>
      <c r="D181" s="135" t="s">
        <v>219</v>
      </c>
      <c r="E181" s="133" t="s">
        <v>774</v>
      </c>
      <c r="F181" s="134" t="s">
        <v>775</v>
      </c>
      <c r="G181" s="135" t="s">
        <v>134</v>
      </c>
      <c r="H181" s="136">
        <v>2</v>
      </c>
      <c r="I181" s="137"/>
      <c r="J181" s="138">
        <f>ROUND($I$181*$H$181,2)</f>
        <v>0</v>
      </c>
      <c r="K181" s="134" t="s">
        <v>135</v>
      </c>
      <c r="L181" s="139"/>
      <c r="M181" s="140"/>
      <c r="N181" s="141" t="s">
        <v>43</v>
      </c>
      <c r="P181" s="121">
        <f>$O$181*$H$181</f>
        <v>0</v>
      </c>
      <c r="Q181" s="121">
        <v>0.043</v>
      </c>
      <c r="R181" s="121">
        <f>$Q$181*$H$181</f>
        <v>0.086</v>
      </c>
      <c r="S181" s="121">
        <v>0</v>
      </c>
      <c r="T181" s="122">
        <f>$S$181*$H$181</f>
        <v>0</v>
      </c>
      <c r="AR181" s="71" t="s">
        <v>167</v>
      </c>
      <c r="AT181" s="71" t="s">
        <v>219</v>
      </c>
      <c r="AU181" s="71" t="s">
        <v>79</v>
      </c>
      <c r="AY181" s="71" t="s">
        <v>129</v>
      </c>
      <c r="BE181" s="123">
        <f>IF($N$181="základní",$J$181,0)</f>
        <v>0</v>
      </c>
      <c r="BF181" s="123">
        <f>IF($N$181="snížená",$J$181,0)</f>
        <v>0</v>
      </c>
      <c r="BG181" s="123">
        <f>IF($N$181="zákl. přenesená",$J$181,0)</f>
        <v>0</v>
      </c>
      <c r="BH181" s="123">
        <f>IF($N$181="sníž. přenesená",$J$181,0)</f>
        <v>0</v>
      </c>
      <c r="BI181" s="123">
        <f>IF($N$181="nulová",$J$181,0)</f>
        <v>0</v>
      </c>
      <c r="BJ181" s="71" t="s">
        <v>21</v>
      </c>
      <c r="BK181" s="123">
        <f>ROUND($I$181*$H$181,2)</f>
        <v>0</v>
      </c>
      <c r="BL181" s="71" t="s">
        <v>136</v>
      </c>
      <c r="BM181" s="71" t="s">
        <v>776</v>
      </c>
    </row>
    <row r="182" spans="2:65" s="6" customFormat="1" ht="15.75" customHeight="1">
      <c r="B182" s="22"/>
      <c r="C182" s="135" t="s">
        <v>418</v>
      </c>
      <c r="D182" s="135" t="s">
        <v>219</v>
      </c>
      <c r="E182" s="133" t="s">
        <v>777</v>
      </c>
      <c r="F182" s="134" t="s">
        <v>778</v>
      </c>
      <c r="G182" s="135" t="s">
        <v>134</v>
      </c>
      <c r="H182" s="136">
        <v>2</v>
      </c>
      <c r="I182" s="137"/>
      <c r="J182" s="138">
        <f>ROUND($I$182*$H$182,2)</f>
        <v>0</v>
      </c>
      <c r="K182" s="134" t="s">
        <v>135</v>
      </c>
      <c r="L182" s="139"/>
      <c r="M182" s="140"/>
      <c r="N182" s="141" t="s">
        <v>43</v>
      </c>
      <c r="P182" s="121">
        <f>$O$182*$H$182</f>
        <v>0</v>
      </c>
      <c r="Q182" s="121">
        <v>0.006</v>
      </c>
      <c r="R182" s="121">
        <f>$Q$182*$H$182</f>
        <v>0.012</v>
      </c>
      <c r="S182" s="121">
        <v>0</v>
      </c>
      <c r="T182" s="122">
        <f>$S$182*$H$182</f>
        <v>0</v>
      </c>
      <c r="AR182" s="71" t="s">
        <v>167</v>
      </c>
      <c r="AT182" s="71" t="s">
        <v>219</v>
      </c>
      <c r="AU182" s="71" t="s">
        <v>79</v>
      </c>
      <c r="AY182" s="71" t="s">
        <v>129</v>
      </c>
      <c r="BE182" s="123">
        <f>IF($N$182="základní",$J$182,0)</f>
        <v>0</v>
      </c>
      <c r="BF182" s="123">
        <f>IF($N$182="snížená",$J$182,0)</f>
        <v>0</v>
      </c>
      <c r="BG182" s="123">
        <f>IF($N$182="zákl. přenesená",$J$182,0)</f>
        <v>0</v>
      </c>
      <c r="BH182" s="123">
        <f>IF($N$182="sníž. přenesená",$J$182,0)</f>
        <v>0</v>
      </c>
      <c r="BI182" s="123">
        <f>IF($N$182="nulová",$J$182,0)</f>
        <v>0</v>
      </c>
      <c r="BJ182" s="71" t="s">
        <v>21</v>
      </c>
      <c r="BK182" s="123">
        <f>ROUND($I$182*$H$182,2)</f>
        <v>0</v>
      </c>
      <c r="BL182" s="71" t="s">
        <v>136</v>
      </c>
      <c r="BM182" s="71" t="s">
        <v>779</v>
      </c>
    </row>
    <row r="183" spans="2:63" s="101" customFormat="1" ht="30.75" customHeight="1">
      <c r="B183" s="102"/>
      <c r="D183" s="103" t="s">
        <v>71</v>
      </c>
      <c r="E183" s="110" t="s">
        <v>536</v>
      </c>
      <c r="F183" s="110" t="s">
        <v>537</v>
      </c>
      <c r="J183" s="111">
        <f>$BK$183</f>
        <v>0</v>
      </c>
      <c r="L183" s="102"/>
      <c r="M183" s="106"/>
      <c r="P183" s="107">
        <f>$P$184</f>
        <v>0</v>
      </c>
      <c r="R183" s="107">
        <f>$R$184</f>
        <v>0</v>
      </c>
      <c r="T183" s="108">
        <f>$T$184</f>
        <v>0</v>
      </c>
      <c r="AR183" s="103" t="s">
        <v>21</v>
      </c>
      <c r="AT183" s="103" t="s">
        <v>71</v>
      </c>
      <c r="AU183" s="103" t="s">
        <v>21</v>
      </c>
      <c r="AY183" s="103" t="s">
        <v>129</v>
      </c>
      <c r="BK183" s="109">
        <f>$BK$184</f>
        <v>0</v>
      </c>
    </row>
    <row r="184" spans="2:65" s="6" customFormat="1" ht="15.75" customHeight="1">
      <c r="B184" s="22"/>
      <c r="C184" s="115" t="s">
        <v>422</v>
      </c>
      <c r="D184" s="115" t="s">
        <v>131</v>
      </c>
      <c r="E184" s="113" t="s">
        <v>780</v>
      </c>
      <c r="F184" s="114" t="s">
        <v>781</v>
      </c>
      <c r="G184" s="115" t="s">
        <v>210</v>
      </c>
      <c r="H184" s="116">
        <v>22.711</v>
      </c>
      <c r="I184" s="117"/>
      <c r="J184" s="118">
        <f>ROUND($I$184*$H$184,2)</f>
        <v>0</v>
      </c>
      <c r="K184" s="114" t="s">
        <v>135</v>
      </c>
      <c r="L184" s="22"/>
      <c r="M184" s="119"/>
      <c r="N184" s="120" t="s">
        <v>43</v>
      </c>
      <c r="P184" s="121">
        <f>$O$184*$H$184</f>
        <v>0</v>
      </c>
      <c r="Q184" s="121">
        <v>0</v>
      </c>
      <c r="R184" s="121">
        <f>$Q$184*$H$184</f>
        <v>0</v>
      </c>
      <c r="S184" s="121">
        <v>0</v>
      </c>
      <c r="T184" s="122">
        <f>$S$184*$H$184</f>
        <v>0</v>
      </c>
      <c r="AR184" s="71" t="s">
        <v>136</v>
      </c>
      <c r="AT184" s="71" t="s">
        <v>131</v>
      </c>
      <c r="AU184" s="71" t="s">
        <v>79</v>
      </c>
      <c r="AY184" s="71" t="s">
        <v>129</v>
      </c>
      <c r="BE184" s="123">
        <f>IF($N$184="základní",$J$184,0)</f>
        <v>0</v>
      </c>
      <c r="BF184" s="123">
        <f>IF($N$184="snížená",$J$184,0)</f>
        <v>0</v>
      </c>
      <c r="BG184" s="123">
        <f>IF($N$184="zákl. přenesená",$J$184,0)</f>
        <v>0</v>
      </c>
      <c r="BH184" s="123">
        <f>IF($N$184="sníž. přenesená",$J$184,0)</f>
        <v>0</v>
      </c>
      <c r="BI184" s="123">
        <f>IF($N$184="nulová",$J$184,0)</f>
        <v>0</v>
      </c>
      <c r="BJ184" s="71" t="s">
        <v>21</v>
      </c>
      <c r="BK184" s="123">
        <f>ROUND($I$184*$H$184,2)</f>
        <v>0</v>
      </c>
      <c r="BL184" s="71" t="s">
        <v>136</v>
      </c>
      <c r="BM184" s="71" t="s">
        <v>782</v>
      </c>
    </row>
    <row r="185" spans="2:63" s="101" customFormat="1" ht="37.5" customHeight="1">
      <c r="B185" s="102"/>
      <c r="D185" s="103" t="s">
        <v>71</v>
      </c>
      <c r="E185" s="104" t="s">
        <v>578</v>
      </c>
      <c r="F185" s="104" t="s">
        <v>579</v>
      </c>
      <c r="J185" s="105">
        <f>$BK$185</f>
        <v>0</v>
      </c>
      <c r="L185" s="102"/>
      <c r="M185" s="106"/>
      <c r="P185" s="107">
        <f>$P$186+$P$187+$P$189</f>
        <v>0</v>
      </c>
      <c r="R185" s="107">
        <f>$R$186+$R$187+$R$189</f>
        <v>0</v>
      </c>
      <c r="T185" s="108">
        <f>$T$186+$T$187+$T$189</f>
        <v>0</v>
      </c>
      <c r="AR185" s="103" t="s">
        <v>152</v>
      </c>
      <c r="AT185" s="103" t="s">
        <v>71</v>
      </c>
      <c r="AU185" s="103" t="s">
        <v>72</v>
      </c>
      <c r="AY185" s="103" t="s">
        <v>129</v>
      </c>
      <c r="BK185" s="109">
        <f>$BK$186+$BK$187+$BK$189</f>
        <v>0</v>
      </c>
    </row>
    <row r="186" spans="2:65" s="6" customFormat="1" ht="15.75" customHeight="1">
      <c r="B186" s="22"/>
      <c r="C186" s="115" t="s">
        <v>426</v>
      </c>
      <c r="D186" s="115" t="s">
        <v>131</v>
      </c>
      <c r="E186" s="113" t="s">
        <v>581</v>
      </c>
      <c r="F186" s="114" t="s">
        <v>783</v>
      </c>
      <c r="G186" s="115" t="s">
        <v>559</v>
      </c>
      <c r="H186" s="142"/>
      <c r="I186" s="117"/>
      <c r="J186" s="118">
        <f>ROUND($I$186*$H$186,2)</f>
        <v>0</v>
      </c>
      <c r="K186" s="114" t="s">
        <v>278</v>
      </c>
      <c r="L186" s="22"/>
      <c r="M186" s="119"/>
      <c r="N186" s="120" t="s">
        <v>43</v>
      </c>
      <c r="P186" s="121">
        <f>$O$186*$H$186</f>
        <v>0</v>
      </c>
      <c r="Q186" s="121">
        <v>0</v>
      </c>
      <c r="R186" s="121">
        <f>$Q$186*$H$186</f>
        <v>0</v>
      </c>
      <c r="S186" s="121">
        <v>0</v>
      </c>
      <c r="T186" s="122">
        <f>$S$186*$H$186</f>
        <v>0</v>
      </c>
      <c r="AR186" s="71" t="s">
        <v>136</v>
      </c>
      <c r="AT186" s="71" t="s">
        <v>131</v>
      </c>
      <c r="AU186" s="71" t="s">
        <v>21</v>
      </c>
      <c r="AY186" s="71" t="s">
        <v>129</v>
      </c>
      <c r="BE186" s="123">
        <f>IF($N$186="základní",$J$186,0)</f>
        <v>0</v>
      </c>
      <c r="BF186" s="123">
        <f>IF($N$186="snížená",$J$186,0)</f>
        <v>0</v>
      </c>
      <c r="BG186" s="123">
        <f>IF($N$186="zákl. přenesená",$J$186,0)</f>
        <v>0</v>
      </c>
      <c r="BH186" s="123">
        <f>IF($N$186="sníž. přenesená",$J$186,0)</f>
        <v>0</v>
      </c>
      <c r="BI186" s="123">
        <f>IF($N$186="nulová",$J$186,0)</f>
        <v>0</v>
      </c>
      <c r="BJ186" s="71" t="s">
        <v>21</v>
      </c>
      <c r="BK186" s="123">
        <f>ROUND($I$186*$H$186,2)</f>
        <v>0</v>
      </c>
      <c r="BL186" s="71" t="s">
        <v>136</v>
      </c>
      <c r="BM186" s="71" t="s">
        <v>784</v>
      </c>
    </row>
    <row r="187" spans="2:63" s="101" customFormat="1" ht="30.75" customHeight="1">
      <c r="B187" s="102"/>
      <c r="D187" s="103" t="s">
        <v>71</v>
      </c>
      <c r="E187" s="110" t="s">
        <v>785</v>
      </c>
      <c r="F187" s="110" t="s">
        <v>786</v>
      </c>
      <c r="J187" s="111">
        <f>$BK$187</f>
        <v>0</v>
      </c>
      <c r="L187" s="102"/>
      <c r="M187" s="106"/>
      <c r="P187" s="107">
        <f>$P$188</f>
        <v>0</v>
      </c>
      <c r="R187" s="107">
        <f>$R$188</f>
        <v>0</v>
      </c>
      <c r="T187" s="108">
        <f>$T$188</f>
        <v>0</v>
      </c>
      <c r="AR187" s="103" t="s">
        <v>152</v>
      </c>
      <c r="AT187" s="103" t="s">
        <v>71</v>
      </c>
      <c r="AU187" s="103" t="s">
        <v>21</v>
      </c>
      <c r="AY187" s="103" t="s">
        <v>129</v>
      </c>
      <c r="BK187" s="109">
        <f>$BK$188</f>
        <v>0</v>
      </c>
    </row>
    <row r="188" spans="2:65" s="6" customFormat="1" ht="15.75" customHeight="1">
      <c r="B188" s="22"/>
      <c r="C188" s="115" t="s">
        <v>430</v>
      </c>
      <c r="D188" s="115" t="s">
        <v>131</v>
      </c>
      <c r="E188" s="113" t="s">
        <v>787</v>
      </c>
      <c r="F188" s="114" t="s">
        <v>788</v>
      </c>
      <c r="G188" s="115" t="s">
        <v>587</v>
      </c>
      <c r="H188" s="116">
        <v>1</v>
      </c>
      <c r="I188" s="117"/>
      <c r="J188" s="118">
        <f>ROUND($I$188*$H$188,2)</f>
        <v>0</v>
      </c>
      <c r="K188" s="114" t="s">
        <v>135</v>
      </c>
      <c r="L188" s="22"/>
      <c r="M188" s="119"/>
      <c r="N188" s="120" t="s">
        <v>43</v>
      </c>
      <c r="P188" s="121">
        <f>$O$188*$H$188</f>
        <v>0</v>
      </c>
      <c r="Q188" s="121">
        <v>0</v>
      </c>
      <c r="R188" s="121">
        <f>$Q$188*$H$188</f>
        <v>0</v>
      </c>
      <c r="S188" s="121">
        <v>0</v>
      </c>
      <c r="T188" s="122">
        <f>$S$188*$H$188</f>
        <v>0</v>
      </c>
      <c r="AR188" s="71" t="s">
        <v>789</v>
      </c>
      <c r="AT188" s="71" t="s">
        <v>131</v>
      </c>
      <c r="AU188" s="71" t="s">
        <v>79</v>
      </c>
      <c r="AY188" s="71" t="s">
        <v>129</v>
      </c>
      <c r="BE188" s="123">
        <f>IF($N$188="základní",$J$188,0)</f>
        <v>0</v>
      </c>
      <c r="BF188" s="123">
        <f>IF($N$188="snížená",$J$188,0)</f>
        <v>0</v>
      </c>
      <c r="BG188" s="123">
        <f>IF($N$188="zákl. přenesená",$J$188,0)</f>
        <v>0</v>
      </c>
      <c r="BH188" s="123">
        <f>IF($N$188="sníž. přenesená",$J$188,0)</f>
        <v>0</v>
      </c>
      <c r="BI188" s="123">
        <f>IF($N$188="nulová",$J$188,0)</f>
        <v>0</v>
      </c>
      <c r="BJ188" s="71" t="s">
        <v>21</v>
      </c>
      <c r="BK188" s="123">
        <f>ROUND($I$188*$H$188,2)</f>
        <v>0</v>
      </c>
      <c r="BL188" s="71" t="s">
        <v>789</v>
      </c>
      <c r="BM188" s="71" t="s">
        <v>790</v>
      </c>
    </row>
    <row r="189" spans="2:63" s="101" customFormat="1" ht="30.75" customHeight="1">
      <c r="B189" s="102"/>
      <c r="D189" s="103" t="s">
        <v>71</v>
      </c>
      <c r="E189" s="110" t="s">
        <v>791</v>
      </c>
      <c r="F189" s="110" t="s">
        <v>792</v>
      </c>
      <c r="J189" s="111">
        <f>$BK$189</f>
        <v>0</v>
      </c>
      <c r="L189" s="102"/>
      <c r="M189" s="106"/>
      <c r="P189" s="107">
        <f>$P$190</f>
        <v>0</v>
      </c>
      <c r="R189" s="107">
        <f>$R$190</f>
        <v>0</v>
      </c>
      <c r="T189" s="108">
        <f>$T$190</f>
        <v>0</v>
      </c>
      <c r="AR189" s="103" t="s">
        <v>152</v>
      </c>
      <c r="AT189" s="103" t="s">
        <v>71</v>
      </c>
      <c r="AU189" s="103" t="s">
        <v>21</v>
      </c>
      <c r="AY189" s="103" t="s">
        <v>129</v>
      </c>
      <c r="BK189" s="109">
        <f>$BK$190</f>
        <v>0</v>
      </c>
    </row>
    <row r="190" spans="2:65" s="6" customFormat="1" ht="15.75" customHeight="1">
      <c r="B190" s="22"/>
      <c r="C190" s="115" t="s">
        <v>435</v>
      </c>
      <c r="D190" s="115" t="s">
        <v>131</v>
      </c>
      <c r="E190" s="113" t="s">
        <v>793</v>
      </c>
      <c r="F190" s="114" t="s">
        <v>794</v>
      </c>
      <c r="G190" s="115" t="s">
        <v>587</v>
      </c>
      <c r="H190" s="116">
        <v>1</v>
      </c>
      <c r="I190" s="117"/>
      <c r="J190" s="118">
        <f>ROUND($I$190*$H$190,2)</f>
        <v>0</v>
      </c>
      <c r="K190" s="114" t="s">
        <v>135</v>
      </c>
      <c r="L190" s="22"/>
      <c r="M190" s="119"/>
      <c r="N190" s="143" t="s">
        <v>43</v>
      </c>
      <c r="O190" s="144"/>
      <c r="P190" s="145">
        <f>$O$190*$H$190</f>
        <v>0</v>
      </c>
      <c r="Q190" s="145">
        <v>0</v>
      </c>
      <c r="R190" s="145">
        <f>$Q$190*$H$190</f>
        <v>0</v>
      </c>
      <c r="S190" s="145">
        <v>0</v>
      </c>
      <c r="T190" s="146">
        <f>$S$190*$H$190</f>
        <v>0</v>
      </c>
      <c r="AR190" s="71" t="s">
        <v>789</v>
      </c>
      <c r="AT190" s="71" t="s">
        <v>131</v>
      </c>
      <c r="AU190" s="71" t="s">
        <v>79</v>
      </c>
      <c r="AY190" s="71" t="s">
        <v>129</v>
      </c>
      <c r="BE190" s="123">
        <f>IF($N$190="základní",$J$190,0)</f>
        <v>0</v>
      </c>
      <c r="BF190" s="123">
        <f>IF($N$190="snížená",$J$190,0)</f>
        <v>0</v>
      </c>
      <c r="BG190" s="123">
        <f>IF($N$190="zákl. přenesená",$J$190,0)</f>
        <v>0</v>
      </c>
      <c r="BH190" s="123">
        <f>IF($N$190="sníž. přenesená",$J$190,0)</f>
        <v>0</v>
      </c>
      <c r="BI190" s="123">
        <f>IF($N$190="nulová",$J$190,0)</f>
        <v>0</v>
      </c>
      <c r="BJ190" s="71" t="s">
        <v>21</v>
      </c>
      <c r="BK190" s="123">
        <f>ROUND($I$190*$H$190,2)</f>
        <v>0</v>
      </c>
      <c r="BL190" s="71" t="s">
        <v>789</v>
      </c>
      <c r="BM190" s="71" t="s">
        <v>795</v>
      </c>
    </row>
    <row r="191" spans="2:12" s="6" customFormat="1" ht="7.5" customHeight="1">
      <c r="B191" s="36"/>
      <c r="C191" s="37"/>
      <c r="D191" s="37"/>
      <c r="E191" s="37"/>
      <c r="F191" s="37"/>
      <c r="G191" s="37"/>
      <c r="H191" s="37"/>
      <c r="I191" s="37"/>
      <c r="J191" s="37"/>
      <c r="K191" s="37"/>
      <c r="L191" s="22"/>
    </row>
    <row r="293" s="2" customFormat="1" ht="14.25" customHeight="1"/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zoomScalePageLayoutView="0" workbookViewId="0" topLeftCell="A1">
      <pane ySplit="1" topLeftCell="A38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0"/>
      <c r="C1" s="150"/>
      <c r="D1" s="149" t="s">
        <v>1</v>
      </c>
      <c r="E1" s="150"/>
      <c r="F1" s="151" t="s">
        <v>906</v>
      </c>
      <c r="G1" s="263" t="s">
        <v>907</v>
      </c>
      <c r="H1" s="263"/>
      <c r="I1" s="150"/>
      <c r="J1" s="151" t="s">
        <v>908</v>
      </c>
      <c r="K1" s="149" t="s">
        <v>87</v>
      </c>
      <c r="L1" s="151" t="s">
        <v>909</v>
      </c>
      <c r="M1" s="151"/>
      <c r="N1" s="151"/>
      <c r="O1" s="151"/>
      <c r="P1" s="151"/>
      <c r="Q1" s="151"/>
      <c r="R1" s="151"/>
      <c r="S1" s="151"/>
      <c r="T1" s="151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0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88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64" t="str">
        <f>'Rekapitulace stavby'!$K$6</f>
        <v>Parkoviště v ul.Na Vyhlídce, Cheb</v>
      </c>
      <c r="F7" s="232"/>
      <c r="G7" s="232"/>
      <c r="H7" s="232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55" t="s">
        <v>796</v>
      </c>
      <c r="F9" s="233"/>
      <c r="G9" s="233"/>
      <c r="H9" s="233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/>
      <c r="I11" s="18" t="s">
        <v>20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25.08.2016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1" customFormat="1" ht="15.75" customHeight="1">
      <c r="B24" s="72"/>
      <c r="E24" s="238"/>
      <c r="F24" s="265"/>
      <c r="G24" s="265"/>
      <c r="H24" s="265"/>
      <c r="K24" s="73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4"/>
    </row>
    <row r="27" spans="2:11" s="6" customFormat="1" ht="26.25" customHeight="1">
      <c r="B27" s="22"/>
      <c r="D27" s="75" t="s">
        <v>38</v>
      </c>
      <c r="J27" s="56">
        <f>ROUND($J$79,2)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4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76">
        <f>ROUND(SUM($BE$79:$BE$134),2)</f>
        <v>0</v>
      </c>
      <c r="I30" s="77">
        <v>0.21</v>
      </c>
      <c r="J30" s="76">
        <f>ROUND(ROUND((SUM($BE$79:$BE$134)),2)*$I$30,2)</f>
        <v>0</v>
      </c>
      <c r="K30" s="25"/>
    </row>
    <row r="31" spans="2:11" s="6" customFormat="1" ht="15" customHeight="1">
      <c r="B31" s="22"/>
      <c r="E31" s="28" t="s">
        <v>44</v>
      </c>
      <c r="F31" s="76">
        <f>ROUND(SUM($BF$79:$BF$134),2)</f>
        <v>0</v>
      </c>
      <c r="I31" s="77">
        <v>0.15</v>
      </c>
      <c r="J31" s="76">
        <f>ROUND(ROUND((SUM($BF$79:$BF$134)),2)*$I$31,2)</f>
        <v>0</v>
      </c>
      <c r="K31" s="25"/>
    </row>
    <row r="32" spans="2:11" s="6" customFormat="1" ht="15" customHeight="1" hidden="1">
      <c r="B32" s="22"/>
      <c r="E32" s="28" t="s">
        <v>45</v>
      </c>
      <c r="F32" s="76">
        <f>ROUND(SUM($BG$79:$BG$134),2)</f>
        <v>0</v>
      </c>
      <c r="I32" s="77">
        <v>0.21</v>
      </c>
      <c r="J32" s="76">
        <v>0</v>
      </c>
      <c r="K32" s="25"/>
    </row>
    <row r="33" spans="2:11" s="6" customFormat="1" ht="15" customHeight="1" hidden="1">
      <c r="B33" s="22"/>
      <c r="E33" s="28" t="s">
        <v>46</v>
      </c>
      <c r="F33" s="76">
        <f>ROUND(SUM($BH$79:$BH$134),2)</f>
        <v>0</v>
      </c>
      <c r="I33" s="77">
        <v>0.15</v>
      </c>
      <c r="J33" s="76">
        <v>0</v>
      </c>
      <c r="K33" s="25"/>
    </row>
    <row r="34" spans="2:11" s="6" customFormat="1" ht="15" customHeight="1" hidden="1">
      <c r="B34" s="22"/>
      <c r="E34" s="28" t="s">
        <v>47</v>
      </c>
      <c r="F34" s="76">
        <f>ROUND(SUM($BI$79:$BI$134),2)</f>
        <v>0</v>
      </c>
      <c r="I34" s="77">
        <v>0</v>
      </c>
      <c r="J34" s="76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78" t="s">
        <v>49</v>
      </c>
      <c r="H36" s="33" t="s">
        <v>50</v>
      </c>
      <c r="I36" s="32"/>
      <c r="J36" s="34">
        <f>SUM($J$27:$J$34)</f>
        <v>0</v>
      </c>
      <c r="K36" s="79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0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64" t="str">
        <f>$E$7</f>
        <v>Parkoviště v ul.Na Vyhlídce, Cheb</v>
      </c>
      <c r="F45" s="233"/>
      <c r="G45" s="233"/>
      <c r="H45" s="233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55" t="str">
        <f>$E$9</f>
        <v>30 - Objekty veřejného osvětlení</v>
      </c>
      <c r="F47" s="233"/>
      <c r="G47" s="233"/>
      <c r="H47" s="233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Cheb</v>
      </c>
      <c r="I49" s="18" t="s">
        <v>24</v>
      </c>
      <c r="J49" s="45" t="str">
        <f>IF($J$12="","",$J$12)</f>
        <v>25.08.2016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Město Cheb</v>
      </c>
      <c r="I51" s="18" t="s">
        <v>34</v>
      </c>
      <c r="J51" s="16" t="str">
        <f>$E$21</f>
        <v>Bc.Michal Pašava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1" t="s">
        <v>92</v>
      </c>
      <c r="D54" s="30"/>
      <c r="E54" s="30"/>
      <c r="F54" s="30"/>
      <c r="G54" s="30"/>
      <c r="H54" s="30"/>
      <c r="I54" s="30"/>
      <c r="J54" s="82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94</v>
      </c>
      <c r="J56" s="56">
        <f>$J$79</f>
        <v>0</v>
      </c>
      <c r="K56" s="25"/>
      <c r="AU56" s="6" t="s">
        <v>95</v>
      </c>
    </row>
    <row r="57" spans="2:11" s="62" customFormat="1" ht="25.5" customHeight="1">
      <c r="B57" s="83"/>
      <c r="D57" s="84" t="s">
        <v>109</v>
      </c>
      <c r="E57" s="84"/>
      <c r="F57" s="84"/>
      <c r="G57" s="84"/>
      <c r="H57" s="84"/>
      <c r="I57" s="84"/>
      <c r="J57" s="85">
        <f>$J$80</f>
        <v>0</v>
      </c>
      <c r="K57" s="86"/>
    </row>
    <row r="58" spans="2:11" s="87" customFormat="1" ht="21" customHeight="1">
      <c r="B58" s="88"/>
      <c r="D58" s="89" t="s">
        <v>110</v>
      </c>
      <c r="E58" s="89"/>
      <c r="F58" s="89"/>
      <c r="G58" s="89"/>
      <c r="H58" s="89"/>
      <c r="I58" s="89"/>
      <c r="J58" s="90">
        <f>$J$81</f>
        <v>0</v>
      </c>
      <c r="K58" s="91"/>
    </row>
    <row r="59" spans="2:11" s="62" customFormat="1" ht="25.5" customHeight="1">
      <c r="B59" s="83"/>
      <c r="D59" s="84" t="s">
        <v>111</v>
      </c>
      <c r="E59" s="84"/>
      <c r="F59" s="84"/>
      <c r="G59" s="84"/>
      <c r="H59" s="84"/>
      <c r="I59" s="84"/>
      <c r="J59" s="85">
        <f>$J$133</f>
        <v>0</v>
      </c>
      <c r="K59" s="86"/>
    </row>
    <row r="60" spans="2:11" s="6" customFormat="1" ht="22.5" customHeight="1">
      <c r="B60" s="22"/>
      <c r="K60" s="25"/>
    </row>
    <row r="61" spans="2:11" s="6" customFormat="1" ht="7.5" customHeight="1">
      <c r="B61" s="36"/>
      <c r="C61" s="37"/>
      <c r="D61" s="37"/>
      <c r="E61" s="37"/>
      <c r="F61" s="37"/>
      <c r="G61" s="37"/>
      <c r="H61" s="37"/>
      <c r="I61" s="37"/>
      <c r="J61" s="37"/>
      <c r="K61" s="38"/>
    </row>
    <row r="65" spans="2:12" s="6" customFormat="1" ht="7.5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22"/>
    </row>
    <row r="66" spans="2:12" s="6" customFormat="1" ht="37.5" customHeight="1">
      <c r="B66" s="22"/>
      <c r="C66" s="11" t="s">
        <v>112</v>
      </c>
      <c r="L66" s="22"/>
    </row>
    <row r="67" spans="2:12" s="6" customFormat="1" ht="7.5" customHeight="1">
      <c r="B67" s="22"/>
      <c r="L67" s="22"/>
    </row>
    <row r="68" spans="2:12" s="6" customFormat="1" ht="15" customHeight="1">
      <c r="B68" s="22"/>
      <c r="C68" s="18" t="s">
        <v>16</v>
      </c>
      <c r="L68" s="22"/>
    </row>
    <row r="69" spans="2:12" s="6" customFormat="1" ht="16.5" customHeight="1">
      <c r="B69" s="22"/>
      <c r="E69" s="264" t="str">
        <f>$E$7</f>
        <v>Parkoviště v ul.Na Vyhlídce, Cheb</v>
      </c>
      <c r="F69" s="233"/>
      <c r="G69" s="233"/>
      <c r="H69" s="233"/>
      <c r="L69" s="22"/>
    </row>
    <row r="70" spans="2:12" s="6" customFormat="1" ht="15" customHeight="1">
      <c r="B70" s="22"/>
      <c r="C70" s="18" t="s">
        <v>89</v>
      </c>
      <c r="L70" s="22"/>
    </row>
    <row r="71" spans="2:12" s="6" customFormat="1" ht="19.5" customHeight="1">
      <c r="B71" s="22"/>
      <c r="E71" s="255" t="str">
        <f>$E$9</f>
        <v>30 - Objekty veřejného osvětlení</v>
      </c>
      <c r="F71" s="233"/>
      <c r="G71" s="233"/>
      <c r="H71" s="233"/>
      <c r="L71" s="22"/>
    </row>
    <row r="72" spans="2:12" s="6" customFormat="1" ht="7.5" customHeight="1">
      <c r="B72" s="22"/>
      <c r="L72" s="22"/>
    </row>
    <row r="73" spans="2:12" s="6" customFormat="1" ht="18.75" customHeight="1">
      <c r="B73" s="22"/>
      <c r="C73" s="18" t="s">
        <v>22</v>
      </c>
      <c r="F73" s="16" t="str">
        <f>$F$12</f>
        <v>Cheb</v>
      </c>
      <c r="I73" s="18" t="s">
        <v>24</v>
      </c>
      <c r="J73" s="45" t="str">
        <f>IF($J$12="","",$J$12)</f>
        <v>25.08.2016</v>
      </c>
      <c r="L73" s="22"/>
    </row>
    <row r="74" spans="2:12" s="6" customFormat="1" ht="7.5" customHeight="1">
      <c r="B74" s="22"/>
      <c r="L74" s="22"/>
    </row>
    <row r="75" spans="2:12" s="6" customFormat="1" ht="15.75" customHeight="1">
      <c r="B75" s="22"/>
      <c r="C75" s="18" t="s">
        <v>28</v>
      </c>
      <c r="F75" s="16" t="str">
        <f>$E$15</f>
        <v>Město Cheb</v>
      </c>
      <c r="I75" s="18" t="s">
        <v>34</v>
      </c>
      <c r="J75" s="16" t="str">
        <f>$E$21</f>
        <v>Bc.Michal Pašava</v>
      </c>
      <c r="L75" s="22"/>
    </row>
    <row r="76" spans="2:12" s="6" customFormat="1" ht="15" customHeight="1">
      <c r="B76" s="22"/>
      <c r="C76" s="18" t="s">
        <v>32</v>
      </c>
      <c r="F76" s="16">
        <f>IF($E$18="","",$E$18)</f>
      </c>
      <c r="L76" s="22"/>
    </row>
    <row r="77" spans="2:12" s="6" customFormat="1" ht="11.25" customHeight="1">
      <c r="B77" s="22"/>
      <c r="L77" s="22"/>
    </row>
    <row r="78" spans="2:20" s="92" customFormat="1" ht="30" customHeight="1">
      <c r="B78" s="93"/>
      <c r="C78" s="94" t="s">
        <v>113</v>
      </c>
      <c r="D78" s="95" t="s">
        <v>57</v>
      </c>
      <c r="E78" s="95" t="s">
        <v>53</v>
      </c>
      <c r="F78" s="95" t="s">
        <v>114</v>
      </c>
      <c r="G78" s="95" t="s">
        <v>115</v>
      </c>
      <c r="H78" s="95" t="s">
        <v>116</v>
      </c>
      <c r="I78" s="95" t="s">
        <v>117</v>
      </c>
      <c r="J78" s="95" t="s">
        <v>118</v>
      </c>
      <c r="K78" s="96" t="s">
        <v>119</v>
      </c>
      <c r="L78" s="93"/>
      <c r="M78" s="50" t="s">
        <v>120</v>
      </c>
      <c r="N78" s="51" t="s">
        <v>42</v>
      </c>
      <c r="O78" s="51" t="s">
        <v>121</v>
      </c>
      <c r="P78" s="51" t="s">
        <v>122</v>
      </c>
      <c r="Q78" s="51" t="s">
        <v>123</v>
      </c>
      <c r="R78" s="51" t="s">
        <v>124</v>
      </c>
      <c r="S78" s="51" t="s">
        <v>125</v>
      </c>
      <c r="T78" s="52" t="s">
        <v>126</v>
      </c>
    </row>
    <row r="79" spans="2:63" s="6" customFormat="1" ht="30" customHeight="1">
      <c r="B79" s="22"/>
      <c r="C79" s="55" t="s">
        <v>94</v>
      </c>
      <c r="J79" s="97">
        <f>$BK$79</f>
        <v>0</v>
      </c>
      <c r="L79" s="22"/>
      <c r="M79" s="54"/>
      <c r="N79" s="46"/>
      <c r="O79" s="46"/>
      <c r="P79" s="98">
        <f>$P$80+$P$133</f>
        <v>0</v>
      </c>
      <c r="Q79" s="46"/>
      <c r="R79" s="98">
        <f>$R$80+$R$133</f>
        <v>0</v>
      </c>
      <c r="S79" s="46"/>
      <c r="T79" s="99">
        <f>$T$80+$T$133</f>
        <v>0</v>
      </c>
      <c r="AT79" s="6" t="s">
        <v>71</v>
      </c>
      <c r="AU79" s="6" t="s">
        <v>95</v>
      </c>
      <c r="BK79" s="100">
        <f>$BK$80+$BK$133</f>
        <v>0</v>
      </c>
    </row>
    <row r="80" spans="2:63" s="101" customFormat="1" ht="37.5" customHeight="1">
      <c r="B80" s="102"/>
      <c r="D80" s="103" t="s">
        <v>71</v>
      </c>
      <c r="E80" s="104" t="s">
        <v>219</v>
      </c>
      <c r="F80" s="104" t="s">
        <v>571</v>
      </c>
      <c r="J80" s="105">
        <f>$BK$80</f>
        <v>0</v>
      </c>
      <c r="L80" s="102"/>
      <c r="M80" s="106"/>
      <c r="P80" s="107">
        <f>$P$81</f>
        <v>0</v>
      </c>
      <c r="R80" s="107">
        <f>$R$81</f>
        <v>0</v>
      </c>
      <c r="T80" s="108">
        <f>$T$81</f>
        <v>0</v>
      </c>
      <c r="AR80" s="103" t="s">
        <v>144</v>
      </c>
      <c r="AT80" s="103" t="s">
        <v>71</v>
      </c>
      <c r="AU80" s="103" t="s">
        <v>72</v>
      </c>
      <c r="AY80" s="103" t="s">
        <v>129</v>
      </c>
      <c r="BK80" s="109">
        <f>$BK$81</f>
        <v>0</v>
      </c>
    </row>
    <row r="81" spans="2:63" s="101" customFormat="1" ht="21" customHeight="1">
      <c r="B81" s="102"/>
      <c r="D81" s="103" t="s">
        <v>71</v>
      </c>
      <c r="E81" s="110" t="s">
        <v>572</v>
      </c>
      <c r="F81" s="110" t="s">
        <v>573</v>
      </c>
      <c r="J81" s="111">
        <f>$BK$81</f>
        <v>0</v>
      </c>
      <c r="L81" s="102"/>
      <c r="M81" s="106"/>
      <c r="P81" s="107">
        <f>SUM($P$82:$P$132)</f>
        <v>0</v>
      </c>
      <c r="R81" s="107">
        <f>SUM($R$82:$R$132)</f>
        <v>0</v>
      </c>
      <c r="T81" s="108">
        <f>SUM($T$82:$T$132)</f>
        <v>0</v>
      </c>
      <c r="AR81" s="103" t="s">
        <v>144</v>
      </c>
      <c r="AT81" s="103" t="s">
        <v>71</v>
      </c>
      <c r="AU81" s="103" t="s">
        <v>21</v>
      </c>
      <c r="AY81" s="103" t="s">
        <v>129</v>
      </c>
      <c r="BK81" s="109">
        <f>SUM($BK$82:$BK$132)</f>
        <v>0</v>
      </c>
    </row>
    <row r="82" spans="2:65" s="6" customFormat="1" ht="15.75" customHeight="1">
      <c r="B82" s="22"/>
      <c r="C82" s="132" t="s">
        <v>21</v>
      </c>
      <c r="D82" s="132" t="s">
        <v>219</v>
      </c>
      <c r="E82" s="133" t="s">
        <v>21</v>
      </c>
      <c r="F82" s="134" t="s">
        <v>797</v>
      </c>
      <c r="G82" s="135" t="s">
        <v>798</v>
      </c>
      <c r="H82" s="136">
        <v>2</v>
      </c>
      <c r="I82" s="137"/>
      <c r="J82" s="138">
        <f>ROUND($I$82*$H$82,2)</f>
        <v>0</v>
      </c>
      <c r="K82" s="134" t="s">
        <v>799</v>
      </c>
      <c r="L82" s="139"/>
      <c r="M82" s="140"/>
      <c r="N82" s="141" t="s">
        <v>43</v>
      </c>
      <c r="P82" s="121">
        <f>$O$82*$H$82</f>
        <v>0</v>
      </c>
      <c r="Q82" s="121">
        <v>0</v>
      </c>
      <c r="R82" s="121">
        <f>$Q$82*$H$82</f>
        <v>0</v>
      </c>
      <c r="S82" s="121">
        <v>0</v>
      </c>
      <c r="T82" s="122">
        <f>$S$82*$H$82</f>
        <v>0</v>
      </c>
      <c r="AR82" s="71" t="s">
        <v>800</v>
      </c>
      <c r="AT82" s="71" t="s">
        <v>219</v>
      </c>
      <c r="AU82" s="71" t="s">
        <v>79</v>
      </c>
      <c r="AY82" s="6" t="s">
        <v>129</v>
      </c>
      <c r="BE82" s="123">
        <f>IF($N$82="základní",$J$82,0)</f>
        <v>0</v>
      </c>
      <c r="BF82" s="123">
        <f>IF($N$82="snížená",$J$82,0)</f>
        <v>0</v>
      </c>
      <c r="BG82" s="123">
        <f>IF($N$82="zákl. přenesená",$J$82,0)</f>
        <v>0</v>
      </c>
      <c r="BH82" s="123">
        <f>IF($N$82="sníž. přenesená",$J$82,0)</f>
        <v>0</v>
      </c>
      <c r="BI82" s="123">
        <f>IF($N$82="nulová",$J$82,0)</f>
        <v>0</v>
      </c>
      <c r="BJ82" s="71" t="s">
        <v>21</v>
      </c>
      <c r="BK82" s="123">
        <f>ROUND($I$82*$H$82,2)</f>
        <v>0</v>
      </c>
      <c r="BL82" s="71" t="s">
        <v>444</v>
      </c>
      <c r="BM82" s="71" t="s">
        <v>801</v>
      </c>
    </row>
    <row r="83" spans="2:65" s="6" customFormat="1" ht="15.75" customHeight="1">
      <c r="B83" s="22"/>
      <c r="C83" s="135" t="s">
        <v>79</v>
      </c>
      <c r="D83" s="135" t="s">
        <v>219</v>
      </c>
      <c r="E83" s="133" t="s">
        <v>79</v>
      </c>
      <c r="F83" s="134" t="s">
        <v>802</v>
      </c>
      <c r="G83" s="135" t="s">
        <v>798</v>
      </c>
      <c r="H83" s="136">
        <v>2</v>
      </c>
      <c r="I83" s="137"/>
      <c r="J83" s="138">
        <f>ROUND($I$83*$H$83,2)</f>
        <v>0</v>
      </c>
      <c r="K83" s="134" t="s">
        <v>799</v>
      </c>
      <c r="L83" s="139"/>
      <c r="M83" s="140"/>
      <c r="N83" s="141" t="s">
        <v>43</v>
      </c>
      <c r="P83" s="121">
        <f>$O$83*$H$83</f>
        <v>0</v>
      </c>
      <c r="Q83" s="121">
        <v>0</v>
      </c>
      <c r="R83" s="121">
        <f>$Q$83*$H$83</f>
        <v>0</v>
      </c>
      <c r="S83" s="121">
        <v>0</v>
      </c>
      <c r="T83" s="122">
        <f>$S$83*$H$83</f>
        <v>0</v>
      </c>
      <c r="AR83" s="71" t="s">
        <v>800</v>
      </c>
      <c r="AT83" s="71" t="s">
        <v>219</v>
      </c>
      <c r="AU83" s="71" t="s">
        <v>79</v>
      </c>
      <c r="AY83" s="71" t="s">
        <v>129</v>
      </c>
      <c r="BE83" s="123">
        <f>IF($N$83="základní",$J$83,0)</f>
        <v>0</v>
      </c>
      <c r="BF83" s="123">
        <f>IF($N$83="snížená",$J$83,0)</f>
        <v>0</v>
      </c>
      <c r="BG83" s="123">
        <f>IF($N$83="zákl. přenesená",$J$83,0)</f>
        <v>0</v>
      </c>
      <c r="BH83" s="123">
        <f>IF($N$83="sníž. přenesená",$J$83,0)</f>
        <v>0</v>
      </c>
      <c r="BI83" s="123">
        <f>IF($N$83="nulová",$J$83,0)</f>
        <v>0</v>
      </c>
      <c r="BJ83" s="71" t="s">
        <v>21</v>
      </c>
      <c r="BK83" s="123">
        <f>ROUND($I$83*$H$83,2)</f>
        <v>0</v>
      </c>
      <c r="BL83" s="71" t="s">
        <v>444</v>
      </c>
      <c r="BM83" s="71" t="s">
        <v>803</v>
      </c>
    </row>
    <row r="84" spans="2:65" s="6" customFormat="1" ht="15.75" customHeight="1">
      <c r="B84" s="22"/>
      <c r="C84" s="135" t="s">
        <v>144</v>
      </c>
      <c r="D84" s="135" t="s">
        <v>219</v>
      </c>
      <c r="E84" s="133" t="s">
        <v>144</v>
      </c>
      <c r="F84" s="134" t="s">
        <v>804</v>
      </c>
      <c r="G84" s="135" t="s">
        <v>798</v>
      </c>
      <c r="H84" s="136">
        <v>1</v>
      </c>
      <c r="I84" s="137"/>
      <c r="J84" s="138">
        <f>ROUND($I$84*$H$84,2)</f>
        <v>0</v>
      </c>
      <c r="K84" s="134" t="s">
        <v>799</v>
      </c>
      <c r="L84" s="139"/>
      <c r="M84" s="140"/>
      <c r="N84" s="141" t="s">
        <v>43</v>
      </c>
      <c r="P84" s="121">
        <f>$O$84*$H$84</f>
        <v>0</v>
      </c>
      <c r="Q84" s="121">
        <v>0</v>
      </c>
      <c r="R84" s="121">
        <f>$Q$84*$H$84</f>
        <v>0</v>
      </c>
      <c r="S84" s="121">
        <v>0</v>
      </c>
      <c r="T84" s="122">
        <f>$S$84*$H$84</f>
        <v>0</v>
      </c>
      <c r="AR84" s="71" t="s">
        <v>800</v>
      </c>
      <c r="AT84" s="71" t="s">
        <v>219</v>
      </c>
      <c r="AU84" s="71" t="s">
        <v>79</v>
      </c>
      <c r="AY84" s="71" t="s">
        <v>129</v>
      </c>
      <c r="BE84" s="123">
        <f>IF($N$84="základní",$J$84,0)</f>
        <v>0</v>
      </c>
      <c r="BF84" s="123">
        <f>IF($N$84="snížená",$J$84,0)</f>
        <v>0</v>
      </c>
      <c r="BG84" s="123">
        <f>IF($N$84="zákl. přenesená",$J$84,0)</f>
        <v>0</v>
      </c>
      <c r="BH84" s="123">
        <f>IF($N$84="sníž. přenesená",$J$84,0)</f>
        <v>0</v>
      </c>
      <c r="BI84" s="123">
        <f>IF($N$84="nulová",$J$84,0)</f>
        <v>0</v>
      </c>
      <c r="BJ84" s="71" t="s">
        <v>21</v>
      </c>
      <c r="BK84" s="123">
        <f>ROUND($I$84*$H$84,2)</f>
        <v>0</v>
      </c>
      <c r="BL84" s="71" t="s">
        <v>444</v>
      </c>
      <c r="BM84" s="71" t="s">
        <v>805</v>
      </c>
    </row>
    <row r="85" spans="2:65" s="6" customFormat="1" ht="15.75" customHeight="1">
      <c r="B85" s="22"/>
      <c r="C85" s="135" t="s">
        <v>136</v>
      </c>
      <c r="D85" s="135" t="s">
        <v>219</v>
      </c>
      <c r="E85" s="133" t="s">
        <v>136</v>
      </c>
      <c r="F85" s="134" t="s">
        <v>806</v>
      </c>
      <c r="G85" s="135" t="s">
        <v>798</v>
      </c>
      <c r="H85" s="136">
        <v>1</v>
      </c>
      <c r="I85" s="137"/>
      <c r="J85" s="138">
        <f>ROUND($I$85*$H$85,2)</f>
        <v>0</v>
      </c>
      <c r="K85" s="134" t="s">
        <v>799</v>
      </c>
      <c r="L85" s="139"/>
      <c r="M85" s="140"/>
      <c r="N85" s="141" t="s">
        <v>43</v>
      </c>
      <c r="P85" s="121">
        <f>$O$85*$H$85</f>
        <v>0</v>
      </c>
      <c r="Q85" s="121">
        <v>0</v>
      </c>
      <c r="R85" s="121">
        <f>$Q$85*$H$85</f>
        <v>0</v>
      </c>
      <c r="S85" s="121">
        <v>0</v>
      </c>
      <c r="T85" s="122">
        <f>$S$85*$H$85</f>
        <v>0</v>
      </c>
      <c r="AR85" s="71" t="s">
        <v>800</v>
      </c>
      <c r="AT85" s="71" t="s">
        <v>219</v>
      </c>
      <c r="AU85" s="71" t="s">
        <v>79</v>
      </c>
      <c r="AY85" s="71" t="s">
        <v>129</v>
      </c>
      <c r="BE85" s="123">
        <f>IF($N$85="základní",$J$85,0)</f>
        <v>0</v>
      </c>
      <c r="BF85" s="123">
        <f>IF($N$85="snížená",$J$85,0)</f>
        <v>0</v>
      </c>
      <c r="BG85" s="123">
        <f>IF($N$85="zákl. přenesená",$J$85,0)</f>
        <v>0</v>
      </c>
      <c r="BH85" s="123">
        <f>IF($N$85="sníž. přenesená",$J$85,0)</f>
        <v>0</v>
      </c>
      <c r="BI85" s="123">
        <f>IF($N$85="nulová",$J$85,0)</f>
        <v>0</v>
      </c>
      <c r="BJ85" s="71" t="s">
        <v>21</v>
      </c>
      <c r="BK85" s="123">
        <f>ROUND($I$85*$H$85,2)</f>
        <v>0</v>
      </c>
      <c r="BL85" s="71" t="s">
        <v>444</v>
      </c>
      <c r="BM85" s="71" t="s">
        <v>807</v>
      </c>
    </row>
    <row r="86" spans="2:65" s="6" customFormat="1" ht="15.75" customHeight="1">
      <c r="B86" s="22"/>
      <c r="C86" s="135" t="s">
        <v>152</v>
      </c>
      <c r="D86" s="135" t="s">
        <v>219</v>
      </c>
      <c r="E86" s="133" t="s">
        <v>152</v>
      </c>
      <c r="F86" s="134" t="s">
        <v>808</v>
      </c>
      <c r="G86" s="135" t="s">
        <v>798</v>
      </c>
      <c r="H86" s="136">
        <v>2</v>
      </c>
      <c r="I86" s="137"/>
      <c r="J86" s="138">
        <f>ROUND($I$86*$H$86,2)</f>
        <v>0</v>
      </c>
      <c r="K86" s="134" t="s">
        <v>799</v>
      </c>
      <c r="L86" s="139"/>
      <c r="M86" s="140"/>
      <c r="N86" s="141" t="s">
        <v>43</v>
      </c>
      <c r="P86" s="121">
        <f>$O$86*$H$86</f>
        <v>0</v>
      </c>
      <c r="Q86" s="121">
        <v>0</v>
      </c>
      <c r="R86" s="121">
        <f>$Q$86*$H$86</f>
        <v>0</v>
      </c>
      <c r="S86" s="121">
        <v>0</v>
      </c>
      <c r="T86" s="122">
        <f>$S$86*$H$86</f>
        <v>0</v>
      </c>
      <c r="AR86" s="71" t="s">
        <v>800</v>
      </c>
      <c r="AT86" s="71" t="s">
        <v>219</v>
      </c>
      <c r="AU86" s="71" t="s">
        <v>79</v>
      </c>
      <c r="AY86" s="71" t="s">
        <v>129</v>
      </c>
      <c r="BE86" s="123">
        <f>IF($N$86="základní",$J$86,0)</f>
        <v>0</v>
      </c>
      <c r="BF86" s="123">
        <f>IF($N$86="snížená",$J$86,0)</f>
        <v>0</v>
      </c>
      <c r="BG86" s="123">
        <f>IF($N$86="zákl. přenesená",$J$86,0)</f>
        <v>0</v>
      </c>
      <c r="BH86" s="123">
        <f>IF($N$86="sníž. přenesená",$J$86,0)</f>
        <v>0</v>
      </c>
      <c r="BI86" s="123">
        <f>IF($N$86="nulová",$J$86,0)</f>
        <v>0</v>
      </c>
      <c r="BJ86" s="71" t="s">
        <v>21</v>
      </c>
      <c r="BK86" s="123">
        <f>ROUND($I$86*$H$86,2)</f>
        <v>0</v>
      </c>
      <c r="BL86" s="71" t="s">
        <v>444</v>
      </c>
      <c r="BM86" s="71" t="s">
        <v>809</v>
      </c>
    </row>
    <row r="87" spans="2:65" s="6" customFormat="1" ht="15.75" customHeight="1">
      <c r="B87" s="22"/>
      <c r="C87" s="135" t="s">
        <v>156</v>
      </c>
      <c r="D87" s="135" t="s">
        <v>219</v>
      </c>
      <c r="E87" s="133" t="s">
        <v>156</v>
      </c>
      <c r="F87" s="134" t="s">
        <v>810</v>
      </c>
      <c r="G87" s="135" t="s">
        <v>798</v>
      </c>
      <c r="H87" s="136">
        <v>2</v>
      </c>
      <c r="I87" s="137"/>
      <c r="J87" s="138">
        <f>ROUND($I$87*$H$87,2)</f>
        <v>0</v>
      </c>
      <c r="K87" s="134" t="s">
        <v>799</v>
      </c>
      <c r="L87" s="139"/>
      <c r="M87" s="140"/>
      <c r="N87" s="141" t="s">
        <v>43</v>
      </c>
      <c r="P87" s="121">
        <f>$O$87*$H$87</f>
        <v>0</v>
      </c>
      <c r="Q87" s="121">
        <v>0</v>
      </c>
      <c r="R87" s="121">
        <f>$Q$87*$H$87</f>
        <v>0</v>
      </c>
      <c r="S87" s="121">
        <v>0</v>
      </c>
      <c r="T87" s="122">
        <f>$S$87*$H$87</f>
        <v>0</v>
      </c>
      <c r="AR87" s="71" t="s">
        <v>800</v>
      </c>
      <c r="AT87" s="71" t="s">
        <v>219</v>
      </c>
      <c r="AU87" s="71" t="s">
        <v>79</v>
      </c>
      <c r="AY87" s="71" t="s">
        <v>129</v>
      </c>
      <c r="BE87" s="123">
        <f>IF($N$87="základní",$J$87,0)</f>
        <v>0</v>
      </c>
      <c r="BF87" s="123">
        <f>IF($N$87="snížená",$J$87,0)</f>
        <v>0</v>
      </c>
      <c r="BG87" s="123">
        <f>IF($N$87="zákl. přenesená",$J$87,0)</f>
        <v>0</v>
      </c>
      <c r="BH87" s="123">
        <f>IF($N$87="sníž. přenesená",$J$87,0)</f>
        <v>0</v>
      </c>
      <c r="BI87" s="123">
        <f>IF($N$87="nulová",$J$87,0)</f>
        <v>0</v>
      </c>
      <c r="BJ87" s="71" t="s">
        <v>21</v>
      </c>
      <c r="BK87" s="123">
        <f>ROUND($I$87*$H$87,2)</f>
        <v>0</v>
      </c>
      <c r="BL87" s="71" t="s">
        <v>444</v>
      </c>
      <c r="BM87" s="71" t="s">
        <v>811</v>
      </c>
    </row>
    <row r="88" spans="2:65" s="6" customFormat="1" ht="15.75" customHeight="1">
      <c r="B88" s="22"/>
      <c r="C88" s="135" t="s">
        <v>161</v>
      </c>
      <c r="D88" s="135" t="s">
        <v>219</v>
      </c>
      <c r="E88" s="133" t="s">
        <v>161</v>
      </c>
      <c r="F88" s="134" t="s">
        <v>812</v>
      </c>
      <c r="G88" s="135" t="s">
        <v>798</v>
      </c>
      <c r="H88" s="136">
        <v>2</v>
      </c>
      <c r="I88" s="137"/>
      <c r="J88" s="138">
        <f>ROUND($I$88*$H$88,2)</f>
        <v>0</v>
      </c>
      <c r="K88" s="134" t="s">
        <v>799</v>
      </c>
      <c r="L88" s="139"/>
      <c r="M88" s="140"/>
      <c r="N88" s="141" t="s">
        <v>43</v>
      </c>
      <c r="P88" s="121">
        <f>$O$88*$H$88</f>
        <v>0</v>
      </c>
      <c r="Q88" s="121">
        <v>0</v>
      </c>
      <c r="R88" s="121">
        <f>$Q$88*$H$88</f>
        <v>0</v>
      </c>
      <c r="S88" s="121">
        <v>0</v>
      </c>
      <c r="T88" s="122">
        <f>$S$88*$H$88</f>
        <v>0</v>
      </c>
      <c r="AR88" s="71" t="s">
        <v>800</v>
      </c>
      <c r="AT88" s="71" t="s">
        <v>219</v>
      </c>
      <c r="AU88" s="71" t="s">
        <v>79</v>
      </c>
      <c r="AY88" s="71" t="s">
        <v>129</v>
      </c>
      <c r="BE88" s="123">
        <f>IF($N$88="základní",$J$88,0)</f>
        <v>0</v>
      </c>
      <c r="BF88" s="123">
        <f>IF($N$88="snížená",$J$88,0)</f>
        <v>0</v>
      </c>
      <c r="BG88" s="123">
        <f>IF($N$88="zákl. přenesená",$J$88,0)</f>
        <v>0</v>
      </c>
      <c r="BH88" s="123">
        <f>IF($N$88="sníž. přenesená",$J$88,0)</f>
        <v>0</v>
      </c>
      <c r="BI88" s="123">
        <f>IF($N$88="nulová",$J$88,0)</f>
        <v>0</v>
      </c>
      <c r="BJ88" s="71" t="s">
        <v>21</v>
      </c>
      <c r="BK88" s="123">
        <f>ROUND($I$88*$H$88,2)</f>
        <v>0</v>
      </c>
      <c r="BL88" s="71" t="s">
        <v>444</v>
      </c>
      <c r="BM88" s="71" t="s">
        <v>813</v>
      </c>
    </row>
    <row r="89" spans="2:65" s="6" customFormat="1" ht="15.75" customHeight="1">
      <c r="B89" s="22"/>
      <c r="C89" s="135" t="s">
        <v>167</v>
      </c>
      <c r="D89" s="135" t="s">
        <v>219</v>
      </c>
      <c r="E89" s="133" t="s">
        <v>167</v>
      </c>
      <c r="F89" s="134" t="s">
        <v>814</v>
      </c>
      <c r="G89" s="135" t="s">
        <v>164</v>
      </c>
      <c r="H89" s="136">
        <v>57</v>
      </c>
      <c r="I89" s="137"/>
      <c r="J89" s="138">
        <f>ROUND($I$89*$H$89,2)</f>
        <v>0</v>
      </c>
      <c r="K89" s="134" t="s">
        <v>799</v>
      </c>
      <c r="L89" s="139"/>
      <c r="M89" s="140"/>
      <c r="N89" s="141" t="s">
        <v>43</v>
      </c>
      <c r="P89" s="121">
        <f>$O$89*$H$89</f>
        <v>0</v>
      </c>
      <c r="Q89" s="121">
        <v>0</v>
      </c>
      <c r="R89" s="121">
        <f>$Q$89*$H$89</f>
        <v>0</v>
      </c>
      <c r="S89" s="121">
        <v>0</v>
      </c>
      <c r="T89" s="122">
        <f>$S$89*$H$89</f>
        <v>0</v>
      </c>
      <c r="AR89" s="71" t="s">
        <v>800</v>
      </c>
      <c r="AT89" s="71" t="s">
        <v>219</v>
      </c>
      <c r="AU89" s="71" t="s">
        <v>79</v>
      </c>
      <c r="AY89" s="71" t="s">
        <v>129</v>
      </c>
      <c r="BE89" s="123">
        <f>IF($N$89="základní",$J$89,0)</f>
        <v>0</v>
      </c>
      <c r="BF89" s="123">
        <f>IF($N$89="snížená",$J$89,0)</f>
        <v>0</v>
      </c>
      <c r="BG89" s="123">
        <f>IF($N$89="zákl. přenesená",$J$89,0)</f>
        <v>0</v>
      </c>
      <c r="BH89" s="123">
        <f>IF($N$89="sníž. přenesená",$J$89,0)</f>
        <v>0</v>
      </c>
      <c r="BI89" s="123">
        <f>IF($N$89="nulová",$J$89,0)</f>
        <v>0</v>
      </c>
      <c r="BJ89" s="71" t="s">
        <v>21</v>
      </c>
      <c r="BK89" s="123">
        <f>ROUND($I$89*$H$89,2)</f>
        <v>0</v>
      </c>
      <c r="BL89" s="71" t="s">
        <v>444</v>
      </c>
      <c r="BM89" s="71" t="s">
        <v>815</v>
      </c>
    </row>
    <row r="90" spans="2:65" s="6" customFormat="1" ht="15.75" customHeight="1">
      <c r="B90" s="22"/>
      <c r="C90" s="135" t="s">
        <v>171</v>
      </c>
      <c r="D90" s="135" t="s">
        <v>219</v>
      </c>
      <c r="E90" s="133" t="s">
        <v>171</v>
      </c>
      <c r="F90" s="134" t="s">
        <v>816</v>
      </c>
      <c r="G90" s="135" t="s">
        <v>164</v>
      </c>
      <c r="H90" s="136">
        <v>22</v>
      </c>
      <c r="I90" s="137"/>
      <c r="J90" s="138">
        <f>ROUND($I$90*$H$90,2)</f>
        <v>0</v>
      </c>
      <c r="K90" s="134" t="s">
        <v>799</v>
      </c>
      <c r="L90" s="139"/>
      <c r="M90" s="140"/>
      <c r="N90" s="141" t="s">
        <v>43</v>
      </c>
      <c r="P90" s="121">
        <f>$O$90*$H$90</f>
        <v>0</v>
      </c>
      <c r="Q90" s="121">
        <v>0</v>
      </c>
      <c r="R90" s="121">
        <f>$Q$90*$H$90</f>
        <v>0</v>
      </c>
      <c r="S90" s="121">
        <v>0</v>
      </c>
      <c r="T90" s="122">
        <f>$S$90*$H$90</f>
        <v>0</v>
      </c>
      <c r="AR90" s="71" t="s">
        <v>800</v>
      </c>
      <c r="AT90" s="71" t="s">
        <v>219</v>
      </c>
      <c r="AU90" s="71" t="s">
        <v>79</v>
      </c>
      <c r="AY90" s="71" t="s">
        <v>129</v>
      </c>
      <c r="BE90" s="123">
        <f>IF($N$90="základní",$J$90,0)</f>
        <v>0</v>
      </c>
      <c r="BF90" s="123">
        <f>IF($N$90="snížená",$J$90,0)</f>
        <v>0</v>
      </c>
      <c r="BG90" s="123">
        <f>IF($N$90="zákl. přenesená",$J$90,0)</f>
        <v>0</v>
      </c>
      <c r="BH90" s="123">
        <f>IF($N$90="sníž. přenesená",$J$90,0)</f>
        <v>0</v>
      </c>
      <c r="BI90" s="123">
        <f>IF($N$90="nulová",$J$90,0)</f>
        <v>0</v>
      </c>
      <c r="BJ90" s="71" t="s">
        <v>21</v>
      </c>
      <c r="BK90" s="123">
        <f>ROUND($I$90*$H$90,2)</f>
        <v>0</v>
      </c>
      <c r="BL90" s="71" t="s">
        <v>444</v>
      </c>
      <c r="BM90" s="71" t="s">
        <v>817</v>
      </c>
    </row>
    <row r="91" spans="2:65" s="6" customFormat="1" ht="15.75" customHeight="1">
      <c r="B91" s="22"/>
      <c r="C91" s="135" t="s">
        <v>26</v>
      </c>
      <c r="D91" s="135" t="s">
        <v>219</v>
      </c>
      <c r="E91" s="133" t="s">
        <v>26</v>
      </c>
      <c r="F91" s="134" t="s">
        <v>818</v>
      </c>
      <c r="G91" s="135" t="s">
        <v>164</v>
      </c>
      <c r="H91" s="136">
        <v>6.5</v>
      </c>
      <c r="I91" s="137"/>
      <c r="J91" s="138">
        <f>ROUND($I$91*$H$91,2)</f>
        <v>0</v>
      </c>
      <c r="K91" s="134" t="s">
        <v>799</v>
      </c>
      <c r="L91" s="139"/>
      <c r="M91" s="140"/>
      <c r="N91" s="141" t="s">
        <v>43</v>
      </c>
      <c r="P91" s="121">
        <f>$O$91*$H$91</f>
        <v>0</v>
      </c>
      <c r="Q91" s="121">
        <v>0</v>
      </c>
      <c r="R91" s="121">
        <f>$Q$91*$H$91</f>
        <v>0</v>
      </c>
      <c r="S91" s="121">
        <v>0</v>
      </c>
      <c r="T91" s="122">
        <f>$S$91*$H$91</f>
        <v>0</v>
      </c>
      <c r="AR91" s="71" t="s">
        <v>800</v>
      </c>
      <c r="AT91" s="71" t="s">
        <v>219</v>
      </c>
      <c r="AU91" s="71" t="s">
        <v>79</v>
      </c>
      <c r="AY91" s="71" t="s">
        <v>129</v>
      </c>
      <c r="BE91" s="123">
        <f>IF($N$91="základní",$J$91,0)</f>
        <v>0</v>
      </c>
      <c r="BF91" s="123">
        <f>IF($N$91="snížená",$J$91,0)</f>
        <v>0</v>
      </c>
      <c r="BG91" s="123">
        <f>IF($N$91="zákl. přenesená",$J$91,0)</f>
        <v>0</v>
      </c>
      <c r="BH91" s="123">
        <f>IF($N$91="sníž. přenesená",$J$91,0)</f>
        <v>0</v>
      </c>
      <c r="BI91" s="123">
        <f>IF($N$91="nulová",$J$91,0)</f>
        <v>0</v>
      </c>
      <c r="BJ91" s="71" t="s">
        <v>21</v>
      </c>
      <c r="BK91" s="123">
        <f>ROUND($I$91*$H$91,2)</f>
        <v>0</v>
      </c>
      <c r="BL91" s="71" t="s">
        <v>444</v>
      </c>
      <c r="BM91" s="71" t="s">
        <v>819</v>
      </c>
    </row>
    <row r="92" spans="2:65" s="6" customFormat="1" ht="15.75" customHeight="1">
      <c r="B92" s="22"/>
      <c r="C92" s="135" t="s">
        <v>184</v>
      </c>
      <c r="D92" s="135" t="s">
        <v>219</v>
      </c>
      <c r="E92" s="133" t="s">
        <v>184</v>
      </c>
      <c r="F92" s="134" t="s">
        <v>820</v>
      </c>
      <c r="G92" s="135" t="s">
        <v>164</v>
      </c>
      <c r="H92" s="136">
        <v>6.5</v>
      </c>
      <c r="I92" s="137"/>
      <c r="J92" s="138">
        <f>ROUND($I$92*$H$92,2)</f>
        <v>0</v>
      </c>
      <c r="K92" s="134" t="s">
        <v>799</v>
      </c>
      <c r="L92" s="139"/>
      <c r="M92" s="140"/>
      <c r="N92" s="141" t="s">
        <v>43</v>
      </c>
      <c r="P92" s="121">
        <f>$O$92*$H$92</f>
        <v>0</v>
      </c>
      <c r="Q92" s="121">
        <v>0</v>
      </c>
      <c r="R92" s="121">
        <f>$Q$92*$H$92</f>
        <v>0</v>
      </c>
      <c r="S92" s="121">
        <v>0</v>
      </c>
      <c r="T92" s="122">
        <f>$S$92*$H$92</f>
        <v>0</v>
      </c>
      <c r="AR92" s="71" t="s">
        <v>800</v>
      </c>
      <c r="AT92" s="71" t="s">
        <v>219</v>
      </c>
      <c r="AU92" s="71" t="s">
        <v>79</v>
      </c>
      <c r="AY92" s="71" t="s">
        <v>129</v>
      </c>
      <c r="BE92" s="123">
        <f>IF($N$92="základní",$J$92,0)</f>
        <v>0</v>
      </c>
      <c r="BF92" s="123">
        <f>IF($N$92="snížená",$J$92,0)</f>
        <v>0</v>
      </c>
      <c r="BG92" s="123">
        <f>IF($N$92="zákl. přenesená",$J$92,0)</f>
        <v>0</v>
      </c>
      <c r="BH92" s="123">
        <f>IF($N$92="sníž. přenesená",$J$92,0)</f>
        <v>0</v>
      </c>
      <c r="BI92" s="123">
        <f>IF($N$92="nulová",$J$92,0)</f>
        <v>0</v>
      </c>
      <c r="BJ92" s="71" t="s">
        <v>21</v>
      </c>
      <c r="BK92" s="123">
        <f>ROUND($I$92*$H$92,2)</f>
        <v>0</v>
      </c>
      <c r="BL92" s="71" t="s">
        <v>444</v>
      </c>
      <c r="BM92" s="71" t="s">
        <v>821</v>
      </c>
    </row>
    <row r="93" spans="2:65" s="6" customFormat="1" ht="15.75" customHeight="1">
      <c r="B93" s="22"/>
      <c r="C93" s="135" t="s">
        <v>189</v>
      </c>
      <c r="D93" s="135" t="s">
        <v>219</v>
      </c>
      <c r="E93" s="133" t="s">
        <v>189</v>
      </c>
      <c r="F93" s="134" t="s">
        <v>822</v>
      </c>
      <c r="G93" s="135" t="s">
        <v>164</v>
      </c>
      <c r="H93" s="136">
        <v>4</v>
      </c>
      <c r="I93" s="137"/>
      <c r="J93" s="138">
        <f>ROUND($I$93*$H$93,2)</f>
        <v>0</v>
      </c>
      <c r="K93" s="134" t="s">
        <v>799</v>
      </c>
      <c r="L93" s="139"/>
      <c r="M93" s="140"/>
      <c r="N93" s="141" t="s">
        <v>43</v>
      </c>
      <c r="P93" s="121">
        <f>$O$93*$H$93</f>
        <v>0</v>
      </c>
      <c r="Q93" s="121">
        <v>0</v>
      </c>
      <c r="R93" s="121">
        <f>$Q$93*$H$93</f>
        <v>0</v>
      </c>
      <c r="S93" s="121">
        <v>0</v>
      </c>
      <c r="T93" s="122">
        <f>$S$93*$H$93</f>
        <v>0</v>
      </c>
      <c r="AR93" s="71" t="s">
        <v>800</v>
      </c>
      <c r="AT93" s="71" t="s">
        <v>219</v>
      </c>
      <c r="AU93" s="71" t="s">
        <v>79</v>
      </c>
      <c r="AY93" s="71" t="s">
        <v>129</v>
      </c>
      <c r="BE93" s="123">
        <f>IF($N$93="základní",$J$93,0)</f>
        <v>0</v>
      </c>
      <c r="BF93" s="123">
        <f>IF($N$93="snížená",$J$93,0)</f>
        <v>0</v>
      </c>
      <c r="BG93" s="123">
        <f>IF($N$93="zákl. přenesená",$J$93,0)</f>
        <v>0</v>
      </c>
      <c r="BH93" s="123">
        <f>IF($N$93="sníž. přenesená",$J$93,0)</f>
        <v>0</v>
      </c>
      <c r="BI93" s="123">
        <f>IF($N$93="nulová",$J$93,0)</f>
        <v>0</v>
      </c>
      <c r="BJ93" s="71" t="s">
        <v>21</v>
      </c>
      <c r="BK93" s="123">
        <f>ROUND($I$93*$H$93,2)</f>
        <v>0</v>
      </c>
      <c r="BL93" s="71" t="s">
        <v>444</v>
      </c>
      <c r="BM93" s="71" t="s">
        <v>823</v>
      </c>
    </row>
    <row r="94" spans="2:65" s="6" customFormat="1" ht="15.75" customHeight="1">
      <c r="B94" s="22"/>
      <c r="C94" s="135" t="s">
        <v>194</v>
      </c>
      <c r="D94" s="135" t="s">
        <v>219</v>
      </c>
      <c r="E94" s="133" t="s">
        <v>194</v>
      </c>
      <c r="F94" s="134" t="s">
        <v>824</v>
      </c>
      <c r="G94" s="135" t="s">
        <v>164</v>
      </c>
      <c r="H94" s="136">
        <v>51</v>
      </c>
      <c r="I94" s="137"/>
      <c r="J94" s="138">
        <f>ROUND($I$94*$H$94,2)</f>
        <v>0</v>
      </c>
      <c r="K94" s="134" t="s">
        <v>799</v>
      </c>
      <c r="L94" s="139"/>
      <c r="M94" s="140"/>
      <c r="N94" s="141" t="s">
        <v>43</v>
      </c>
      <c r="P94" s="121">
        <f>$O$94*$H$94</f>
        <v>0</v>
      </c>
      <c r="Q94" s="121">
        <v>0</v>
      </c>
      <c r="R94" s="121">
        <f>$Q$94*$H$94</f>
        <v>0</v>
      </c>
      <c r="S94" s="121">
        <v>0</v>
      </c>
      <c r="T94" s="122">
        <f>$S$94*$H$94</f>
        <v>0</v>
      </c>
      <c r="AR94" s="71" t="s">
        <v>800</v>
      </c>
      <c r="AT94" s="71" t="s">
        <v>219</v>
      </c>
      <c r="AU94" s="71" t="s">
        <v>79</v>
      </c>
      <c r="AY94" s="71" t="s">
        <v>129</v>
      </c>
      <c r="BE94" s="123">
        <f>IF($N$94="základní",$J$94,0)</f>
        <v>0</v>
      </c>
      <c r="BF94" s="123">
        <f>IF($N$94="snížená",$J$94,0)</f>
        <v>0</v>
      </c>
      <c r="BG94" s="123">
        <f>IF($N$94="zákl. přenesená",$J$94,0)</f>
        <v>0</v>
      </c>
      <c r="BH94" s="123">
        <f>IF($N$94="sníž. přenesená",$J$94,0)</f>
        <v>0</v>
      </c>
      <c r="BI94" s="123">
        <f>IF($N$94="nulová",$J$94,0)</f>
        <v>0</v>
      </c>
      <c r="BJ94" s="71" t="s">
        <v>21</v>
      </c>
      <c r="BK94" s="123">
        <f>ROUND($I$94*$H$94,2)</f>
        <v>0</v>
      </c>
      <c r="BL94" s="71" t="s">
        <v>444</v>
      </c>
      <c r="BM94" s="71" t="s">
        <v>825</v>
      </c>
    </row>
    <row r="95" spans="2:65" s="6" customFormat="1" ht="15.75" customHeight="1">
      <c r="B95" s="22"/>
      <c r="C95" s="135" t="s">
        <v>200</v>
      </c>
      <c r="D95" s="135" t="s">
        <v>219</v>
      </c>
      <c r="E95" s="133" t="s">
        <v>200</v>
      </c>
      <c r="F95" s="134" t="s">
        <v>826</v>
      </c>
      <c r="G95" s="135" t="s">
        <v>798</v>
      </c>
      <c r="H95" s="136">
        <v>4</v>
      </c>
      <c r="I95" s="137"/>
      <c r="J95" s="138">
        <f>ROUND($I$95*$H$95,2)</f>
        <v>0</v>
      </c>
      <c r="K95" s="134" t="s">
        <v>799</v>
      </c>
      <c r="L95" s="139"/>
      <c r="M95" s="140"/>
      <c r="N95" s="141" t="s">
        <v>43</v>
      </c>
      <c r="P95" s="121">
        <f>$O$95*$H$95</f>
        <v>0</v>
      </c>
      <c r="Q95" s="121">
        <v>0</v>
      </c>
      <c r="R95" s="121">
        <f>$Q$95*$H$95</f>
        <v>0</v>
      </c>
      <c r="S95" s="121">
        <v>0</v>
      </c>
      <c r="T95" s="122">
        <f>$S$95*$H$95</f>
        <v>0</v>
      </c>
      <c r="AR95" s="71" t="s">
        <v>800</v>
      </c>
      <c r="AT95" s="71" t="s">
        <v>219</v>
      </c>
      <c r="AU95" s="71" t="s">
        <v>79</v>
      </c>
      <c r="AY95" s="71" t="s">
        <v>129</v>
      </c>
      <c r="BE95" s="123">
        <f>IF($N$95="základní",$J$95,0)</f>
        <v>0</v>
      </c>
      <c r="BF95" s="123">
        <f>IF($N$95="snížená",$J$95,0)</f>
        <v>0</v>
      </c>
      <c r="BG95" s="123">
        <f>IF($N$95="zákl. přenesená",$J$95,0)</f>
        <v>0</v>
      </c>
      <c r="BH95" s="123">
        <f>IF($N$95="sníž. přenesená",$J$95,0)</f>
        <v>0</v>
      </c>
      <c r="BI95" s="123">
        <f>IF($N$95="nulová",$J$95,0)</f>
        <v>0</v>
      </c>
      <c r="BJ95" s="71" t="s">
        <v>21</v>
      </c>
      <c r="BK95" s="123">
        <f>ROUND($I$95*$H$95,2)</f>
        <v>0</v>
      </c>
      <c r="BL95" s="71" t="s">
        <v>444</v>
      </c>
      <c r="BM95" s="71" t="s">
        <v>827</v>
      </c>
    </row>
    <row r="96" spans="2:65" s="6" customFormat="1" ht="15.75" customHeight="1">
      <c r="B96" s="22"/>
      <c r="C96" s="135" t="s">
        <v>8</v>
      </c>
      <c r="D96" s="135" t="s">
        <v>219</v>
      </c>
      <c r="E96" s="133" t="s">
        <v>8</v>
      </c>
      <c r="F96" s="134" t="s">
        <v>828</v>
      </c>
      <c r="G96" s="135" t="s">
        <v>164</v>
      </c>
      <c r="H96" s="136">
        <v>48</v>
      </c>
      <c r="I96" s="137"/>
      <c r="J96" s="138">
        <f>ROUND($I$96*$H$96,2)</f>
        <v>0</v>
      </c>
      <c r="K96" s="134" t="s">
        <v>799</v>
      </c>
      <c r="L96" s="139"/>
      <c r="M96" s="140"/>
      <c r="N96" s="141" t="s">
        <v>43</v>
      </c>
      <c r="P96" s="121">
        <f>$O$96*$H$96</f>
        <v>0</v>
      </c>
      <c r="Q96" s="121">
        <v>0</v>
      </c>
      <c r="R96" s="121">
        <f>$Q$96*$H$96</f>
        <v>0</v>
      </c>
      <c r="S96" s="121">
        <v>0</v>
      </c>
      <c r="T96" s="122">
        <f>$S$96*$H$96</f>
        <v>0</v>
      </c>
      <c r="AR96" s="71" t="s">
        <v>800</v>
      </c>
      <c r="AT96" s="71" t="s">
        <v>219</v>
      </c>
      <c r="AU96" s="71" t="s">
        <v>79</v>
      </c>
      <c r="AY96" s="71" t="s">
        <v>129</v>
      </c>
      <c r="BE96" s="123">
        <f>IF($N$96="základní",$J$96,0)</f>
        <v>0</v>
      </c>
      <c r="BF96" s="123">
        <f>IF($N$96="snížená",$J$96,0)</f>
        <v>0</v>
      </c>
      <c r="BG96" s="123">
        <f>IF($N$96="zákl. přenesená",$J$96,0)</f>
        <v>0</v>
      </c>
      <c r="BH96" s="123">
        <f>IF($N$96="sníž. přenesená",$J$96,0)</f>
        <v>0</v>
      </c>
      <c r="BI96" s="123">
        <f>IF($N$96="nulová",$J$96,0)</f>
        <v>0</v>
      </c>
      <c r="BJ96" s="71" t="s">
        <v>21</v>
      </c>
      <c r="BK96" s="123">
        <f>ROUND($I$96*$H$96,2)</f>
        <v>0</v>
      </c>
      <c r="BL96" s="71" t="s">
        <v>444</v>
      </c>
      <c r="BM96" s="71" t="s">
        <v>829</v>
      </c>
    </row>
    <row r="97" spans="2:65" s="6" customFormat="1" ht="15.75" customHeight="1">
      <c r="B97" s="22"/>
      <c r="C97" s="135" t="s">
        <v>207</v>
      </c>
      <c r="D97" s="135" t="s">
        <v>219</v>
      </c>
      <c r="E97" s="133" t="s">
        <v>207</v>
      </c>
      <c r="F97" s="134" t="s">
        <v>830</v>
      </c>
      <c r="G97" s="135" t="s">
        <v>798</v>
      </c>
      <c r="H97" s="136">
        <v>2</v>
      </c>
      <c r="I97" s="137"/>
      <c r="J97" s="138">
        <f>ROUND($I$97*$H$97,2)</f>
        <v>0</v>
      </c>
      <c r="K97" s="134" t="s">
        <v>799</v>
      </c>
      <c r="L97" s="139"/>
      <c r="M97" s="140"/>
      <c r="N97" s="141" t="s">
        <v>43</v>
      </c>
      <c r="P97" s="121">
        <f>$O$97*$H$97</f>
        <v>0</v>
      </c>
      <c r="Q97" s="121">
        <v>0</v>
      </c>
      <c r="R97" s="121">
        <f>$Q$97*$H$97</f>
        <v>0</v>
      </c>
      <c r="S97" s="121">
        <v>0</v>
      </c>
      <c r="T97" s="122">
        <f>$S$97*$H$97</f>
        <v>0</v>
      </c>
      <c r="AR97" s="71" t="s">
        <v>800</v>
      </c>
      <c r="AT97" s="71" t="s">
        <v>219</v>
      </c>
      <c r="AU97" s="71" t="s">
        <v>79</v>
      </c>
      <c r="AY97" s="71" t="s">
        <v>129</v>
      </c>
      <c r="BE97" s="123">
        <f>IF($N$97="základní",$J$97,0)</f>
        <v>0</v>
      </c>
      <c r="BF97" s="123">
        <f>IF($N$97="snížená",$J$97,0)</f>
        <v>0</v>
      </c>
      <c r="BG97" s="123">
        <f>IF($N$97="zákl. přenesená",$J$97,0)</f>
        <v>0</v>
      </c>
      <c r="BH97" s="123">
        <f>IF($N$97="sníž. přenesená",$J$97,0)</f>
        <v>0</v>
      </c>
      <c r="BI97" s="123">
        <f>IF($N$97="nulová",$J$97,0)</f>
        <v>0</v>
      </c>
      <c r="BJ97" s="71" t="s">
        <v>21</v>
      </c>
      <c r="BK97" s="123">
        <f>ROUND($I$97*$H$97,2)</f>
        <v>0</v>
      </c>
      <c r="BL97" s="71" t="s">
        <v>444</v>
      </c>
      <c r="BM97" s="71" t="s">
        <v>831</v>
      </c>
    </row>
    <row r="98" spans="2:65" s="6" customFormat="1" ht="15.75" customHeight="1">
      <c r="B98" s="22"/>
      <c r="C98" s="135" t="s">
        <v>213</v>
      </c>
      <c r="D98" s="135" t="s">
        <v>219</v>
      </c>
      <c r="E98" s="133" t="s">
        <v>213</v>
      </c>
      <c r="F98" s="134" t="s">
        <v>832</v>
      </c>
      <c r="G98" s="135" t="s">
        <v>174</v>
      </c>
      <c r="H98" s="136">
        <v>1.2</v>
      </c>
      <c r="I98" s="137"/>
      <c r="J98" s="138">
        <f>ROUND($I$98*$H$98,2)</f>
        <v>0</v>
      </c>
      <c r="K98" s="134" t="s">
        <v>799</v>
      </c>
      <c r="L98" s="139"/>
      <c r="M98" s="140"/>
      <c r="N98" s="141" t="s">
        <v>43</v>
      </c>
      <c r="P98" s="121">
        <f>$O$98*$H$98</f>
        <v>0</v>
      </c>
      <c r="Q98" s="121">
        <v>0</v>
      </c>
      <c r="R98" s="121">
        <f>$Q$98*$H$98</f>
        <v>0</v>
      </c>
      <c r="S98" s="121">
        <v>0</v>
      </c>
      <c r="T98" s="122">
        <f>$S$98*$H$98</f>
        <v>0</v>
      </c>
      <c r="AR98" s="71" t="s">
        <v>800</v>
      </c>
      <c r="AT98" s="71" t="s">
        <v>219</v>
      </c>
      <c r="AU98" s="71" t="s">
        <v>79</v>
      </c>
      <c r="AY98" s="71" t="s">
        <v>129</v>
      </c>
      <c r="BE98" s="123">
        <f>IF($N$98="základní",$J$98,0)</f>
        <v>0</v>
      </c>
      <c r="BF98" s="123">
        <f>IF($N$98="snížená",$J$98,0)</f>
        <v>0</v>
      </c>
      <c r="BG98" s="123">
        <f>IF($N$98="zákl. přenesená",$J$98,0)</f>
        <v>0</v>
      </c>
      <c r="BH98" s="123">
        <f>IF($N$98="sníž. přenesená",$J$98,0)</f>
        <v>0</v>
      </c>
      <c r="BI98" s="123">
        <f>IF($N$98="nulová",$J$98,0)</f>
        <v>0</v>
      </c>
      <c r="BJ98" s="71" t="s">
        <v>21</v>
      </c>
      <c r="BK98" s="123">
        <f>ROUND($I$98*$H$98,2)</f>
        <v>0</v>
      </c>
      <c r="BL98" s="71" t="s">
        <v>444</v>
      </c>
      <c r="BM98" s="71" t="s">
        <v>833</v>
      </c>
    </row>
    <row r="99" spans="2:65" s="6" customFormat="1" ht="15.75" customHeight="1">
      <c r="B99" s="22"/>
      <c r="C99" s="135" t="s">
        <v>218</v>
      </c>
      <c r="D99" s="135" t="s">
        <v>219</v>
      </c>
      <c r="E99" s="133" t="s">
        <v>218</v>
      </c>
      <c r="F99" s="134" t="s">
        <v>834</v>
      </c>
      <c r="G99" s="135" t="s">
        <v>174</v>
      </c>
      <c r="H99" s="136">
        <v>0.39</v>
      </c>
      <c r="I99" s="137"/>
      <c r="J99" s="138">
        <f>ROUND($I$99*$H$99,2)</f>
        <v>0</v>
      </c>
      <c r="K99" s="134" t="s">
        <v>799</v>
      </c>
      <c r="L99" s="139"/>
      <c r="M99" s="140"/>
      <c r="N99" s="141" t="s">
        <v>43</v>
      </c>
      <c r="P99" s="121">
        <f>$O$99*$H$99</f>
        <v>0</v>
      </c>
      <c r="Q99" s="121">
        <v>0</v>
      </c>
      <c r="R99" s="121">
        <f>$Q$99*$H$99</f>
        <v>0</v>
      </c>
      <c r="S99" s="121">
        <v>0</v>
      </c>
      <c r="T99" s="122">
        <f>$S$99*$H$99</f>
        <v>0</v>
      </c>
      <c r="AR99" s="71" t="s">
        <v>800</v>
      </c>
      <c r="AT99" s="71" t="s">
        <v>219</v>
      </c>
      <c r="AU99" s="71" t="s">
        <v>79</v>
      </c>
      <c r="AY99" s="71" t="s">
        <v>129</v>
      </c>
      <c r="BE99" s="123">
        <f>IF($N$99="základní",$J$99,0)</f>
        <v>0</v>
      </c>
      <c r="BF99" s="123">
        <f>IF($N$99="snížená",$J$99,0)</f>
        <v>0</v>
      </c>
      <c r="BG99" s="123">
        <f>IF($N$99="zákl. přenesená",$J$99,0)</f>
        <v>0</v>
      </c>
      <c r="BH99" s="123">
        <f>IF($N$99="sníž. přenesená",$J$99,0)</f>
        <v>0</v>
      </c>
      <c r="BI99" s="123">
        <f>IF($N$99="nulová",$J$99,0)</f>
        <v>0</v>
      </c>
      <c r="BJ99" s="71" t="s">
        <v>21</v>
      </c>
      <c r="BK99" s="123">
        <f>ROUND($I$99*$H$99,2)</f>
        <v>0</v>
      </c>
      <c r="BL99" s="71" t="s">
        <v>444</v>
      </c>
      <c r="BM99" s="71" t="s">
        <v>835</v>
      </c>
    </row>
    <row r="100" spans="2:65" s="6" customFormat="1" ht="15.75" customHeight="1">
      <c r="B100" s="22"/>
      <c r="C100" s="135" t="s">
        <v>224</v>
      </c>
      <c r="D100" s="135" t="s">
        <v>219</v>
      </c>
      <c r="E100" s="133" t="s">
        <v>224</v>
      </c>
      <c r="F100" s="134" t="s">
        <v>836</v>
      </c>
      <c r="G100" s="135" t="s">
        <v>210</v>
      </c>
      <c r="H100" s="136">
        <v>5</v>
      </c>
      <c r="I100" s="137"/>
      <c r="J100" s="138">
        <f>ROUND($I$100*$H$100,2)</f>
        <v>0</v>
      </c>
      <c r="K100" s="134" t="s">
        <v>799</v>
      </c>
      <c r="L100" s="139"/>
      <c r="M100" s="140"/>
      <c r="N100" s="141" t="s">
        <v>43</v>
      </c>
      <c r="P100" s="121">
        <f>$O$100*$H$100</f>
        <v>0</v>
      </c>
      <c r="Q100" s="121">
        <v>0</v>
      </c>
      <c r="R100" s="121">
        <f>$Q$100*$H$100</f>
        <v>0</v>
      </c>
      <c r="S100" s="121">
        <v>0</v>
      </c>
      <c r="T100" s="122">
        <f>$S$100*$H$100</f>
        <v>0</v>
      </c>
      <c r="AR100" s="71" t="s">
        <v>800</v>
      </c>
      <c r="AT100" s="71" t="s">
        <v>219</v>
      </c>
      <c r="AU100" s="71" t="s">
        <v>79</v>
      </c>
      <c r="AY100" s="71" t="s">
        <v>129</v>
      </c>
      <c r="BE100" s="123">
        <f>IF($N$100="základní",$J$100,0)</f>
        <v>0</v>
      </c>
      <c r="BF100" s="123">
        <f>IF($N$100="snížená",$J$100,0)</f>
        <v>0</v>
      </c>
      <c r="BG100" s="123">
        <f>IF($N$100="zákl. přenesená",$J$100,0)</f>
        <v>0</v>
      </c>
      <c r="BH100" s="123">
        <f>IF($N$100="sníž. přenesená",$J$100,0)</f>
        <v>0</v>
      </c>
      <c r="BI100" s="123">
        <f>IF($N$100="nulová",$J$100,0)</f>
        <v>0</v>
      </c>
      <c r="BJ100" s="71" t="s">
        <v>21</v>
      </c>
      <c r="BK100" s="123">
        <f>ROUND($I$100*$H$100,2)</f>
        <v>0</v>
      </c>
      <c r="BL100" s="71" t="s">
        <v>444</v>
      </c>
      <c r="BM100" s="71" t="s">
        <v>837</v>
      </c>
    </row>
    <row r="101" spans="2:65" s="6" customFormat="1" ht="15.75" customHeight="1">
      <c r="B101" s="22"/>
      <c r="C101" s="135" t="s">
        <v>80</v>
      </c>
      <c r="D101" s="135" t="s">
        <v>219</v>
      </c>
      <c r="E101" s="133" t="s">
        <v>80</v>
      </c>
      <c r="F101" s="134" t="s">
        <v>838</v>
      </c>
      <c r="G101" s="135" t="s">
        <v>798</v>
      </c>
      <c r="H101" s="136">
        <v>1</v>
      </c>
      <c r="I101" s="137"/>
      <c r="J101" s="138">
        <f>ROUND($I$101*$H$101,2)</f>
        <v>0</v>
      </c>
      <c r="K101" s="134" t="s">
        <v>799</v>
      </c>
      <c r="L101" s="139"/>
      <c r="M101" s="140"/>
      <c r="N101" s="141" t="s">
        <v>43</v>
      </c>
      <c r="P101" s="121">
        <f>$O$101*$H$101</f>
        <v>0</v>
      </c>
      <c r="Q101" s="121">
        <v>0</v>
      </c>
      <c r="R101" s="121">
        <f>$Q$101*$H$101</f>
        <v>0</v>
      </c>
      <c r="S101" s="121">
        <v>0</v>
      </c>
      <c r="T101" s="122">
        <f>$S$101*$H$101</f>
        <v>0</v>
      </c>
      <c r="AR101" s="71" t="s">
        <v>800</v>
      </c>
      <c r="AT101" s="71" t="s">
        <v>219</v>
      </c>
      <c r="AU101" s="71" t="s">
        <v>79</v>
      </c>
      <c r="AY101" s="71" t="s">
        <v>129</v>
      </c>
      <c r="BE101" s="123">
        <f>IF($N$101="základní",$J$101,0)</f>
        <v>0</v>
      </c>
      <c r="BF101" s="123">
        <f>IF($N$101="snížená",$J$101,0)</f>
        <v>0</v>
      </c>
      <c r="BG101" s="123">
        <f>IF($N$101="zákl. přenesená",$J$101,0)</f>
        <v>0</v>
      </c>
      <c r="BH101" s="123">
        <f>IF($N$101="sníž. přenesená",$J$101,0)</f>
        <v>0</v>
      </c>
      <c r="BI101" s="123">
        <f>IF($N$101="nulová",$J$101,0)</f>
        <v>0</v>
      </c>
      <c r="BJ101" s="71" t="s">
        <v>21</v>
      </c>
      <c r="BK101" s="123">
        <f>ROUND($I$101*$H$101,2)</f>
        <v>0</v>
      </c>
      <c r="BL101" s="71" t="s">
        <v>444</v>
      </c>
      <c r="BM101" s="71" t="s">
        <v>839</v>
      </c>
    </row>
    <row r="102" spans="2:65" s="6" customFormat="1" ht="15.75" customHeight="1">
      <c r="B102" s="22"/>
      <c r="C102" s="115" t="s">
        <v>7</v>
      </c>
      <c r="D102" s="115" t="s">
        <v>131</v>
      </c>
      <c r="E102" s="113" t="s">
        <v>7</v>
      </c>
      <c r="F102" s="114" t="s">
        <v>840</v>
      </c>
      <c r="G102" s="115" t="s">
        <v>798</v>
      </c>
      <c r="H102" s="116">
        <v>3</v>
      </c>
      <c r="I102" s="117"/>
      <c r="J102" s="118">
        <f>ROUND($I$102*$H$102,2)</f>
        <v>0</v>
      </c>
      <c r="K102" s="114" t="s">
        <v>799</v>
      </c>
      <c r="L102" s="22"/>
      <c r="M102" s="119"/>
      <c r="N102" s="120" t="s">
        <v>43</v>
      </c>
      <c r="P102" s="121">
        <f>$O$102*$H$102</f>
        <v>0</v>
      </c>
      <c r="Q102" s="121">
        <v>0</v>
      </c>
      <c r="R102" s="121">
        <f>$Q$102*$H$102</f>
        <v>0</v>
      </c>
      <c r="S102" s="121">
        <v>0</v>
      </c>
      <c r="T102" s="122">
        <f>$S$102*$H$102</f>
        <v>0</v>
      </c>
      <c r="AR102" s="71" t="s">
        <v>444</v>
      </c>
      <c r="AT102" s="71" t="s">
        <v>131</v>
      </c>
      <c r="AU102" s="71" t="s">
        <v>79</v>
      </c>
      <c r="AY102" s="71" t="s">
        <v>129</v>
      </c>
      <c r="BE102" s="123">
        <f>IF($N$102="základní",$J$102,0)</f>
        <v>0</v>
      </c>
      <c r="BF102" s="123">
        <f>IF($N$102="snížená",$J$102,0)</f>
        <v>0</v>
      </c>
      <c r="BG102" s="123">
        <f>IF($N$102="zákl. přenesená",$J$102,0)</f>
        <v>0</v>
      </c>
      <c r="BH102" s="123">
        <f>IF($N$102="sníž. přenesená",$J$102,0)</f>
        <v>0</v>
      </c>
      <c r="BI102" s="123">
        <f>IF($N$102="nulová",$J$102,0)</f>
        <v>0</v>
      </c>
      <c r="BJ102" s="71" t="s">
        <v>21</v>
      </c>
      <c r="BK102" s="123">
        <f>ROUND($I$102*$H$102,2)</f>
        <v>0</v>
      </c>
      <c r="BL102" s="71" t="s">
        <v>444</v>
      </c>
      <c r="BM102" s="71" t="s">
        <v>841</v>
      </c>
    </row>
    <row r="103" spans="2:65" s="6" customFormat="1" ht="15.75" customHeight="1">
      <c r="B103" s="22"/>
      <c r="C103" s="115" t="s">
        <v>243</v>
      </c>
      <c r="D103" s="115" t="s">
        <v>131</v>
      </c>
      <c r="E103" s="113" t="s">
        <v>243</v>
      </c>
      <c r="F103" s="114" t="s">
        <v>842</v>
      </c>
      <c r="G103" s="115" t="s">
        <v>798</v>
      </c>
      <c r="H103" s="116">
        <v>8</v>
      </c>
      <c r="I103" s="117"/>
      <c r="J103" s="118">
        <f>ROUND($I$103*$H$103,2)</f>
        <v>0</v>
      </c>
      <c r="K103" s="114" t="s">
        <v>799</v>
      </c>
      <c r="L103" s="22"/>
      <c r="M103" s="119"/>
      <c r="N103" s="120" t="s">
        <v>43</v>
      </c>
      <c r="P103" s="121">
        <f>$O$103*$H$103</f>
        <v>0</v>
      </c>
      <c r="Q103" s="121">
        <v>0</v>
      </c>
      <c r="R103" s="121">
        <f>$Q$103*$H$103</f>
        <v>0</v>
      </c>
      <c r="S103" s="121">
        <v>0</v>
      </c>
      <c r="T103" s="122">
        <f>$S$103*$H$103</f>
        <v>0</v>
      </c>
      <c r="AR103" s="71" t="s">
        <v>444</v>
      </c>
      <c r="AT103" s="71" t="s">
        <v>131</v>
      </c>
      <c r="AU103" s="71" t="s">
        <v>79</v>
      </c>
      <c r="AY103" s="71" t="s">
        <v>129</v>
      </c>
      <c r="BE103" s="123">
        <f>IF($N$103="základní",$J$103,0)</f>
        <v>0</v>
      </c>
      <c r="BF103" s="123">
        <f>IF($N$103="snížená",$J$103,0)</f>
        <v>0</v>
      </c>
      <c r="BG103" s="123">
        <f>IF($N$103="zákl. přenesená",$J$103,0)</f>
        <v>0</v>
      </c>
      <c r="BH103" s="123">
        <f>IF($N$103="sníž. přenesená",$J$103,0)</f>
        <v>0</v>
      </c>
      <c r="BI103" s="123">
        <f>IF($N$103="nulová",$J$103,0)</f>
        <v>0</v>
      </c>
      <c r="BJ103" s="71" t="s">
        <v>21</v>
      </c>
      <c r="BK103" s="123">
        <f>ROUND($I$103*$H$103,2)</f>
        <v>0</v>
      </c>
      <c r="BL103" s="71" t="s">
        <v>444</v>
      </c>
      <c r="BM103" s="71" t="s">
        <v>843</v>
      </c>
    </row>
    <row r="104" spans="2:65" s="6" customFormat="1" ht="15.75" customHeight="1">
      <c r="B104" s="22"/>
      <c r="C104" s="115" t="s">
        <v>247</v>
      </c>
      <c r="D104" s="115" t="s">
        <v>131</v>
      </c>
      <c r="E104" s="113" t="s">
        <v>247</v>
      </c>
      <c r="F104" s="114" t="s">
        <v>844</v>
      </c>
      <c r="G104" s="115" t="s">
        <v>798</v>
      </c>
      <c r="H104" s="116">
        <v>1</v>
      </c>
      <c r="I104" s="117"/>
      <c r="J104" s="118">
        <f>ROUND($I$104*$H$104,2)</f>
        <v>0</v>
      </c>
      <c r="K104" s="114" t="s">
        <v>799</v>
      </c>
      <c r="L104" s="22"/>
      <c r="M104" s="119"/>
      <c r="N104" s="120" t="s">
        <v>43</v>
      </c>
      <c r="P104" s="121">
        <f>$O$104*$H$104</f>
        <v>0</v>
      </c>
      <c r="Q104" s="121">
        <v>0</v>
      </c>
      <c r="R104" s="121">
        <f>$Q$104*$H$104</f>
        <v>0</v>
      </c>
      <c r="S104" s="121">
        <v>0</v>
      </c>
      <c r="T104" s="122">
        <f>$S$104*$H$104</f>
        <v>0</v>
      </c>
      <c r="AR104" s="71" t="s">
        <v>444</v>
      </c>
      <c r="AT104" s="71" t="s">
        <v>131</v>
      </c>
      <c r="AU104" s="71" t="s">
        <v>79</v>
      </c>
      <c r="AY104" s="71" t="s">
        <v>129</v>
      </c>
      <c r="BE104" s="123">
        <f>IF($N$104="základní",$J$104,0)</f>
        <v>0</v>
      </c>
      <c r="BF104" s="123">
        <f>IF($N$104="snížená",$J$104,0)</f>
        <v>0</v>
      </c>
      <c r="BG104" s="123">
        <f>IF($N$104="zákl. přenesená",$J$104,0)</f>
        <v>0</v>
      </c>
      <c r="BH104" s="123">
        <f>IF($N$104="sníž. přenesená",$J$104,0)</f>
        <v>0</v>
      </c>
      <c r="BI104" s="123">
        <f>IF($N$104="nulová",$J$104,0)</f>
        <v>0</v>
      </c>
      <c r="BJ104" s="71" t="s">
        <v>21</v>
      </c>
      <c r="BK104" s="123">
        <f>ROUND($I$104*$H$104,2)</f>
        <v>0</v>
      </c>
      <c r="BL104" s="71" t="s">
        <v>444</v>
      </c>
      <c r="BM104" s="71" t="s">
        <v>845</v>
      </c>
    </row>
    <row r="105" spans="2:65" s="6" customFormat="1" ht="15.75" customHeight="1">
      <c r="B105" s="22"/>
      <c r="C105" s="115" t="s">
        <v>252</v>
      </c>
      <c r="D105" s="115" t="s">
        <v>131</v>
      </c>
      <c r="E105" s="113" t="s">
        <v>252</v>
      </c>
      <c r="F105" s="114" t="s">
        <v>846</v>
      </c>
      <c r="G105" s="115" t="s">
        <v>798</v>
      </c>
      <c r="H105" s="116">
        <v>2</v>
      </c>
      <c r="I105" s="117"/>
      <c r="J105" s="118">
        <f>ROUND($I$105*$H$105,2)</f>
        <v>0</v>
      </c>
      <c r="K105" s="114" t="s">
        <v>799</v>
      </c>
      <c r="L105" s="22"/>
      <c r="M105" s="119"/>
      <c r="N105" s="120" t="s">
        <v>43</v>
      </c>
      <c r="P105" s="121">
        <f>$O$105*$H$105</f>
        <v>0</v>
      </c>
      <c r="Q105" s="121">
        <v>0</v>
      </c>
      <c r="R105" s="121">
        <f>$Q$105*$H$105</f>
        <v>0</v>
      </c>
      <c r="S105" s="121">
        <v>0</v>
      </c>
      <c r="T105" s="122">
        <f>$S$105*$H$105</f>
        <v>0</v>
      </c>
      <c r="AR105" s="71" t="s">
        <v>444</v>
      </c>
      <c r="AT105" s="71" t="s">
        <v>131</v>
      </c>
      <c r="AU105" s="71" t="s">
        <v>79</v>
      </c>
      <c r="AY105" s="71" t="s">
        <v>129</v>
      </c>
      <c r="BE105" s="123">
        <f>IF($N$105="základní",$J$105,0)</f>
        <v>0</v>
      </c>
      <c r="BF105" s="123">
        <f>IF($N$105="snížená",$J$105,0)</f>
        <v>0</v>
      </c>
      <c r="BG105" s="123">
        <f>IF($N$105="zákl. přenesená",$J$105,0)</f>
        <v>0</v>
      </c>
      <c r="BH105" s="123">
        <f>IF($N$105="sníž. přenesená",$J$105,0)</f>
        <v>0</v>
      </c>
      <c r="BI105" s="123">
        <f>IF($N$105="nulová",$J$105,0)</f>
        <v>0</v>
      </c>
      <c r="BJ105" s="71" t="s">
        <v>21</v>
      </c>
      <c r="BK105" s="123">
        <f>ROUND($I$105*$H$105,2)</f>
        <v>0</v>
      </c>
      <c r="BL105" s="71" t="s">
        <v>444</v>
      </c>
      <c r="BM105" s="71" t="s">
        <v>847</v>
      </c>
    </row>
    <row r="106" spans="2:65" s="6" customFormat="1" ht="15.75" customHeight="1">
      <c r="B106" s="22"/>
      <c r="C106" s="115" t="s">
        <v>256</v>
      </c>
      <c r="D106" s="115" t="s">
        <v>131</v>
      </c>
      <c r="E106" s="113" t="s">
        <v>256</v>
      </c>
      <c r="F106" s="114" t="s">
        <v>848</v>
      </c>
      <c r="G106" s="115" t="s">
        <v>798</v>
      </c>
      <c r="H106" s="116">
        <v>1</v>
      </c>
      <c r="I106" s="117"/>
      <c r="J106" s="118">
        <f>ROUND($I$106*$H$106,2)</f>
        <v>0</v>
      </c>
      <c r="K106" s="114" t="s">
        <v>799</v>
      </c>
      <c r="L106" s="22"/>
      <c r="M106" s="119"/>
      <c r="N106" s="120" t="s">
        <v>43</v>
      </c>
      <c r="P106" s="121">
        <f>$O$106*$H$106</f>
        <v>0</v>
      </c>
      <c r="Q106" s="121">
        <v>0</v>
      </c>
      <c r="R106" s="121">
        <f>$Q$106*$H$106</f>
        <v>0</v>
      </c>
      <c r="S106" s="121">
        <v>0</v>
      </c>
      <c r="T106" s="122">
        <f>$S$106*$H$106</f>
        <v>0</v>
      </c>
      <c r="AR106" s="71" t="s">
        <v>444</v>
      </c>
      <c r="AT106" s="71" t="s">
        <v>131</v>
      </c>
      <c r="AU106" s="71" t="s">
        <v>79</v>
      </c>
      <c r="AY106" s="71" t="s">
        <v>129</v>
      </c>
      <c r="BE106" s="123">
        <f>IF($N$106="základní",$J$106,0)</f>
        <v>0</v>
      </c>
      <c r="BF106" s="123">
        <f>IF($N$106="snížená",$J$106,0)</f>
        <v>0</v>
      </c>
      <c r="BG106" s="123">
        <f>IF($N$106="zákl. přenesená",$J$106,0)</f>
        <v>0</v>
      </c>
      <c r="BH106" s="123">
        <f>IF($N$106="sníž. přenesená",$J$106,0)</f>
        <v>0</v>
      </c>
      <c r="BI106" s="123">
        <f>IF($N$106="nulová",$J$106,0)</f>
        <v>0</v>
      </c>
      <c r="BJ106" s="71" t="s">
        <v>21</v>
      </c>
      <c r="BK106" s="123">
        <f>ROUND($I$106*$H$106,2)</f>
        <v>0</v>
      </c>
      <c r="BL106" s="71" t="s">
        <v>444</v>
      </c>
      <c r="BM106" s="71" t="s">
        <v>849</v>
      </c>
    </row>
    <row r="107" spans="2:65" s="6" customFormat="1" ht="15.75" customHeight="1">
      <c r="B107" s="22"/>
      <c r="C107" s="115" t="s">
        <v>262</v>
      </c>
      <c r="D107" s="115" t="s">
        <v>131</v>
      </c>
      <c r="E107" s="113" t="s">
        <v>262</v>
      </c>
      <c r="F107" s="114" t="s">
        <v>850</v>
      </c>
      <c r="G107" s="115" t="s">
        <v>798</v>
      </c>
      <c r="H107" s="116">
        <v>2</v>
      </c>
      <c r="I107" s="117"/>
      <c r="J107" s="118">
        <f>ROUND($I$107*$H$107,2)</f>
        <v>0</v>
      </c>
      <c r="K107" s="114" t="s">
        <v>799</v>
      </c>
      <c r="L107" s="22"/>
      <c r="M107" s="119"/>
      <c r="N107" s="120" t="s">
        <v>43</v>
      </c>
      <c r="P107" s="121">
        <f>$O$107*$H$107</f>
        <v>0</v>
      </c>
      <c r="Q107" s="121">
        <v>0</v>
      </c>
      <c r="R107" s="121">
        <f>$Q$107*$H$107</f>
        <v>0</v>
      </c>
      <c r="S107" s="121">
        <v>0</v>
      </c>
      <c r="T107" s="122">
        <f>$S$107*$H$107</f>
        <v>0</v>
      </c>
      <c r="AR107" s="71" t="s">
        <v>444</v>
      </c>
      <c r="AT107" s="71" t="s">
        <v>131</v>
      </c>
      <c r="AU107" s="71" t="s">
        <v>79</v>
      </c>
      <c r="AY107" s="71" t="s">
        <v>129</v>
      </c>
      <c r="BE107" s="123">
        <f>IF($N$107="základní",$J$107,0)</f>
        <v>0</v>
      </c>
      <c r="BF107" s="123">
        <f>IF($N$107="snížená",$J$107,0)</f>
        <v>0</v>
      </c>
      <c r="BG107" s="123">
        <f>IF($N$107="zákl. přenesená",$J$107,0)</f>
        <v>0</v>
      </c>
      <c r="BH107" s="123">
        <f>IF($N$107="sníž. přenesená",$J$107,0)</f>
        <v>0</v>
      </c>
      <c r="BI107" s="123">
        <f>IF($N$107="nulová",$J$107,0)</f>
        <v>0</v>
      </c>
      <c r="BJ107" s="71" t="s">
        <v>21</v>
      </c>
      <c r="BK107" s="123">
        <f>ROUND($I$107*$H$107,2)</f>
        <v>0</v>
      </c>
      <c r="BL107" s="71" t="s">
        <v>444</v>
      </c>
      <c r="BM107" s="71" t="s">
        <v>851</v>
      </c>
    </row>
    <row r="108" spans="2:65" s="6" customFormat="1" ht="15.75" customHeight="1">
      <c r="B108" s="22"/>
      <c r="C108" s="115" t="s">
        <v>266</v>
      </c>
      <c r="D108" s="115" t="s">
        <v>131</v>
      </c>
      <c r="E108" s="113" t="s">
        <v>266</v>
      </c>
      <c r="F108" s="114" t="s">
        <v>852</v>
      </c>
      <c r="G108" s="115" t="s">
        <v>798</v>
      </c>
      <c r="H108" s="116">
        <v>2</v>
      </c>
      <c r="I108" s="117"/>
      <c r="J108" s="118">
        <f>ROUND($I$108*$H$108,2)</f>
        <v>0</v>
      </c>
      <c r="K108" s="114" t="s">
        <v>799</v>
      </c>
      <c r="L108" s="22"/>
      <c r="M108" s="119"/>
      <c r="N108" s="120" t="s">
        <v>43</v>
      </c>
      <c r="P108" s="121">
        <f>$O$108*$H$108</f>
        <v>0</v>
      </c>
      <c r="Q108" s="121">
        <v>0</v>
      </c>
      <c r="R108" s="121">
        <f>$Q$108*$H$108</f>
        <v>0</v>
      </c>
      <c r="S108" s="121">
        <v>0</v>
      </c>
      <c r="T108" s="122">
        <f>$S$108*$H$108</f>
        <v>0</v>
      </c>
      <c r="AR108" s="71" t="s">
        <v>444</v>
      </c>
      <c r="AT108" s="71" t="s">
        <v>131</v>
      </c>
      <c r="AU108" s="71" t="s">
        <v>79</v>
      </c>
      <c r="AY108" s="71" t="s">
        <v>129</v>
      </c>
      <c r="BE108" s="123">
        <f>IF($N$108="základní",$J$108,0)</f>
        <v>0</v>
      </c>
      <c r="BF108" s="123">
        <f>IF($N$108="snížená",$J$108,0)</f>
        <v>0</v>
      </c>
      <c r="BG108" s="123">
        <f>IF($N$108="zákl. přenesená",$J$108,0)</f>
        <v>0</v>
      </c>
      <c r="BH108" s="123">
        <f>IF($N$108="sníž. přenesená",$J$108,0)</f>
        <v>0</v>
      </c>
      <c r="BI108" s="123">
        <f>IF($N$108="nulová",$J$108,0)</f>
        <v>0</v>
      </c>
      <c r="BJ108" s="71" t="s">
        <v>21</v>
      </c>
      <c r="BK108" s="123">
        <f>ROUND($I$108*$H$108,2)</f>
        <v>0</v>
      </c>
      <c r="BL108" s="71" t="s">
        <v>444</v>
      </c>
      <c r="BM108" s="71" t="s">
        <v>853</v>
      </c>
    </row>
    <row r="109" spans="2:65" s="6" customFormat="1" ht="15.75" customHeight="1">
      <c r="B109" s="22"/>
      <c r="C109" s="115" t="s">
        <v>271</v>
      </c>
      <c r="D109" s="115" t="s">
        <v>131</v>
      </c>
      <c r="E109" s="113" t="s">
        <v>271</v>
      </c>
      <c r="F109" s="114" t="s">
        <v>854</v>
      </c>
      <c r="G109" s="115" t="s">
        <v>798</v>
      </c>
      <c r="H109" s="116">
        <v>2</v>
      </c>
      <c r="I109" s="117"/>
      <c r="J109" s="118">
        <f>ROUND($I$109*$H$109,2)</f>
        <v>0</v>
      </c>
      <c r="K109" s="114" t="s">
        <v>799</v>
      </c>
      <c r="L109" s="22"/>
      <c r="M109" s="119"/>
      <c r="N109" s="120" t="s">
        <v>43</v>
      </c>
      <c r="P109" s="121">
        <f>$O$109*$H$109</f>
        <v>0</v>
      </c>
      <c r="Q109" s="121">
        <v>0</v>
      </c>
      <c r="R109" s="121">
        <f>$Q$109*$H$109</f>
        <v>0</v>
      </c>
      <c r="S109" s="121">
        <v>0</v>
      </c>
      <c r="T109" s="122">
        <f>$S$109*$H$109</f>
        <v>0</v>
      </c>
      <c r="AR109" s="71" t="s">
        <v>444</v>
      </c>
      <c r="AT109" s="71" t="s">
        <v>131</v>
      </c>
      <c r="AU109" s="71" t="s">
        <v>79</v>
      </c>
      <c r="AY109" s="71" t="s">
        <v>129</v>
      </c>
      <c r="BE109" s="123">
        <f>IF($N$109="základní",$J$109,0)</f>
        <v>0</v>
      </c>
      <c r="BF109" s="123">
        <f>IF($N$109="snížená",$J$109,0)</f>
        <v>0</v>
      </c>
      <c r="BG109" s="123">
        <f>IF($N$109="zákl. přenesená",$J$109,0)</f>
        <v>0</v>
      </c>
      <c r="BH109" s="123">
        <f>IF($N$109="sníž. přenesená",$J$109,0)</f>
        <v>0</v>
      </c>
      <c r="BI109" s="123">
        <f>IF($N$109="nulová",$J$109,0)</f>
        <v>0</v>
      </c>
      <c r="BJ109" s="71" t="s">
        <v>21</v>
      </c>
      <c r="BK109" s="123">
        <f>ROUND($I$109*$H$109,2)</f>
        <v>0</v>
      </c>
      <c r="BL109" s="71" t="s">
        <v>444</v>
      </c>
      <c r="BM109" s="71" t="s">
        <v>855</v>
      </c>
    </row>
    <row r="110" spans="2:65" s="6" customFormat="1" ht="15.75" customHeight="1">
      <c r="B110" s="22"/>
      <c r="C110" s="115" t="s">
        <v>275</v>
      </c>
      <c r="D110" s="115" t="s">
        <v>131</v>
      </c>
      <c r="E110" s="113" t="s">
        <v>275</v>
      </c>
      <c r="F110" s="114" t="s">
        <v>856</v>
      </c>
      <c r="G110" s="115" t="s">
        <v>798</v>
      </c>
      <c r="H110" s="116">
        <v>2</v>
      </c>
      <c r="I110" s="117"/>
      <c r="J110" s="118">
        <f>ROUND($I$110*$H$110,2)</f>
        <v>0</v>
      </c>
      <c r="K110" s="114" t="s">
        <v>799</v>
      </c>
      <c r="L110" s="22"/>
      <c r="M110" s="119"/>
      <c r="N110" s="120" t="s">
        <v>43</v>
      </c>
      <c r="P110" s="121">
        <f>$O$110*$H$110</f>
        <v>0</v>
      </c>
      <c r="Q110" s="121">
        <v>0</v>
      </c>
      <c r="R110" s="121">
        <f>$Q$110*$H$110</f>
        <v>0</v>
      </c>
      <c r="S110" s="121">
        <v>0</v>
      </c>
      <c r="T110" s="122">
        <f>$S$110*$H$110</f>
        <v>0</v>
      </c>
      <c r="AR110" s="71" t="s">
        <v>444</v>
      </c>
      <c r="AT110" s="71" t="s">
        <v>131</v>
      </c>
      <c r="AU110" s="71" t="s">
        <v>79</v>
      </c>
      <c r="AY110" s="71" t="s">
        <v>129</v>
      </c>
      <c r="BE110" s="123">
        <f>IF($N$110="základní",$J$110,0)</f>
        <v>0</v>
      </c>
      <c r="BF110" s="123">
        <f>IF($N$110="snížená",$J$110,0)</f>
        <v>0</v>
      </c>
      <c r="BG110" s="123">
        <f>IF($N$110="zákl. přenesená",$J$110,0)</f>
        <v>0</v>
      </c>
      <c r="BH110" s="123">
        <f>IF($N$110="sníž. přenesená",$J$110,0)</f>
        <v>0</v>
      </c>
      <c r="BI110" s="123">
        <f>IF($N$110="nulová",$J$110,0)</f>
        <v>0</v>
      </c>
      <c r="BJ110" s="71" t="s">
        <v>21</v>
      </c>
      <c r="BK110" s="123">
        <f>ROUND($I$110*$H$110,2)</f>
        <v>0</v>
      </c>
      <c r="BL110" s="71" t="s">
        <v>444</v>
      </c>
      <c r="BM110" s="71" t="s">
        <v>857</v>
      </c>
    </row>
    <row r="111" spans="2:65" s="6" customFormat="1" ht="15.75" customHeight="1">
      <c r="B111" s="22"/>
      <c r="C111" s="115" t="s">
        <v>83</v>
      </c>
      <c r="D111" s="115" t="s">
        <v>131</v>
      </c>
      <c r="E111" s="113" t="s">
        <v>83</v>
      </c>
      <c r="F111" s="114" t="s">
        <v>858</v>
      </c>
      <c r="G111" s="115" t="s">
        <v>798</v>
      </c>
      <c r="H111" s="116">
        <v>2</v>
      </c>
      <c r="I111" s="117"/>
      <c r="J111" s="118">
        <f>ROUND($I$111*$H$111,2)</f>
        <v>0</v>
      </c>
      <c r="K111" s="114" t="s">
        <v>799</v>
      </c>
      <c r="L111" s="22"/>
      <c r="M111" s="119"/>
      <c r="N111" s="120" t="s">
        <v>43</v>
      </c>
      <c r="P111" s="121">
        <f>$O$111*$H$111</f>
        <v>0</v>
      </c>
      <c r="Q111" s="121">
        <v>0</v>
      </c>
      <c r="R111" s="121">
        <f>$Q$111*$H$111</f>
        <v>0</v>
      </c>
      <c r="S111" s="121">
        <v>0</v>
      </c>
      <c r="T111" s="122">
        <f>$S$111*$H$111</f>
        <v>0</v>
      </c>
      <c r="AR111" s="71" t="s">
        <v>444</v>
      </c>
      <c r="AT111" s="71" t="s">
        <v>131</v>
      </c>
      <c r="AU111" s="71" t="s">
        <v>79</v>
      </c>
      <c r="AY111" s="71" t="s">
        <v>129</v>
      </c>
      <c r="BE111" s="123">
        <f>IF($N$111="základní",$J$111,0)</f>
        <v>0</v>
      </c>
      <c r="BF111" s="123">
        <f>IF($N$111="snížená",$J$111,0)</f>
        <v>0</v>
      </c>
      <c r="BG111" s="123">
        <f>IF($N$111="zákl. přenesená",$J$111,0)</f>
        <v>0</v>
      </c>
      <c r="BH111" s="123">
        <f>IF($N$111="sníž. přenesená",$J$111,0)</f>
        <v>0</v>
      </c>
      <c r="BI111" s="123">
        <f>IF($N$111="nulová",$J$111,0)</f>
        <v>0</v>
      </c>
      <c r="BJ111" s="71" t="s">
        <v>21</v>
      </c>
      <c r="BK111" s="123">
        <f>ROUND($I$111*$H$111,2)</f>
        <v>0</v>
      </c>
      <c r="BL111" s="71" t="s">
        <v>444</v>
      </c>
      <c r="BM111" s="71" t="s">
        <v>859</v>
      </c>
    </row>
    <row r="112" spans="2:65" s="6" customFormat="1" ht="15.75" customHeight="1">
      <c r="B112" s="22"/>
      <c r="C112" s="115" t="s">
        <v>285</v>
      </c>
      <c r="D112" s="115" t="s">
        <v>131</v>
      </c>
      <c r="E112" s="113" t="s">
        <v>285</v>
      </c>
      <c r="F112" s="114" t="s">
        <v>860</v>
      </c>
      <c r="G112" s="115" t="s">
        <v>798</v>
      </c>
      <c r="H112" s="116">
        <v>3</v>
      </c>
      <c r="I112" s="117"/>
      <c r="J112" s="118">
        <f>ROUND($I$112*$H$112,2)</f>
        <v>0</v>
      </c>
      <c r="K112" s="114" t="s">
        <v>799</v>
      </c>
      <c r="L112" s="22"/>
      <c r="M112" s="119"/>
      <c r="N112" s="120" t="s">
        <v>43</v>
      </c>
      <c r="P112" s="121">
        <f>$O$112*$H$112</f>
        <v>0</v>
      </c>
      <c r="Q112" s="121">
        <v>0</v>
      </c>
      <c r="R112" s="121">
        <f>$Q$112*$H$112</f>
        <v>0</v>
      </c>
      <c r="S112" s="121">
        <v>0</v>
      </c>
      <c r="T112" s="122">
        <f>$S$112*$H$112</f>
        <v>0</v>
      </c>
      <c r="AR112" s="71" t="s">
        <v>444</v>
      </c>
      <c r="AT112" s="71" t="s">
        <v>131</v>
      </c>
      <c r="AU112" s="71" t="s">
        <v>79</v>
      </c>
      <c r="AY112" s="71" t="s">
        <v>129</v>
      </c>
      <c r="BE112" s="123">
        <f>IF($N$112="základní",$J$112,0)</f>
        <v>0</v>
      </c>
      <c r="BF112" s="123">
        <f>IF($N$112="snížená",$J$112,0)</f>
        <v>0</v>
      </c>
      <c r="BG112" s="123">
        <f>IF($N$112="zákl. přenesená",$J$112,0)</f>
        <v>0</v>
      </c>
      <c r="BH112" s="123">
        <f>IF($N$112="sníž. přenesená",$J$112,0)</f>
        <v>0</v>
      </c>
      <c r="BI112" s="123">
        <f>IF($N$112="nulová",$J$112,0)</f>
        <v>0</v>
      </c>
      <c r="BJ112" s="71" t="s">
        <v>21</v>
      </c>
      <c r="BK112" s="123">
        <f>ROUND($I$112*$H$112,2)</f>
        <v>0</v>
      </c>
      <c r="BL112" s="71" t="s">
        <v>444</v>
      </c>
      <c r="BM112" s="71" t="s">
        <v>861</v>
      </c>
    </row>
    <row r="113" spans="2:65" s="6" customFormat="1" ht="15.75" customHeight="1">
      <c r="B113" s="22"/>
      <c r="C113" s="115" t="s">
        <v>290</v>
      </c>
      <c r="D113" s="115" t="s">
        <v>131</v>
      </c>
      <c r="E113" s="113" t="s">
        <v>290</v>
      </c>
      <c r="F113" s="114" t="s">
        <v>862</v>
      </c>
      <c r="G113" s="115" t="s">
        <v>164</v>
      </c>
      <c r="H113" s="116">
        <v>22</v>
      </c>
      <c r="I113" s="117"/>
      <c r="J113" s="118">
        <f>ROUND($I$113*$H$113,2)</f>
        <v>0</v>
      </c>
      <c r="K113" s="114" t="s">
        <v>799</v>
      </c>
      <c r="L113" s="22"/>
      <c r="M113" s="119"/>
      <c r="N113" s="120" t="s">
        <v>43</v>
      </c>
      <c r="P113" s="121">
        <f>$O$113*$H$113</f>
        <v>0</v>
      </c>
      <c r="Q113" s="121">
        <v>0</v>
      </c>
      <c r="R113" s="121">
        <f>$Q$113*$H$113</f>
        <v>0</v>
      </c>
      <c r="S113" s="121">
        <v>0</v>
      </c>
      <c r="T113" s="122">
        <f>$S$113*$H$113</f>
        <v>0</v>
      </c>
      <c r="AR113" s="71" t="s">
        <v>444</v>
      </c>
      <c r="AT113" s="71" t="s">
        <v>131</v>
      </c>
      <c r="AU113" s="71" t="s">
        <v>79</v>
      </c>
      <c r="AY113" s="71" t="s">
        <v>129</v>
      </c>
      <c r="BE113" s="123">
        <f>IF($N$113="základní",$J$113,0)</f>
        <v>0</v>
      </c>
      <c r="BF113" s="123">
        <f>IF($N$113="snížená",$J$113,0)</f>
        <v>0</v>
      </c>
      <c r="BG113" s="123">
        <f>IF($N$113="zákl. přenesená",$J$113,0)</f>
        <v>0</v>
      </c>
      <c r="BH113" s="123">
        <f>IF($N$113="sníž. přenesená",$J$113,0)</f>
        <v>0</v>
      </c>
      <c r="BI113" s="123">
        <f>IF($N$113="nulová",$J$113,0)</f>
        <v>0</v>
      </c>
      <c r="BJ113" s="71" t="s">
        <v>21</v>
      </c>
      <c r="BK113" s="123">
        <f>ROUND($I$113*$H$113,2)</f>
        <v>0</v>
      </c>
      <c r="BL113" s="71" t="s">
        <v>444</v>
      </c>
      <c r="BM113" s="71" t="s">
        <v>863</v>
      </c>
    </row>
    <row r="114" spans="2:65" s="6" customFormat="1" ht="15.75" customHeight="1">
      <c r="B114" s="22"/>
      <c r="C114" s="115" t="s">
        <v>295</v>
      </c>
      <c r="D114" s="115" t="s">
        <v>131</v>
      </c>
      <c r="E114" s="113" t="s">
        <v>295</v>
      </c>
      <c r="F114" s="114" t="s">
        <v>864</v>
      </c>
      <c r="G114" s="115" t="s">
        <v>798</v>
      </c>
      <c r="H114" s="116">
        <v>15</v>
      </c>
      <c r="I114" s="117"/>
      <c r="J114" s="118">
        <f>ROUND($I$114*$H$114,2)</f>
        <v>0</v>
      </c>
      <c r="K114" s="114" t="s">
        <v>799</v>
      </c>
      <c r="L114" s="22"/>
      <c r="M114" s="119"/>
      <c r="N114" s="120" t="s">
        <v>43</v>
      </c>
      <c r="P114" s="121">
        <f>$O$114*$H$114</f>
        <v>0</v>
      </c>
      <c r="Q114" s="121">
        <v>0</v>
      </c>
      <c r="R114" s="121">
        <f>$Q$114*$H$114</f>
        <v>0</v>
      </c>
      <c r="S114" s="121">
        <v>0</v>
      </c>
      <c r="T114" s="122">
        <f>$S$114*$H$114</f>
        <v>0</v>
      </c>
      <c r="AR114" s="71" t="s">
        <v>444</v>
      </c>
      <c r="AT114" s="71" t="s">
        <v>131</v>
      </c>
      <c r="AU114" s="71" t="s">
        <v>79</v>
      </c>
      <c r="AY114" s="71" t="s">
        <v>129</v>
      </c>
      <c r="BE114" s="123">
        <f>IF($N$114="základní",$J$114,0)</f>
        <v>0</v>
      </c>
      <c r="BF114" s="123">
        <f>IF($N$114="snížená",$J$114,0)</f>
        <v>0</v>
      </c>
      <c r="BG114" s="123">
        <f>IF($N$114="zákl. přenesená",$J$114,0)</f>
        <v>0</v>
      </c>
      <c r="BH114" s="123">
        <f>IF($N$114="sníž. přenesená",$J$114,0)</f>
        <v>0</v>
      </c>
      <c r="BI114" s="123">
        <f>IF($N$114="nulová",$J$114,0)</f>
        <v>0</v>
      </c>
      <c r="BJ114" s="71" t="s">
        <v>21</v>
      </c>
      <c r="BK114" s="123">
        <f>ROUND($I$114*$H$114,2)</f>
        <v>0</v>
      </c>
      <c r="BL114" s="71" t="s">
        <v>444</v>
      </c>
      <c r="BM114" s="71" t="s">
        <v>865</v>
      </c>
    </row>
    <row r="115" spans="2:65" s="6" customFormat="1" ht="15.75" customHeight="1">
      <c r="B115" s="22"/>
      <c r="C115" s="115" t="s">
        <v>299</v>
      </c>
      <c r="D115" s="115" t="s">
        <v>131</v>
      </c>
      <c r="E115" s="113" t="s">
        <v>299</v>
      </c>
      <c r="F115" s="114" t="s">
        <v>866</v>
      </c>
      <c r="G115" s="115" t="s">
        <v>798</v>
      </c>
      <c r="H115" s="116">
        <v>4</v>
      </c>
      <c r="I115" s="117"/>
      <c r="J115" s="118">
        <f>ROUND($I$115*$H$115,2)</f>
        <v>0</v>
      </c>
      <c r="K115" s="114" t="s">
        <v>799</v>
      </c>
      <c r="L115" s="22"/>
      <c r="M115" s="119"/>
      <c r="N115" s="120" t="s">
        <v>43</v>
      </c>
      <c r="P115" s="121">
        <f>$O$115*$H$115</f>
        <v>0</v>
      </c>
      <c r="Q115" s="121">
        <v>0</v>
      </c>
      <c r="R115" s="121">
        <f>$Q$115*$H$115</f>
        <v>0</v>
      </c>
      <c r="S115" s="121">
        <v>0</v>
      </c>
      <c r="T115" s="122">
        <f>$S$115*$H$115</f>
        <v>0</v>
      </c>
      <c r="AR115" s="71" t="s">
        <v>444</v>
      </c>
      <c r="AT115" s="71" t="s">
        <v>131</v>
      </c>
      <c r="AU115" s="71" t="s">
        <v>79</v>
      </c>
      <c r="AY115" s="71" t="s">
        <v>129</v>
      </c>
      <c r="BE115" s="123">
        <f>IF($N$115="základní",$J$115,0)</f>
        <v>0</v>
      </c>
      <c r="BF115" s="123">
        <f>IF($N$115="snížená",$J$115,0)</f>
        <v>0</v>
      </c>
      <c r="BG115" s="123">
        <f>IF($N$115="zákl. přenesená",$J$115,0)</f>
        <v>0</v>
      </c>
      <c r="BH115" s="123">
        <f>IF($N$115="sníž. přenesená",$J$115,0)</f>
        <v>0</v>
      </c>
      <c r="BI115" s="123">
        <f>IF($N$115="nulová",$J$115,0)</f>
        <v>0</v>
      </c>
      <c r="BJ115" s="71" t="s">
        <v>21</v>
      </c>
      <c r="BK115" s="123">
        <f>ROUND($I$115*$H$115,2)</f>
        <v>0</v>
      </c>
      <c r="BL115" s="71" t="s">
        <v>444</v>
      </c>
      <c r="BM115" s="71" t="s">
        <v>867</v>
      </c>
    </row>
    <row r="116" spans="2:65" s="6" customFormat="1" ht="15.75" customHeight="1">
      <c r="B116" s="22"/>
      <c r="C116" s="115" t="s">
        <v>304</v>
      </c>
      <c r="D116" s="115" t="s">
        <v>131</v>
      </c>
      <c r="E116" s="113" t="s">
        <v>304</v>
      </c>
      <c r="F116" s="114" t="s">
        <v>868</v>
      </c>
      <c r="G116" s="115" t="s">
        <v>798</v>
      </c>
      <c r="H116" s="116">
        <v>24</v>
      </c>
      <c r="I116" s="117"/>
      <c r="J116" s="118">
        <f>ROUND($I$116*$H$116,2)</f>
        <v>0</v>
      </c>
      <c r="K116" s="114" t="s">
        <v>799</v>
      </c>
      <c r="L116" s="22"/>
      <c r="M116" s="119"/>
      <c r="N116" s="120" t="s">
        <v>43</v>
      </c>
      <c r="P116" s="121">
        <f>$O$116*$H$116</f>
        <v>0</v>
      </c>
      <c r="Q116" s="121">
        <v>0</v>
      </c>
      <c r="R116" s="121">
        <f>$Q$116*$H$116</f>
        <v>0</v>
      </c>
      <c r="S116" s="121">
        <v>0</v>
      </c>
      <c r="T116" s="122">
        <f>$S$116*$H$116</f>
        <v>0</v>
      </c>
      <c r="AR116" s="71" t="s">
        <v>444</v>
      </c>
      <c r="AT116" s="71" t="s">
        <v>131</v>
      </c>
      <c r="AU116" s="71" t="s">
        <v>79</v>
      </c>
      <c r="AY116" s="71" t="s">
        <v>129</v>
      </c>
      <c r="BE116" s="123">
        <f>IF($N$116="základní",$J$116,0)</f>
        <v>0</v>
      </c>
      <c r="BF116" s="123">
        <f>IF($N$116="snížená",$J$116,0)</f>
        <v>0</v>
      </c>
      <c r="BG116" s="123">
        <f>IF($N$116="zákl. přenesená",$J$116,0)</f>
        <v>0</v>
      </c>
      <c r="BH116" s="123">
        <f>IF($N$116="sníž. přenesená",$J$116,0)</f>
        <v>0</v>
      </c>
      <c r="BI116" s="123">
        <f>IF($N$116="nulová",$J$116,0)</f>
        <v>0</v>
      </c>
      <c r="BJ116" s="71" t="s">
        <v>21</v>
      </c>
      <c r="BK116" s="123">
        <f>ROUND($I$116*$H$116,2)</f>
        <v>0</v>
      </c>
      <c r="BL116" s="71" t="s">
        <v>444</v>
      </c>
      <c r="BM116" s="71" t="s">
        <v>869</v>
      </c>
    </row>
    <row r="117" spans="2:65" s="6" customFormat="1" ht="15.75" customHeight="1">
      <c r="B117" s="22"/>
      <c r="C117" s="115" t="s">
        <v>309</v>
      </c>
      <c r="D117" s="115" t="s">
        <v>131</v>
      </c>
      <c r="E117" s="113" t="s">
        <v>309</v>
      </c>
      <c r="F117" s="114" t="s">
        <v>870</v>
      </c>
      <c r="G117" s="115" t="s">
        <v>164</v>
      </c>
      <c r="H117" s="116">
        <v>53</v>
      </c>
      <c r="I117" s="117"/>
      <c r="J117" s="118">
        <f>ROUND($I$117*$H$117,2)</f>
        <v>0</v>
      </c>
      <c r="K117" s="114" t="s">
        <v>799</v>
      </c>
      <c r="L117" s="22"/>
      <c r="M117" s="119"/>
      <c r="N117" s="120" t="s">
        <v>43</v>
      </c>
      <c r="P117" s="121">
        <f>$O$117*$H$117</f>
        <v>0</v>
      </c>
      <c r="Q117" s="121">
        <v>0</v>
      </c>
      <c r="R117" s="121">
        <f>$Q$117*$H$117</f>
        <v>0</v>
      </c>
      <c r="S117" s="121">
        <v>0</v>
      </c>
      <c r="T117" s="122">
        <f>$S$117*$H$117</f>
        <v>0</v>
      </c>
      <c r="AR117" s="71" t="s">
        <v>444</v>
      </c>
      <c r="AT117" s="71" t="s">
        <v>131</v>
      </c>
      <c r="AU117" s="71" t="s">
        <v>79</v>
      </c>
      <c r="AY117" s="71" t="s">
        <v>129</v>
      </c>
      <c r="BE117" s="123">
        <f>IF($N$117="základní",$J$117,0)</f>
        <v>0</v>
      </c>
      <c r="BF117" s="123">
        <f>IF($N$117="snížená",$J$117,0)</f>
        <v>0</v>
      </c>
      <c r="BG117" s="123">
        <f>IF($N$117="zákl. přenesená",$J$117,0)</f>
        <v>0</v>
      </c>
      <c r="BH117" s="123">
        <f>IF($N$117="sníž. přenesená",$J$117,0)</f>
        <v>0</v>
      </c>
      <c r="BI117" s="123">
        <f>IF($N$117="nulová",$J$117,0)</f>
        <v>0</v>
      </c>
      <c r="BJ117" s="71" t="s">
        <v>21</v>
      </c>
      <c r="BK117" s="123">
        <f>ROUND($I$117*$H$117,2)</f>
        <v>0</v>
      </c>
      <c r="BL117" s="71" t="s">
        <v>444</v>
      </c>
      <c r="BM117" s="71" t="s">
        <v>871</v>
      </c>
    </row>
    <row r="118" spans="2:65" s="6" customFormat="1" ht="15.75" customHeight="1">
      <c r="B118" s="22"/>
      <c r="C118" s="115" t="s">
        <v>314</v>
      </c>
      <c r="D118" s="115" t="s">
        <v>131</v>
      </c>
      <c r="E118" s="113" t="s">
        <v>314</v>
      </c>
      <c r="F118" s="114" t="s">
        <v>872</v>
      </c>
      <c r="G118" s="115" t="s">
        <v>164</v>
      </c>
      <c r="H118" s="116">
        <v>6.5</v>
      </c>
      <c r="I118" s="117"/>
      <c r="J118" s="118">
        <f>ROUND($I$118*$H$118,2)</f>
        <v>0</v>
      </c>
      <c r="K118" s="114" t="s">
        <v>799</v>
      </c>
      <c r="L118" s="22"/>
      <c r="M118" s="119"/>
      <c r="N118" s="120" t="s">
        <v>43</v>
      </c>
      <c r="P118" s="121">
        <f>$O$118*$H$118</f>
        <v>0</v>
      </c>
      <c r="Q118" s="121">
        <v>0</v>
      </c>
      <c r="R118" s="121">
        <f>$Q$118*$H$118</f>
        <v>0</v>
      </c>
      <c r="S118" s="121">
        <v>0</v>
      </c>
      <c r="T118" s="122">
        <f>$S$118*$H$118</f>
        <v>0</v>
      </c>
      <c r="AR118" s="71" t="s">
        <v>444</v>
      </c>
      <c r="AT118" s="71" t="s">
        <v>131</v>
      </c>
      <c r="AU118" s="71" t="s">
        <v>79</v>
      </c>
      <c r="AY118" s="71" t="s">
        <v>129</v>
      </c>
      <c r="BE118" s="123">
        <f>IF($N$118="základní",$J$118,0)</f>
        <v>0</v>
      </c>
      <c r="BF118" s="123">
        <f>IF($N$118="snížená",$J$118,0)</f>
        <v>0</v>
      </c>
      <c r="BG118" s="123">
        <f>IF($N$118="zákl. přenesená",$J$118,0)</f>
        <v>0</v>
      </c>
      <c r="BH118" s="123">
        <f>IF($N$118="sníž. přenesená",$J$118,0)</f>
        <v>0</v>
      </c>
      <c r="BI118" s="123">
        <f>IF($N$118="nulová",$J$118,0)</f>
        <v>0</v>
      </c>
      <c r="BJ118" s="71" t="s">
        <v>21</v>
      </c>
      <c r="BK118" s="123">
        <f>ROUND($I$118*$H$118,2)</f>
        <v>0</v>
      </c>
      <c r="BL118" s="71" t="s">
        <v>444</v>
      </c>
      <c r="BM118" s="71" t="s">
        <v>873</v>
      </c>
    </row>
    <row r="119" spans="2:65" s="6" customFormat="1" ht="15.75" customHeight="1">
      <c r="B119" s="22"/>
      <c r="C119" s="115" t="s">
        <v>320</v>
      </c>
      <c r="D119" s="115" t="s">
        <v>131</v>
      </c>
      <c r="E119" s="113" t="s">
        <v>320</v>
      </c>
      <c r="F119" s="114" t="s">
        <v>874</v>
      </c>
      <c r="G119" s="115" t="s">
        <v>164</v>
      </c>
      <c r="H119" s="116">
        <v>46.5</v>
      </c>
      <c r="I119" s="117"/>
      <c r="J119" s="118">
        <f>ROUND($I$119*$H$119,2)</f>
        <v>0</v>
      </c>
      <c r="K119" s="114" t="s">
        <v>799</v>
      </c>
      <c r="L119" s="22"/>
      <c r="M119" s="119"/>
      <c r="N119" s="120" t="s">
        <v>43</v>
      </c>
      <c r="P119" s="121">
        <f>$O$119*$H$119</f>
        <v>0</v>
      </c>
      <c r="Q119" s="121">
        <v>0</v>
      </c>
      <c r="R119" s="121">
        <f>$Q$119*$H$119</f>
        <v>0</v>
      </c>
      <c r="S119" s="121">
        <v>0</v>
      </c>
      <c r="T119" s="122">
        <f>$S$119*$H$119</f>
        <v>0</v>
      </c>
      <c r="AR119" s="71" t="s">
        <v>444</v>
      </c>
      <c r="AT119" s="71" t="s">
        <v>131</v>
      </c>
      <c r="AU119" s="71" t="s">
        <v>79</v>
      </c>
      <c r="AY119" s="71" t="s">
        <v>129</v>
      </c>
      <c r="BE119" s="123">
        <f>IF($N$119="základní",$J$119,0)</f>
        <v>0</v>
      </c>
      <c r="BF119" s="123">
        <f>IF($N$119="snížená",$J$119,0)</f>
        <v>0</v>
      </c>
      <c r="BG119" s="123">
        <f>IF($N$119="zákl. přenesená",$J$119,0)</f>
        <v>0</v>
      </c>
      <c r="BH119" s="123">
        <f>IF($N$119="sníž. přenesená",$J$119,0)</f>
        <v>0</v>
      </c>
      <c r="BI119" s="123">
        <f>IF($N$119="nulová",$J$119,0)</f>
        <v>0</v>
      </c>
      <c r="BJ119" s="71" t="s">
        <v>21</v>
      </c>
      <c r="BK119" s="123">
        <f>ROUND($I$119*$H$119,2)</f>
        <v>0</v>
      </c>
      <c r="BL119" s="71" t="s">
        <v>444</v>
      </c>
      <c r="BM119" s="71" t="s">
        <v>875</v>
      </c>
    </row>
    <row r="120" spans="2:65" s="6" customFormat="1" ht="15.75" customHeight="1">
      <c r="B120" s="22"/>
      <c r="C120" s="115" t="s">
        <v>324</v>
      </c>
      <c r="D120" s="115" t="s">
        <v>131</v>
      </c>
      <c r="E120" s="113" t="s">
        <v>324</v>
      </c>
      <c r="F120" s="114" t="s">
        <v>876</v>
      </c>
      <c r="G120" s="115" t="s">
        <v>164</v>
      </c>
      <c r="H120" s="116">
        <v>51</v>
      </c>
      <c r="I120" s="117"/>
      <c r="J120" s="118">
        <f>ROUND($I$120*$H$120,2)</f>
        <v>0</v>
      </c>
      <c r="K120" s="114" t="s">
        <v>799</v>
      </c>
      <c r="L120" s="22"/>
      <c r="M120" s="119"/>
      <c r="N120" s="120" t="s">
        <v>43</v>
      </c>
      <c r="P120" s="121">
        <f>$O$120*$H$120</f>
        <v>0</v>
      </c>
      <c r="Q120" s="121">
        <v>0</v>
      </c>
      <c r="R120" s="121">
        <f>$Q$120*$H$120</f>
        <v>0</v>
      </c>
      <c r="S120" s="121">
        <v>0</v>
      </c>
      <c r="T120" s="122">
        <f>$S$120*$H$120</f>
        <v>0</v>
      </c>
      <c r="AR120" s="71" t="s">
        <v>444</v>
      </c>
      <c r="AT120" s="71" t="s">
        <v>131</v>
      </c>
      <c r="AU120" s="71" t="s">
        <v>79</v>
      </c>
      <c r="AY120" s="71" t="s">
        <v>129</v>
      </c>
      <c r="BE120" s="123">
        <f>IF($N$120="základní",$J$120,0)</f>
        <v>0</v>
      </c>
      <c r="BF120" s="123">
        <f>IF($N$120="snížená",$J$120,0)</f>
        <v>0</v>
      </c>
      <c r="BG120" s="123">
        <f>IF($N$120="zákl. přenesená",$J$120,0)</f>
        <v>0</v>
      </c>
      <c r="BH120" s="123">
        <f>IF($N$120="sníž. přenesená",$J$120,0)</f>
        <v>0</v>
      </c>
      <c r="BI120" s="123">
        <f>IF($N$120="nulová",$J$120,0)</f>
        <v>0</v>
      </c>
      <c r="BJ120" s="71" t="s">
        <v>21</v>
      </c>
      <c r="BK120" s="123">
        <f>ROUND($I$120*$H$120,2)</f>
        <v>0</v>
      </c>
      <c r="BL120" s="71" t="s">
        <v>444</v>
      </c>
      <c r="BM120" s="71" t="s">
        <v>877</v>
      </c>
    </row>
    <row r="121" spans="2:65" s="6" customFormat="1" ht="15.75" customHeight="1">
      <c r="B121" s="22"/>
      <c r="C121" s="115" t="s">
        <v>86</v>
      </c>
      <c r="D121" s="115" t="s">
        <v>131</v>
      </c>
      <c r="E121" s="113" t="s">
        <v>86</v>
      </c>
      <c r="F121" s="114" t="s">
        <v>878</v>
      </c>
      <c r="G121" s="115" t="s">
        <v>164</v>
      </c>
      <c r="H121" s="116">
        <v>57</v>
      </c>
      <c r="I121" s="117"/>
      <c r="J121" s="118">
        <f>ROUND($I$121*$H$121,2)</f>
        <v>0</v>
      </c>
      <c r="K121" s="114" t="s">
        <v>799</v>
      </c>
      <c r="L121" s="22"/>
      <c r="M121" s="119"/>
      <c r="N121" s="120" t="s">
        <v>43</v>
      </c>
      <c r="P121" s="121">
        <f>$O$121*$H$121</f>
        <v>0</v>
      </c>
      <c r="Q121" s="121">
        <v>0</v>
      </c>
      <c r="R121" s="121">
        <f>$Q$121*$H$121</f>
        <v>0</v>
      </c>
      <c r="S121" s="121">
        <v>0</v>
      </c>
      <c r="T121" s="122">
        <f>$S$121*$H$121</f>
        <v>0</v>
      </c>
      <c r="AR121" s="71" t="s">
        <v>444</v>
      </c>
      <c r="AT121" s="71" t="s">
        <v>131</v>
      </c>
      <c r="AU121" s="71" t="s">
        <v>79</v>
      </c>
      <c r="AY121" s="71" t="s">
        <v>129</v>
      </c>
      <c r="BE121" s="123">
        <f>IF($N$121="základní",$J$121,0)</f>
        <v>0</v>
      </c>
      <c r="BF121" s="123">
        <f>IF($N$121="snížená",$J$121,0)</f>
        <v>0</v>
      </c>
      <c r="BG121" s="123">
        <f>IF($N$121="zákl. přenesená",$J$121,0)</f>
        <v>0</v>
      </c>
      <c r="BH121" s="123">
        <f>IF($N$121="sníž. přenesená",$J$121,0)</f>
        <v>0</v>
      </c>
      <c r="BI121" s="123">
        <f>IF($N$121="nulová",$J$121,0)</f>
        <v>0</v>
      </c>
      <c r="BJ121" s="71" t="s">
        <v>21</v>
      </c>
      <c r="BK121" s="123">
        <f>ROUND($I$121*$H$121,2)</f>
        <v>0</v>
      </c>
      <c r="BL121" s="71" t="s">
        <v>444</v>
      </c>
      <c r="BM121" s="71" t="s">
        <v>879</v>
      </c>
    </row>
    <row r="122" spans="2:65" s="6" customFormat="1" ht="15.75" customHeight="1">
      <c r="B122" s="22"/>
      <c r="C122" s="115" t="s">
        <v>334</v>
      </c>
      <c r="D122" s="115" t="s">
        <v>131</v>
      </c>
      <c r="E122" s="113" t="s">
        <v>334</v>
      </c>
      <c r="F122" s="114" t="s">
        <v>880</v>
      </c>
      <c r="G122" s="115" t="s">
        <v>164</v>
      </c>
      <c r="H122" s="116">
        <v>17</v>
      </c>
      <c r="I122" s="117"/>
      <c r="J122" s="118">
        <f>ROUND($I$122*$H$122,2)</f>
        <v>0</v>
      </c>
      <c r="K122" s="114" t="s">
        <v>799</v>
      </c>
      <c r="L122" s="22"/>
      <c r="M122" s="119"/>
      <c r="N122" s="120" t="s">
        <v>43</v>
      </c>
      <c r="P122" s="121">
        <f>$O$122*$H$122</f>
        <v>0</v>
      </c>
      <c r="Q122" s="121">
        <v>0</v>
      </c>
      <c r="R122" s="121">
        <f>$Q$122*$H$122</f>
        <v>0</v>
      </c>
      <c r="S122" s="121">
        <v>0</v>
      </c>
      <c r="T122" s="122">
        <f>$S$122*$H$122</f>
        <v>0</v>
      </c>
      <c r="AR122" s="71" t="s">
        <v>444</v>
      </c>
      <c r="AT122" s="71" t="s">
        <v>131</v>
      </c>
      <c r="AU122" s="71" t="s">
        <v>79</v>
      </c>
      <c r="AY122" s="71" t="s">
        <v>129</v>
      </c>
      <c r="BE122" s="123">
        <f>IF($N$122="základní",$J$122,0)</f>
        <v>0</v>
      </c>
      <c r="BF122" s="123">
        <f>IF($N$122="snížená",$J$122,0)</f>
        <v>0</v>
      </c>
      <c r="BG122" s="123">
        <f>IF($N$122="zákl. přenesená",$J$122,0)</f>
        <v>0</v>
      </c>
      <c r="BH122" s="123">
        <f>IF($N$122="sníž. přenesená",$J$122,0)</f>
        <v>0</v>
      </c>
      <c r="BI122" s="123">
        <f>IF($N$122="nulová",$J$122,0)</f>
        <v>0</v>
      </c>
      <c r="BJ122" s="71" t="s">
        <v>21</v>
      </c>
      <c r="BK122" s="123">
        <f>ROUND($I$122*$H$122,2)</f>
        <v>0</v>
      </c>
      <c r="BL122" s="71" t="s">
        <v>444</v>
      </c>
      <c r="BM122" s="71" t="s">
        <v>881</v>
      </c>
    </row>
    <row r="123" spans="2:65" s="6" customFormat="1" ht="15.75" customHeight="1">
      <c r="B123" s="22"/>
      <c r="C123" s="115" t="s">
        <v>339</v>
      </c>
      <c r="D123" s="115" t="s">
        <v>131</v>
      </c>
      <c r="E123" s="113" t="s">
        <v>339</v>
      </c>
      <c r="F123" s="114" t="s">
        <v>882</v>
      </c>
      <c r="G123" s="115" t="s">
        <v>164</v>
      </c>
      <c r="H123" s="116">
        <v>8</v>
      </c>
      <c r="I123" s="117"/>
      <c r="J123" s="118">
        <f>ROUND($I$123*$H$123,2)</f>
        <v>0</v>
      </c>
      <c r="K123" s="114" t="s">
        <v>799</v>
      </c>
      <c r="L123" s="22"/>
      <c r="M123" s="119"/>
      <c r="N123" s="120" t="s">
        <v>43</v>
      </c>
      <c r="P123" s="121">
        <f>$O$123*$H$123</f>
        <v>0</v>
      </c>
      <c r="Q123" s="121">
        <v>0</v>
      </c>
      <c r="R123" s="121">
        <f>$Q$123*$H$123</f>
        <v>0</v>
      </c>
      <c r="S123" s="121">
        <v>0</v>
      </c>
      <c r="T123" s="122">
        <f>$S$123*$H$123</f>
        <v>0</v>
      </c>
      <c r="AR123" s="71" t="s">
        <v>444</v>
      </c>
      <c r="AT123" s="71" t="s">
        <v>131</v>
      </c>
      <c r="AU123" s="71" t="s">
        <v>79</v>
      </c>
      <c r="AY123" s="71" t="s">
        <v>129</v>
      </c>
      <c r="BE123" s="123">
        <f>IF($N$123="základní",$J$123,0)</f>
        <v>0</v>
      </c>
      <c r="BF123" s="123">
        <f>IF($N$123="snížená",$J$123,0)</f>
        <v>0</v>
      </c>
      <c r="BG123" s="123">
        <f>IF($N$123="zákl. přenesená",$J$123,0)</f>
        <v>0</v>
      </c>
      <c r="BH123" s="123">
        <f>IF($N$123="sníž. přenesená",$J$123,0)</f>
        <v>0</v>
      </c>
      <c r="BI123" s="123">
        <f>IF($N$123="nulová",$J$123,0)</f>
        <v>0</v>
      </c>
      <c r="BJ123" s="71" t="s">
        <v>21</v>
      </c>
      <c r="BK123" s="123">
        <f>ROUND($I$123*$H$123,2)</f>
        <v>0</v>
      </c>
      <c r="BL123" s="71" t="s">
        <v>444</v>
      </c>
      <c r="BM123" s="71" t="s">
        <v>883</v>
      </c>
    </row>
    <row r="124" spans="2:65" s="6" customFormat="1" ht="15.75" customHeight="1">
      <c r="B124" s="22"/>
      <c r="C124" s="115" t="s">
        <v>344</v>
      </c>
      <c r="D124" s="115" t="s">
        <v>131</v>
      </c>
      <c r="E124" s="113" t="s">
        <v>344</v>
      </c>
      <c r="F124" s="114" t="s">
        <v>884</v>
      </c>
      <c r="G124" s="115" t="s">
        <v>164</v>
      </c>
      <c r="H124" s="116">
        <v>6.5</v>
      </c>
      <c r="I124" s="117"/>
      <c r="J124" s="118">
        <f>ROUND($I$124*$H$124,2)</f>
        <v>0</v>
      </c>
      <c r="K124" s="114" t="s">
        <v>799</v>
      </c>
      <c r="L124" s="22"/>
      <c r="M124" s="119"/>
      <c r="N124" s="120" t="s">
        <v>43</v>
      </c>
      <c r="P124" s="121">
        <f>$O$124*$H$124</f>
        <v>0</v>
      </c>
      <c r="Q124" s="121">
        <v>0</v>
      </c>
      <c r="R124" s="121">
        <f>$Q$124*$H$124</f>
        <v>0</v>
      </c>
      <c r="S124" s="121">
        <v>0</v>
      </c>
      <c r="T124" s="122">
        <f>$S$124*$H$124</f>
        <v>0</v>
      </c>
      <c r="AR124" s="71" t="s">
        <v>444</v>
      </c>
      <c r="AT124" s="71" t="s">
        <v>131</v>
      </c>
      <c r="AU124" s="71" t="s">
        <v>79</v>
      </c>
      <c r="AY124" s="71" t="s">
        <v>129</v>
      </c>
      <c r="BE124" s="123">
        <f>IF($N$124="základní",$J$124,0)</f>
        <v>0</v>
      </c>
      <c r="BF124" s="123">
        <f>IF($N$124="snížená",$J$124,0)</f>
        <v>0</v>
      </c>
      <c r="BG124" s="123">
        <f>IF($N$124="zákl. přenesená",$J$124,0)</f>
        <v>0</v>
      </c>
      <c r="BH124" s="123">
        <f>IF($N$124="sníž. přenesená",$J$124,0)</f>
        <v>0</v>
      </c>
      <c r="BI124" s="123">
        <f>IF($N$124="nulová",$J$124,0)</f>
        <v>0</v>
      </c>
      <c r="BJ124" s="71" t="s">
        <v>21</v>
      </c>
      <c r="BK124" s="123">
        <f>ROUND($I$124*$H$124,2)</f>
        <v>0</v>
      </c>
      <c r="BL124" s="71" t="s">
        <v>444</v>
      </c>
      <c r="BM124" s="71" t="s">
        <v>885</v>
      </c>
    </row>
    <row r="125" spans="2:65" s="6" customFormat="1" ht="15.75" customHeight="1">
      <c r="B125" s="22"/>
      <c r="C125" s="115" t="s">
        <v>349</v>
      </c>
      <c r="D125" s="115" t="s">
        <v>131</v>
      </c>
      <c r="E125" s="113" t="s">
        <v>349</v>
      </c>
      <c r="F125" s="114" t="s">
        <v>886</v>
      </c>
      <c r="G125" s="115" t="s">
        <v>164</v>
      </c>
      <c r="H125" s="116">
        <v>46.5</v>
      </c>
      <c r="I125" s="117"/>
      <c r="J125" s="118">
        <f>ROUND($I$125*$H$125,2)</f>
        <v>0</v>
      </c>
      <c r="K125" s="114" t="s">
        <v>799</v>
      </c>
      <c r="L125" s="22"/>
      <c r="M125" s="119"/>
      <c r="N125" s="120" t="s">
        <v>43</v>
      </c>
      <c r="P125" s="121">
        <f>$O$125*$H$125</f>
        <v>0</v>
      </c>
      <c r="Q125" s="121">
        <v>0</v>
      </c>
      <c r="R125" s="121">
        <f>$Q$125*$H$125</f>
        <v>0</v>
      </c>
      <c r="S125" s="121">
        <v>0</v>
      </c>
      <c r="T125" s="122">
        <f>$S$125*$H$125</f>
        <v>0</v>
      </c>
      <c r="AR125" s="71" t="s">
        <v>444</v>
      </c>
      <c r="AT125" s="71" t="s">
        <v>131</v>
      </c>
      <c r="AU125" s="71" t="s">
        <v>79</v>
      </c>
      <c r="AY125" s="71" t="s">
        <v>129</v>
      </c>
      <c r="BE125" s="123">
        <f>IF($N$125="základní",$J$125,0)</f>
        <v>0</v>
      </c>
      <c r="BF125" s="123">
        <f>IF($N$125="snížená",$J$125,0)</f>
        <v>0</v>
      </c>
      <c r="BG125" s="123">
        <f>IF($N$125="zákl. přenesená",$J$125,0)</f>
        <v>0</v>
      </c>
      <c r="BH125" s="123">
        <f>IF($N$125="sníž. přenesená",$J$125,0)</f>
        <v>0</v>
      </c>
      <c r="BI125" s="123">
        <f>IF($N$125="nulová",$J$125,0)</f>
        <v>0</v>
      </c>
      <c r="BJ125" s="71" t="s">
        <v>21</v>
      </c>
      <c r="BK125" s="123">
        <f>ROUND($I$125*$H$125,2)</f>
        <v>0</v>
      </c>
      <c r="BL125" s="71" t="s">
        <v>444</v>
      </c>
      <c r="BM125" s="71" t="s">
        <v>887</v>
      </c>
    </row>
    <row r="126" spans="2:65" s="6" customFormat="1" ht="15.75" customHeight="1">
      <c r="B126" s="22"/>
      <c r="C126" s="115" t="s">
        <v>354</v>
      </c>
      <c r="D126" s="115" t="s">
        <v>131</v>
      </c>
      <c r="E126" s="113" t="s">
        <v>354</v>
      </c>
      <c r="F126" s="114" t="s">
        <v>888</v>
      </c>
      <c r="G126" s="115" t="s">
        <v>164</v>
      </c>
      <c r="H126" s="116">
        <v>6.5</v>
      </c>
      <c r="I126" s="117"/>
      <c r="J126" s="118">
        <f>ROUND($I$126*$H$126,2)</f>
        <v>0</v>
      </c>
      <c r="K126" s="114" t="s">
        <v>799</v>
      </c>
      <c r="L126" s="22"/>
      <c r="M126" s="119"/>
      <c r="N126" s="120" t="s">
        <v>43</v>
      </c>
      <c r="P126" s="121">
        <f>$O$126*$H$126</f>
        <v>0</v>
      </c>
      <c r="Q126" s="121">
        <v>0</v>
      </c>
      <c r="R126" s="121">
        <f>$Q$126*$H$126</f>
        <v>0</v>
      </c>
      <c r="S126" s="121">
        <v>0</v>
      </c>
      <c r="T126" s="122">
        <f>$S$126*$H$126</f>
        <v>0</v>
      </c>
      <c r="AR126" s="71" t="s">
        <v>444</v>
      </c>
      <c r="AT126" s="71" t="s">
        <v>131</v>
      </c>
      <c r="AU126" s="71" t="s">
        <v>79</v>
      </c>
      <c r="AY126" s="71" t="s">
        <v>129</v>
      </c>
      <c r="BE126" s="123">
        <f>IF($N$126="základní",$J$126,0)</f>
        <v>0</v>
      </c>
      <c r="BF126" s="123">
        <f>IF($N$126="snížená",$J$126,0)</f>
        <v>0</v>
      </c>
      <c r="BG126" s="123">
        <f>IF($N$126="zákl. přenesená",$J$126,0)</f>
        <v>0</v>
      </c>
      <c r="BH126" s="123">
        <f>IF($N$126="sníž. přenesená",$J$126,0)</f>
        <v>0</v>
      </c>
      <c r="BI126" s="123">
        <f>IF($N$126="nulová",$J$126,0)</f>
        <v>0</v>
      </c>
      <c r="BJ126" s="71" t="s">
        <v>21</v>
      </c>
      <c r="BK126" s="123">
        <f>ROUND($I$126*$H$126,2)</f>
        <v>0</v>
      </c>
      <c r="BL126" s="71" t="s">
        <v>444</v>
      </c>
      <c r="BM126" s="71" t="s">
        <v>889</v>
      </c>
    </row>
    <row r="127" spans="2:65" s="6" customFormat="1" ht="15.75" customHeight="1">
      <c r="B127" s="22"/>
      <c r="C127" s="115" t="s">
        <v>358</v>
      </c>
      <c r="D127" s="115" t="s">
        <v>131</v>
      </c>
      <c r="E127" s="113" t="s">
        <v>358</v>
      </c>
      <c r="F127" s="114" t="s">
        <v>890</v>
      </c>
      <c r="G127" s="115" t="s">
        <v>164</v>
      </c>
      <c r="H127" s="116">
        <v>46.5</v>
      </c>
      <c r="I127" s="117"/>
      <c r="J127" s="118">
        <f>ROUND($I$127*$H$127,2)</f>
        <v>0</v>
      </c>
      <c r="K127" s="114" t="s">
        <v>799</v>
      </c>
      <c r="L127" s="22"/>
      <c r="M127" s="119"/>
      <c r="N127" s="120" t="s">
        <v>43</v>
      </c>
      <c r="P127" s="121">
        <f>$O$127*$H$127</f>
        <v>0</v>
      </c>
      <c r="Q127" s="121">
        <v>0</v>
      </c>
      <c r="R127" s="121">
        <f>$Q$127*$H$127</f>
        <v>0</v>
      </c>
      <c r="S127" s="121">
        <v>0</v>
      </c>
      <c r="T127" s="122">
        <f>$S$127*$H$127</f>
        <v>0</v>
      </c>
      <c r="AR127" s="71" t="s">
        <v>444</v>
      </c>
      <c r="AT127" s="71" t="s">
        <v>131</v>
      </c>
      <c r="AU127" s="71" t="s">
        <v>79</v>
      </c>
      <c r="AY127" s="71" t="s">
        <v>129</v>
      </c>
      <c r="BE127" s="123">
        <f>IF($N$127="základní",$J$127,0)</f>
        <v>0</v>
      </c>
      <c r="BF127" s="123">
        <f>IF($N$127="snížená",$J$127,0)</f>
        <v>0</v>
      </c>
      <c r="BG127" s="123">
        <f>IF($N$127="zákl. přenesená",$J$127,0)</f>
        <v>0</v>
      </c>
      <c r="BH127" s="123">
        <f>IF($N$127="sníž. přenesená",$J$127,0)</f>
        <v>0</v>
      </c>
      <c r="BI127" s="123">
        <f>IF($N$127="nulová",$J$127,0)</f>
        <v>0</v>
      </c>
      <c r="BJ127" s="71" t="s">
        <v>21</v>
      </c>
      <c r="BK127" s="123">
        <f>ROUND($I$127*$H$127,2)</f>
        <v>0</v>
      </c>
      <c r="BL127" s="71" t="s">
        <v>444</v>
      </c>
      <c r="BM127" s="71" t="s">
        <v>891</v>
      </c>
    </row>
    <row r="128" spans="2:65" s="6" customFormat="1" ht="15.75" customHeight="1">
      <c r="B128" s="22"/>
      <c r="C128" s="115" t="s">
        <v>362</v>
      </c>
      <c r="D128" s="115" t="s">
        <v>131</v>
      </c>
      <c r="E128" s="113" t="s">
        <v>362</v>
      </c>
      <c r="F128" s="114" t="s">
        <v>892</v>
      </c>
      <c r="G128" s="115" t="s">
        <v>798</v>
      </c>
      <c r="H128" s="116">
        <v>1</v>
      </c>
      <c r="I128" s="117"/>
      <c r="J128" s="118">
        <f>ROUND($I$128*$H$128,2)</f>
        <v>0</v>
      </c>
      <c r="K128" s="114" t="s">
        <v>799</v>
      </c>
      <c r="L128" s="22"/>
      <c r="M128" s="119"/>
      <c r="N128" s="120" t="s">
        <v>43</v>
      </c>
      <c r="P128" s="121">
        <f>$O$128*$H$128</f>
        <v>0</v>
      </c>
      <c r="Q128" s="121">
        <v>0</v>
      </c>
      <c r="R128" s="121">
        <f>$Q$128*$H$128</f>
        <v>0</v>
      </c>
      <c r="S128" s="121">
        <v>0</v>
      </c>
      <c r="T128" s="122">
        <f>$S$128*$H$128</f>
        <v>0</v>
      </c>
      <c r="AR128" s="71" t="s">
        <v>444</v>
      </c>
      <c r="AT128" s="71" t="s">
        <v>131</v>
      </c>
      <c r="AU128" s="71" t="s">
        <v>79</v>
      </c>
      <c r="AY128" s="71" t="s">
        <v>129</v>
      </c>
      <c r="BE128" s="123">
        <f>IF($N$128="základní",$J$128,0)</f>
        <v>0</v>
      </c>
      <c r="BF128" s="123">
        <f>IF($N$128="snížená",$J$128,0)</f>
        <v>0</v>
      </c>
      <c r="BG128" s="123">
        <f>IF($N$128="zákl. přenesená",$J$128,0)</f>
        <v>0</v>
      </c>
      <c r="BH128" s="123">
        <f>IF($N$128="sníž. přenesená",$J$128,0)</f>
        <v>0</v>
      </c>
      <c r="BI128" s="123">
        <f>IF($N$128="nulová",$J$128,0)</f>
        <v>0</v>
      </c>
      <c r="BJ128" s="71" t="s">
        <v>21</v>
      </c>
      <c r="BK128" s="123">
        <f>ROUND($I$128*$H$128,2)</f>
        <v>0</v>
      </c>
      <c r="BL128" s="71" t="s">
        <v>444</v>
      </c>
      <c r="BM128" s="71" t="s">
        <v>893</v>
      </c>
    </row>
    <row r="129" spans="2:65" s="6" customFormat="1" ht="15.75" customHeight="1">
      <c r="B129" s="22"/>
      <c r="C129" s="115" t="s">
        <v>367</v>
      </c>
      <c r="D129" s="115" t="s">
        <v>131</v>
      </c>
      <c r="E129" s="113" t="s">
        <v>367</v>
      </c>
      <c r="F129" s="114" t="s">
        <v>894</v>
      </c>
      <c r="G129" s="115" t="s">
        <v>210</v>
      </c>
      <c r="H129" s="116">
        <v>6.9</v>
      </c>
      <c r="I129" s="117"/>
      <c r="J129" s="118">
        <f>ROUND($I$129*$H$129,2)</f>
        <v>0</v>
      </c>
      <c r="K129" s="114" t="s">
        <v>799</v>
      </c>
      <c r="L129" s="22"/>
      <c r="M129" s="119"/>
      <c r="N129" s="120" t="s">
        <v>43</v>
      </c>
      <c r="P129" s="121">
        <f>$O$129*$H$129</f>
        <v>0</v>
      </c>
      <c r="Q129" s="121">
        <v>0</v>
      </c>
      <c r="R129" s="121">
        <f>$Q$129*$H$129</f>
        <v>0</v>
      </c>
      <c r="S129" s="121">
        <v>0</v>
      </c>
      <c r="T129" s="122">
        <f>$S$129*$H$129</f>
        <v>0</v>
      </c>
      <c r="AR129" s="71" t="s">
        <v>444</v>
      </c>
      <c r="AT129" s="71" t="s">
        <v>131</v>
      </c>
      <c r="AU129" s="71" t="s">
        <v>79</v>
      </c>
      <c r="AY129" s="71" t="s">
        <v>129</v>
      </c>
      <c r="BE129" s="123">
        <f>IF($N$129="základní",$J$129,0)</f>
        <v>0</v>
      </c>
      <c r="BF129" s="123">
        <f>IF($N$129="snížená",$J$129,0)</f>
        <v>0</v>
      </c>
      <c r="BG129" s="123">
        <f>IF($N$129="zákl. přenesená",$J$129,0)</f>
        <v>0</v>
      </c>
      <c r="BH129" s="123">
        <f>IF($N$129="sníž. přenesená",$J$129,0)</f>
        <v>0</v>
      </c>
      <c r="BI129" s="123">
        <f>IF($N$129="nulová",$J$129,0)</f>
        <v>0</v>
      </c>
      <c r="BJ129" s="71" t="s">
        <v>21</v>
      </c>
      <c r="BK129" s="123">
        <f>ROUND($I$129*$H$129,2)</f>
        <v>0</v>
      </c>
      <c r="BL129" s="71" t="s">
        <v>444</v>
      </c>
      <c r="BM129" s="71" t="s">
        <v>895</v>
      </c>
    </row>
    <row r="130" spans="2:65" s="6" customFormat="1" ht="15.75" customHeight="1">
      <c r="B130" s="22"/>
      <c r="C130" s="115" t="s">
        <v>371</v>
      </c>
      <c r="D130" s="115" t="s">
        <v>131</v>
      </c>
      <c r="E130" s="113" t="s">
        <v>371</v>
      </c>
      <c r="F130" s="114" t="s">
        <v>896</v>
      </c>
      <c r="G130" s="115" t="s">
        <v>798</v>
      </c>
      <c r="H130" s="116">
        <v>1</v>
      </c>
      <c r="I130" s="117"/>
      <c r="J130" s="118">
        <f>ROUND($I$130*$H$130,2)</f>
        <v>0</v>
      </c>
      <c r="K130" s="114" t="s">
        <v>799</v>
      </c>
      <c r="L130" s="22"/>
      <c r="M130" s="119"/>
      <c r="N130" s="120" t="s">
        <v>43</v>
      </c>
      <c r="P130" s="121">
        <f>$O$130*$H$130</f>
        <v>0</v>
      </c>
      <c r="Q130" s="121">
        <v>0</v>
      </c>
      <c r="R130" s="121">
        <f>$Q$130*$H$130</f>
        <v>0</v>
      </c>
      <c r="S130" s="121">
        <v>0</v>
      </c>
      <c r="T130" s="122">
        <f>$S$130*$H$130</f>
        <v>0</v>
      </c>
      <c r="AR130" s="71" t="s">
        <v>444</v>
      </c>
      <c r="AT130" s="71" t="s">
        <v>131</v>
      </c>
      <c r="AU130" s="71" t="s">
        <v>79</v>
      </c>
      <c r="AY130" s="71" t="s">
        <v>129</v>
      </c>
      <c r="BE130" s="123">
        <f>IF($N$130="základní",$J$130,0)</f>
        <v>0</v>
      </c>
      <c r="BF130" s="123">
        <f>IF($N$130="snížená",$J$130,0)</f>
        <v>0</v>
      </c>
      <c r="BG130" s="123">
        <f>IF($N$130="zákl. přenesená",$J$130,0)</f>
        <v>0</v>
      </c>
      <c r="BH130" s="123">
        <f>IF($N$130="sníž. přenesená",$J$130,0)</f>
        <v>0</v>
      </c>
      <c r="BI130" s="123">
        <f>IF($N$130="nulová",$J$130,0)</f>
        <v>0</v>
      </c>
      <c r="BJ130" s="71" t="s">
        <v>21</v>
      </c>
      <c r="BK130" s="123">
        <f>ROUND($I$130*$H$130,2)</f>
        <v>0</v>
      </c>
      <c r="BL130" s="71" t="s">
        <v>444</v>
      </c>
      <c r="BM130" s="71" t="s">
        <v>897</v>
      </c>
    </row>
    <row r="131" spans="2:65" s="6" customFormat="1" ht="15.75" customHeight="1">
      <c r="B131" s="22"/>
      <c r="C131" s="115" t="s">
        <v>376</v>
      </c>
      <c r="D131" s="115" t="s">
        <v>131</v>
      </c>
      <c r="E131" s="113" t="s">
        <v>376</v>
      </c>
      <c r="F131" s="114" t="s">
        <v>898</v>
      </c>
      <c r="G131" s="115" t="s">
        <v>798</v>
      </c>
      <c r="H131" s="116">
        <v>1</v>
      </c>
      <c r="I131" s="117"/>
      <c r="J131" s="118">
        <f>ROUND($I$131*$H$131,2)</f>
        <v>0</v>
      </c>
      <c r="K131" s="114" t="s">
        <v>799</v>
      </c>
      <c r="L131" s="22"/>
      <c r="M131" s="119"/>
      <c r="N131" s="120" t="s">
        <v>43</v>
      </c>
      <c r="P131" s="121">
        <f>$O$131*$H$131</f>
        <v>0</v>
      </c>
      <c r="Q131" s="121">
        <v>0</v>
      </c>
      <c r="R131" s="121">
        <f>$Q$131*$H$131</f>
        <v>0</v>
      </c>
      <c r="S131" s="121">
        <v>0</v>
      </c>
      <c r="T131" s="122">
        <f>$S$131*$H$131</f>
        <v>0</v>
      </c>
      <c r="AR131" s="71" t="s">
        <v>444</v>
      </c>
      <c r="AT131" s="71" t="s">
        <v>131</v>
      </c>
      <c r="AU131" s="71" t="s">
        <v>79</v>
      </c>
      <c r="AY131" s="71" t="s">
        <v>129</v>
      </c>
      <c r="BE131" s="123">
        <f>IF($N$131="základní",$J$131,0)</f>
        <v>0</v>
      </c>
      <c r="BF131" s="123">
        <f>IF($N$131="snížená",$J$131,0)</f>
        <v>0</v>
      </c>
      <c r="BG131" s="123">
        <f>IF($N$131="zákl. přenesená",$J$131,0)</f>
        <v>0</v>
      </c>
      <c r="BH131" s="123">
        <f>IF($N$131="sníž. přenesená",$J$131,0)</f>
        <v>0</v>
      </c>
      <c r="BI131" s="123">
        <f>IF($N$131="nulová",$J$131,0)</f>
        <v>0</v>
      </c>
      <c r="BJ131" s="71" t="s">
        <v>21</v>
      </c>
      <c r="BK131" s="123">
        <f>ROUND($I$131*$H$131,2)</f>
        <v>0</v>
      </c>
      <c r="BL131" s="71" t="s">
        <v>444</v>
      </c>
      <c r="BM131" s="71" t="s">
        <v>899</v>
      </c>
    </row>
    <row r="132" spans="2:65" s="6" customFormat="1" ht="15.75" customHeight="1">
      <c r="B132" s="22"/>
      <c r="C132" s="115" t="s">
        <v>380</v>
      </c>
      <c r="D132" s="115" t="s">
        <v>131</v>
      </c>
      <c r="E132" s="113" t="s">
        <v>380</v>
      </c>
      <c r="F132" s="114" t="s">
        <v>900</v>
      </c>
      <c r="G132" s="115" t="s">
        <v>798</v>
      </c>
      <c r="H132" s="116">
        <v>1</v>
      </c>
      <c r="I132" s="117"/>
      <c r="J132" s="118">
        <f>ROUND($I$132*$H$132,2)</f>
        <v>0</v>
      </c>
      <c r="K132" s="114" t="s">
        <v>799</v>
      </c>
      <c r="L132" s="22"/>
      <c r="M132" s="119"/>
      <c r="N132" s="120" t="s">
        <v>43</v>
      </c>
      <c r="P132" s="121">
        <f>$O$132*$H$132</f>
        <v>0</v>
      </c>
      <c r="Q132" s="121">
        <v>0</v>
      </c>
      <c r="R132" s="121">
        <f>$Q$132*$H$132</f>
        <v>0</v>
      </c>
      <c r="S132" s="121">
        <v>0</v>
      </c>
      <c r="T132" s="122">
        <f>$S$132*$H$132</f>
        <v>0</v>
      </c>
      <c r="AR132" s="71" t="s">
        <v>444</v>
      </c>
      <c r="AT132" s="71" t="s">
        <v>131</v>
      </c>
      <c r="AU132" s="71" t="s">
        <v>79</v>
      </c>
      <c r="AY132" s="71" t="s">
        <v>129</v>
      </c>
      <c r="BE132" s="123">
        <f>IF($N$132="základní",$J$132,0)</f>
        <v>0</v>
      </c>
      <c r="BF132" s="123">
        <f>IF($N$132="snížená",$J$132,0)</f>
        <v>0</v>
      </c>
      <c r="BG132" s="123">
        <f>IF($N$132="zákl. přenesená",$J$132,0)</f>
        <v>0</v>
      </c>
      <c r="BH132" s="123">
        <f>IF($N$132="sníž. přenesená",$J$132,0)</f>
        <v>0</v>
      </c>
      <c r="BI132" s="123">
        <f>IF($N$132="nulová",$J$132,0)</f>
        <v>0</v>
      </c>
      <c r="BJ132" s="71" t="s">
        <v>21</v>
      </c>
      <c r="BK132" s="123">
        <f>ROUND($I$132*$H$132,2)</f>
        <v>0</v>
      </c>
      <c r="BL132" s="71" t="s">
        <v>444</v>
      </c>
      <c r="BM132" s="71" t="s">
        <v>901</v>
      </c>
    </row>
    <row r="133" spans="2:63" s="101" customFormat="1" ht="37.5" customHeight="1">
      <c r="B133" s="102"/>
      <c r="D133" s="103" t="s">
        <v>71</v>
      </c>
      <c r="E133" s="104" t="s">
        <v>578</v>
      </c>
      <c r="F133" s="104" t="s">
        <v>579</v>
      </c>
      <c r="J133" s="105">
        <f>$BK$133</f>
        <v>0</v>
      </c>
      <c r="L133" s="102"/>
      <c r="M133" s="106"/>
      <c r="P133" s="107">
        <f>$P$134</f>
        <v>0</v>
      </c>
      <c r="R133" s="107">
        <f>$R$134</f>
        <v>0</v>
      </c>
      <c r="T133" s="108">
        <f>$T$134</f>
        <v>0</v>
      </c>
      <c r="AR133" s="103" t="s">
        <v>152</v>
      </c>
      <c r="AT133" s="103" t="s">
        <v>71</v>
      </c>
      <c r="AU133" s="103" t="s">
        <v>72</v>
      </c>
      <c r="AY133" s="103" t="s">
        <v>129</v>
      </c>
      <c r="BK133" s="109">
        <f>$BK$134</f>
        <v>0</v>
      </c>
    </row>
    <row r="134" spans="2:65" s="6" customFormat="1" ht="15.75" customHeight="1">
      <c r="B134" s="22"/>
      <c r="C134" s="115" t="s">
        <v>384</v>
      </c>
      <c r="D134" s="115" t="s">
        <v>131</v>
      </c>
      <c r="E134" s="113" t="s">
        <v>581</v>
      </c>
      <c r="F134" s="114" t="s">
        <v>783</v>
      </c>
      <c r="G134" s="115" t="s">
        <v>559</v>
      </c>
      <c r="H134" s="142"/>
      <c r="I134" s="117"/>
      <c r="J134" s="118">
        <f>ROUND($I$134*$H$134,2)</f>
        <v>0</v>
      </c>
      <c r="K134" s="114" t="s">
        <v>278</v>
      </c>
      <c r="L134" s="22"/>
      <c r="M134" s="119"/>
      <c r="N134" s="143" t="s">
        <v>43</v>
      </c>
      <c r="O134" s="144"/>
      <c r="P134" s="145">
        <f>$O$134*$H$134</f>
        <v>0</v>
      </c>
      <c r="Q134" s="145">
        <v>0</v>
      </c>
      <c r="R134" s="145">
        <f>$Q$134*$H$134</f>
        <v>0</v>
      </c>
      <c r="S134" s="145">
        <v>0</v>
      </c>
      <c r="T134" s="146">
        <f>$S$134*$H$134</f>
        <v>0</v>
      </c>
      <c r="AR134" s="71" t="s">
        <v>136</v>
      </c>
      <c r="AT134" s="71" t="s">
        <v>131</v>
      </c>
      <c r="AU134" s="71" t="s">
        <v>21</v>
      </c>
      <c r="AY134" s="71" t="s">
        <v>129</v>
      </c>
      <c r="BE134" s="123">
        <f>IF($N$134="základní",$J$134,0)</f>
        <v>0</v>
      </c>
      <c r="BF134" s="123">
        <f>IF($N$134="snížená",$J$134,0)</f>
        <v>0</v>
      </c>
      <c r="BG134" s="123">
        <f>IF($N$134="zákl. přenesená",$J$134,0)</f>
        <v>0</v>
      </c>
      <c r="BH134" s="123">
        <f>IF($N$134="sníž. přenesená",$J$134,0)</f>
        <v>0</v>
      </c>
      <c r="BI134" s="123">
        <f>IF($N$134="nulová",$J$134,0)</f>
        <v>0</v>
      </c>
      <c r="BJ134" s="71" t="s">
        <v>21</v>
      </c>
      <c r="BK134" s="123">
        <f>ROUND($I$134*$H$134,2)</f>
        <v>0</v>
      </c>
      <c r="BL134" s="71" t="s">
        <v>136</v>
      </c>
      <c r="BM134" s="71" t="s">
        <v>902</v>
      </c>
    </row>
    <row r="135" spans="2:12" s="6" customFormat="1" ht="7.5" customHeight="1"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22"/>
    </row>
    <row r="293" s="2" customFormat="1" ht="14.25" customHeight="1"/>
  </sheetData>
  <sheetProtection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6"/>
      <c r="C2" s="157"/>
      <c r="D2" s="157"/>
      <c r="E2" s="157"/>
      <c r="F2" s="157"/>
      <c r="G2" s="157"/>
      <c r="H2" s="157"/>
      <c r="I2" s="157"/>
      <c r="J2" s="157"/>
      <c r="K2" s="158"/>
    </row>
    <row r="3" spans="2:11" s="161" customFormat="1" ht="45" customHeight="1">
      <c r="B3" s="159"/>
      <c r="C3" s="266" t="s">
        <v>910</v>
      </c>
      <c r="D3" s="266"/>
      <c r="E3" s="266"/>
      <c r="F3" s="266"/>
      <c r="G3" s="266"/>
      <c r="H3" s="266"/>
      <c r="I3" s="266"/>
      <c r="J3" s="266"/>
      <c r="K3" s="160"/>
    </row>
    <row r="4" spans="2:11" ht="25.5" customHeight="1">
      <c r="B4" s="162"/>
      <c r="C4" s="267" t="s">
        <v>911</v>
      </c>
      <c r="D4" s="267"/>
      <c r="E4" s="267"/>
      <c r="F4" s="267"/>
      <c r="G4" s="267"/>
      <c r="H4" s="267"/>
      <c r="I4" s="267"/>
      <c r="J4" s="267"/>
      <c r="K4" s="163"/>
    </row>
    <row r="5" spans="2:11" ht="5.25" customHeight="1">
      <c r="B5" s="162"/>
      <c r="C5" s="164"/>
      <c r="D5" s="164"/>
      <c r="E5" s="164"/>
      <c r="F5" s="164"/>
      <c r="G5" s="164"/>
      <c r="H5" s="164"/>
      <c r="I5" s="164"/>
      <c r="J5" s="164"/>
      <c r="K5" s="163"/>
    </row>
    <row r="6" spans="2:11" ht="15" customHeight="1">
      <c r="B6" s="162"/>
      <c r="C6" s="268" t="s">
        <v>912</v>
      </c>
      <c r="D6" s="268"/>
      <c r="E6" s="268"/>
      <c r="F6" s="268"/>
      <c r="G6" s="268"/>
      <c r="H6" s="268"/>
      <c r="I6" s="268"/>
      <c r="J6" s="268"/>
      <c r="K6" s="163"/>
    </row>
    <row r="7" spans="2:11" ht="15" customHeight="1">
      <c r="B7" s="166"/>
      <c r="C7" s="268" t="s">
        <v>913</v>
      </c>
      <c r="D7" s="268"/>
      <c r="E7" s="268"/>
      <c r="F7" s="268"/>
      <c r="G7" s="268"/>
      <c r="H7" s="268"/>
      <c r="I7" s="268"/>
      <c r="J7" s="268"/>
      <c r="K7" s="163"/>
    </row>
    <row r="8" spans="2:11" ht="12.75" customHeight="1">
      <c r="B8" s="166"/>
      <c r="C8" s="165"/>
      <c r="D8" s="165"/>
      <c r="E8" s="165"/>
      <c r="F8" s="165"/>
      <c r="G8" s="165"/>
      <c r="H8" s="165"/>
      <c r="I8" s="165"/>
      <c r="J8" s="165"/>
      <c r="K8" s="163"/>
    </row>
    <row r="9" spans="2:11" ht="15" customHeight="1">
      <c r="B9" s="166"/>
      <c r="C9" s="268" t="s">
        <v>914</v>
      </c>
      <c r="D9" s="268"/>
      <c r="E9" s="268"/>
      <c r="F9" s="268"/>
      <c r="G9" s="268"/>
      <c r="H9" s="268"/>
      <c r="I9" s="268"/>
      <c r="J9" s="268"/>
      <c r="K9" s="163"/>
    </row>
    <row r="10" spans="2:11" ht="15" customHeight="1">
      <c r="B10" s="166"/>
      <c r="C10" s="165"/>
      <c r="D10" s="268" t="s">
        <v>915</v>
      </c>
      <c r="E10" s="268"/>
      <c r="F10" s="268"/>
      <c r="G10" s="268"/>
      <c r="H10" s="268"/>
      <c r="I10" s="268"/>
      <c r="J10" s="268"/>
      <c r="K10" s="163"/>
    </row>
    <row r="11" spans="2:11" ht="15" customHeight="1">
      <c r="B11" s="166"/>
      <c r="C11" s="167"/>
      <c r="D11" s="268" t="s">
        <v>916</v>
      </c>
      <c r="E11" s="268"/>
      <c r="F11" s="268"/>
      <c r="G11" s="268"/>
      <c r="H11" s="268"/>
      <c r="I11" s="268"/>
      <c r="J11" s="268"/>
      <c r="K11" s="163"/>
    </row>
    <row r="12" spans="2:11" ht="12.75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3"/>
    </row>
    <row r="13" spans="2:11" ht="15" customHeight="1">
      <c r="B13" s="166"/>
      <c r="C13" s="167"/>
      <c r="D13" s="268" t="s">
        <v>917</v>
      </c>
      <c r="E13" s="268"/>
      <c r="F13" s="268"/>
      <c r="G13" s="268"/>
      <c r="H13" s="268"/>
      <c r="I13" s="268"/>
      <c r="J13" s="268"/>
      <c r="K13" s="163"/>
    </row>
    <row r="14" spans="2:11" ht="15" customHeight="1">
      <c r="B14" s="166"/>
      <c r="C14" s="167"/>
      <c r="D14" s="268" t="s">
        <v>918</v>
      </c>
      <c r="E14" s="268"/>
      <c r="F14" s="268"/>
      <c r="G14" s="268"/>
      <c r="H14" s="268"/>
      <c r="I14" s="268"/>
      <c r="J14" s="268"/>
      <c r="K14" s="163"/>
    </row>
    <row r="15" spans="2:11" ht="15" customHeight="1">
      <c r="B15" s="166"/>
      <c r="C15" s="167"/>
      <c r="D15" s="268" t="s">
        <v>919</v>
      </c>
      <c r="E15" s="268"/>
      <c r="F15" s="268"/>
      <c r="G15" s="268"/>
      <c r="H15" s="268"/>
      <c r="I15" s="268"/>
      <c r="J15" s="268"/>
      <c r="K15" s="163"/>
    </row>
    <row r="16" spans="2:11" ht="15" customHeight="1">
      <c r="B16" s="166"/>
      <c r="C16" s="167"/>
      <c r="D16" s="167"/>
      <c r="E16" s="168" t="s">
        <v>77</v>
      </c>
      <c r="F16" s="268" t="s">
        <v>920</v>
      </c>
      <c r="G16" s="268"/>
      <c r="H16" s="268"/>
      <c r="I16" s="268"/>
      <c r="J16" s="268"/>
      <c r="K16" s="163"/>
    </row>
    <row r="17" spans="2:11" ht="15" customHeight="1">
      <c r="B17" s="166"/>
      <c r="C17" s="167"/>
      <c r="D17" s="167"/>
      <c r="E17" s="168" t="s">
        <v>921</v>
      </c>
      <c r="F17" s="268" t="s">
        <v>922</v>
      </c>
      <c r="G17" s="268"/>
      <c r="H17" s="268"/>
      <c r="I17" s="268"/>
      <c r="J17" s="268"/>
      <c r="K17" s="163"/>
    </row>
    <row r="18" spans="2:11" ht="15" customHeight="1">
      <c r="B18" s="166"/>
      <c r="C18" s="167"/>
      <c r="D18" s="167"/>
      <c r="E18" s="168" t="s">
        <v>923</v>
      </c>
      <c r="F18" s="268" t="s">
        <v>924</v>
      </c>
      <c r="G18" s="268"/>
      <c r="H18" s="268"/>
      <c r="I18" s="268"/>
      <c r="J18" s="268"/>
      <c r="K18" s="163"/>
    </row>
    <row r="19" spans="2:11" ht="15" customHeight="1">
      <c r="B19" s="166"/>
      <c r="C19" s="167"/>
      <c r="D19" s="167"/>
      <c r="E19" s="168" t="s">
        <v>925</v>
      </c>
      <c r="F19" s="268" t="s">
        <v>926</v>
      </c>
      <c r="G19" s="268"/>
      <c r="H19" s="268"/>
      <c r="I19" s="268"/>
      <c r="J19" s="268"/>
      <c r="K19" s="163"/>
    </row>
    <row r="20" spans="2:11" ht="15" customHeight="1">
      <c r="B20" s="166"/>
      <c r="C20" s="167"/>
      <c r="D20" s="167"/>
      <c r="E20" s="168" t="s">
        <v>927</v>
      </c>
      <c r="F20" s="268" t="s">
        <v>928</v>
      </c>
      <c r="G20" s="268"/>
      <c r="H20" s="268"/>
      <c r="I20" s="268"/>
      <c r="J20" s="268"/>
      <c r="K20" s="163"/>
    </row>
    <row r="21" spans="2:11" ht="15" customHeight="1">
      <c r="B21" s="166"/>
      <c r="C21" s="167"/>
      <c r="D21" s="167"/>
      <c r="E21" s="168" t="s">
        <v>929</v>
      </c>
      <c r="F21" s="268" t="s">
        <v>930</v>
      </c>
      <c r="G21" s="268"/>
      <c r="H21" s="268"/>
      <c r="I21" s="268"/>
      <c r="J21" s="268"/>
      <c r="K21" s="163"/>
    </row>
    <row r="22" spans="2:11" ht="12.7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3"/>
    </row>
    <row r="23" spans="2:11" ht="15" customHeight="1">
      <c r="B23" s="166"/>
      <c r="C23" s="268" t="s">
        <v>931</v>
      </c>
      <c r="D23" s="268"/>
      <c r="E23" s="268"/>
      <c r="F23" s="268"/>
      <c r="G23" s="268"/>
      <c r="H23" s="268"/>
      <c r="I23" s="268"/>
      <c r="J23" s="268"/>
      <c r="K23" s="163"/>
    </row>
    <row r="24" spans="2:11" ht="15" customHeight="1">
      <c r="B24" s="166"/>
      <c r="C24" s="268" t="s">
        <v>932</v>
      </c>
      <c r="D24" s="268"/>
      <c r="E24" s="268"/>
      <c r="F24" s="268"/>
      <c r="G24" s="268"/>
      <c r="H24" s="268"/>
      <c r="I24" s="268"/>
      <c r="J24" s="268"/>
      <c r="K24" s="163"/>
    </row>
    <row r="25" spans="2:11" ht="15" customHeight="1">
      <c r="B25" s="166"/>
      <c r="C25" s="165"/>
      <c r="D25" s="268" t="s">
        <v>933</v>
      </c>
      <c r="E25" s="268"/>
      <c r="F25" s="268"/>
      <c r="G25" s="268"/>
      <c r="H25" s="268"/>
      <c r="I25" s="268"/>
      <c r="J25" s="268"/>
      <c r="K25" s="163"/>
    </row>
    <row r="26" spans="2:11" ht="15" customHeight="1">
      <c r="B26" s="166"/>
      <c r="C26" s="167"/>
      <c r="D26" s="268" t="s">
        <v>934</v>
      </c>
      <c r="E26" s="268"/>
      <c r="F26" s="268"/>
      <c r="G26" s="268"/>
      <c r="H26" s="268"/>
      <c r="I26" s="268"/>
      <c r="J26" s="268"/>
      <c r="K26" s="163"/>
    </row>
    <row r="27" spans="2:11" ht="12.7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3"/>
    </row>
    <row r="28" spans="2:11" ht="15" customHeight="1">
      <c r="B28" s="166"/>
      <c r="C28" s="167"/>
      <c r="D28" s="268" t="s">
        <v>935</v>
      </c>
      <c r="E28" s="268"/>
      <c r="F28" s="268"/>
      <c r="G28" s="268"/>
      <c r="H28" s="268"/>
      <c r="I28" s="268"/>
      <c r="J28" s="268"/>
      <c r="K28" s="163"/>
    </row>
    <row r="29" spans="2:11" ht="15" customHeight="1">
      <c r="B29" s="166"/>
      <c r="C29" s="167"/>
      <c r="D29" s="268" t="s">
        <v>936</v>
      </c>
      <c r="E29" s="268"/>
      <c r="F29" s="268"/>
      <c r="G29" s="268"/>
      <c r="H29" s="268"/>
      <c r="I29" s="268"/>
      <c r="J29" s="268"/>
      <c r="K29" s="163"/>
    </row>
    <row r="30" spans="2:11" ht="12.75" customHeight="1">
      <c r="B30" s="166"/>
      <c r="C30" s="167"/>
      <c r="D30" s="167"/>
      <c r="E30" s="167"/>
      <c r="F30" s="167"/>
      <c r="G30" s="167"/>
      <c r="H30" s="167"/>
      <c r="I30" s="167"/>
      <c r="J30" s="167"/>
      <c r="K30" s="163"/>
    </row>
    <row r="31" spans="2:11" ht="15" customHeight="1">
      <c r="B31" s="166"/>
      <c r="C31" s="167"/>
      <c r="D31" s="268" t="s">
        <v>937</v>
      </c>
      <c r="E31" s="268"/>
      <c r="F31" s="268"/>
      <c r="G31" s="268"/>
      <c r="H31" s="268"/>
      <c r="I31" s="268"/>
      <c r="J31" s="268"/>
      <c r="K31" s="163"/>
    </row>
    <row r="32" spans="2:11" ht="15" customHeight="1">
      <c r="B32" s="166"/>
      <c r="C32" s="167"/>
      <c r="D32" s="268" t="s">
        <v>938</v>
      </c>
      <c r="E32" s="268"/>
      <c r="F32" s="268"/>
      <c r="G32" s="268"/>
      <c r="H32" s="268"/>
      <c r="I32" s="268"/>
      <c r="J32" s="268"/>
      <c r="K32" s="163"/>
    </row>
    <row r="33" spans="2:11" ht="15" customHeight="1">
      <c r="B33" s="166"/>
      <c r="C33" s="167"/>
      <c r="D33" s="268" t="s">
        <v>939</v>
      </c>
      <c r="E33" s="268"/>
      <c r="F33" s="268"/>
      <c r="G33" s="268"/>
      <c r="H33" s="268"/>
      <c r="I33" s="268"/>
      <c r="J33" s="268"/>
      <c r="K33" s="163"/>
    </row>
    <row r="34" spans="2:11" ht="15" customHeight="1">
      <c r="B34" s="166"/>
      <c r="C34" s="167"/>
      <c r="D34" s="165"/>
      <c r="E34" s="169" t="s">
        <v>113</v>
      </c>
      <c r="F34" s="165"/>
      <c r="G34" s="268" t="s">
        <v>940</v>
      </c>
      <c r="H34" s="268"/>
      <c r="I34" s="268"/>
      <c r="J34" s="268"/>
      <c r="K34" s="163"/>
    </row>
    <row r="35" spans="2:11" ht="30.75" customHeight="1">
      <c r="B35" s="166"/>
      <c r="C35" s="167"/>
      <c r="D35" s="165"/>
      <c r="E35" s="169" t="s">
        <v>941</v>
      </c>
      <c r="F35" s="165"/>
      <c r="G35" s="268" t="s">
        <v>942</v>
      </c>
      <c r="H35" s="268"/>
      <c r="I35" s="268"/>
      <c r="J35" s="268"/>
      <c r="K35" s="163"/>
    </row>
    <row r="36" spans="2:11" ht="15" customHeight="1">
      <c r="B36" s="166"/>
      <c r="C36" s="167"/>
      <c r="D36" s="165"/>
      <c r="E36" s="169" t="s">
        <v>53</v>
      </c>
      <c r="F36" s="165"/>
      <c r="G36" s="268" t="s">
        <v>943</v>
      </c>
      <c r="H36" s="268"/>
      <c r="I36" s="268"/>
      <c r="J36" s="268"/>
      <c r="K36" s="163"/>
    </row>
    <row r="37" spans="2:11" ht="15" customHeight="1">
      <c r="B37" s="166"/>
      <c r="C37" s="167"/>
      <c r="D37" s="165"/>
      <c r="E37" s="169" t="s">
        <v>114</v>
      </c>
      <c r="F37" s="165"/>
      <c r="G37" s="268" t="s">
        <v>944</v>
      </c>
      <c r="H37" s="268"/>
      <c r="I37" s="268"/>
      <c r="J37" s="268"/>
      <c r="K37" s="163"/>
    </row>
    <row r="38" spans="2:11" ht="15" customHeight="1">
      <c r="B38" s="166"/>
      <c r="C38" s="167"/>
      <c r="D38" s="165"/>
      <c r="E38" s="169" t="s">
        <v>115</v>
      </c>
      <c r="F38" s="165"/>
      <c r="G38" s="268" t="s">
        <v>945</v>
      </c>
      <c r="H38" s="268"/>
      <c r="I38" s="268"/>
      <c r="J38" s="268"/>
      <c r="K38" s="163"/>
    </row>
    <row r="39" spans="2:11" ht="15" customHeight="1">
      <c r="B39" s="166"/>
      <c r="C39" s="167"/>
      <c r="D39" s="165"/>
      <c r="E39" s="169" t="s">
        <v>116</v>
      </c>
      <c r="F39" s="165"/>
      <c r="G39" s="268" t="s">
        <v>946</v>
      </c>
      <c r="H39" s="268"/>
      <c r="I39" s="268"/>
      <c r="J39" s="268"/>
      <c r="K39" s="163"/>
    </row>
    <row r="40" spans="2:11" ht="15" customHeight="1">
      <c r="B40" s="166"/>
      <c r="C40" s="167"/>
      <c r="D40" s="165"/>
      <c r="E40" s="169" t="s">
        <v>947</v>
      </c>
      <c r="F40" s="165"/>
      <c r="G40" s="268" t="s">
        <v>948</v>
      </c>
      <c r="H40" s="268"/>
      <c r="I40" s="268"/>
      <c r="J40" s="268"/>
      <c r="K40" s="163"/>
    </row>
    <row r="41" spans="2:11" ht="15" customHeight="1">
      <c r="B41" s="166"/>
      <c r="C41" s="167"/>
      <c r="D41" s="165"/>
      <c r="E41" s="169"/>
      <c r="F41" s="165"/>
      <c r="G41" s="268" t="s">
        <v>949</v>
      </c>
      <c r="H41" s="268"/>
      <c r="I41" s="268"/>
      <c r="J41" s="268"/>
      <c r="K41" s="163"/>
    </row>
    <row r="42" spans="2:11" ht="15" customHeight="1">
      <c r="B42" s="166"/>
      <c r="C42" s="167"/>
      <c r="D42" s="165"/>
      <c r="E42" s="169" t="s">
        <v>950</v>
      </c>
      <c r="F42" s="165"/>
      <c r="G42" s="268" t="s">
        <v>951</v>
      </c>
      <c r="H42" s="268"/>
      <c r="I42" s="268"/>
      <c r="J42" s="268"/>
      <c r="K42" s="163"/>
    </row>
    <row r="43" spans="2:11" ht="15" customHeight="1">
      <c r="B43" s="166"/>
      <c r="C43" s="167"/>
      <c r="D43" s="165"/>
      <c r="E43" s="169" t="s">
        <v>119</v>
      </c>
      <c r="F43" s="165"/>
      <c r="G43" s="268" t="s">
        <v>952</v>
      </c>
      <c r="H43" s="268"/>
      <c r="I43" s="268"/>
      <c r="J43" s="268"/>
      <c r="K43" s="163"/>
    </row>
    <row r="44" spans="2:11" ht="12.75" customHeight="1">
      <c r="B44" s="166"/>
      <c r="C44" s="167"/>
      <c r="D44" s="165"/>
      <c r="E44" s="165"/>
      <c r="F44" s="165"/>
      <c r="G44" s="165"/>
      <c r="H44" s="165"/>
      <c r="I44" s="165"/>
      <c r="J44" s="165"/>
      <c r="K44" s="163"/>
    </row>
    <row r="45" spans="2:11" ht="15" customHeight="1">
      <c r="B45" s="166"/>
      <c r="C45" s="167"/>
      <c r="D45" s="268" t="s">
        <v>953</v>
      </c>
      <c r="E45" s="268"/>
      <c r="F45" s="268"/>
      <c r="G45" s="268"/>
      <c r="H45" s="268"/>
      <c r="I45" s="268"/>
      <c r="J45" s="268"/>
      <c r="K45" s="163"/>
    </row>
    <row r="46" spans="2:11" ht="15" customHeight="1">
      <c r="B46" s="166"/>
      <c r="C46" s="167"/>
      <c r="D46" s="167"/>
      <c r="E46" s="268" t="s">
        <v>954</v>
      </c>
      <c r="F46" s="268"/>
      <c r="G46" s="268"/>
      <c r="H46" s="268"/>
      <c r="I46" s="268"/>
      <c r="J46" s="268"/>
      <c r="K46" s="163"/>
    </row>
    <row r="47" spans="2:11" ht="15" customHeight="1">
      <c r="B47" s="166"/>
      <c r="C47" s="167"/>
      <c r="D47" s="167"/>
      <c r="E47" s="268" t="s">
        <v>955</v>
      </c>
      <c r="F47" s="268"/>
      <c r="G47" s="268"/>
      <c r="H47" s="268"/>
      <c r="I47" s="268"/>
      <c r="J47" s="268"/>
      <c r="K47" s="163"/>
    </row>
    <row r="48" spans="2:11" ht="15" customHeight="1">
      <c r="B48" s="166"/>
      <c r="C48" s="167"/>
      <c r="D48" s="167"/>
      <c r="E48" s="268" t="s">
        <v>956</v>
      </c>
      <c r="F48" s="268"/>
      <c r="G48" s="268"/>
      <c r="H48" s="268"/>
      <c r="I48" s="268"/>
      <c r="J48" s="268"/>
      <c r="K48" s="163"/>
    </row>
    <row r="49" spans="2:11" ht="15" customHeight="1">
      <c r="B49" s="166"/>
      <c r="C49" s="167"/>
      <c r="D49" s="268" t="s">
        <v>957</v>
      </c>
      <c r="E49" s="268"/>
      <c r="F49" s="268"/>
      <c r="G49" s="268"/>
      <c r="H49" s="268"/>
      <c r="I49" s="268"/>
      <c r="J49" s="268"/>
      <c r="K49" s="163"/>
    </row>
    <row r="50" spans="2:11" ht="25.5" customHeight="1">
      <c r="B50" s="162"/>
      <c r="C50" s="267" t="s">
        <v>958</v>
      </c>
      <c r="D50" s="267"/>
      <c r="E50" s="267"/>
      <c r="F50" s="267"/>
      <c r="G50" s="267"/>
      <c r="H50" s="267"/>
      <c r="I50" s="267"/>
      <c r="J50" s="267"/>
      <c r="K50" s="163"/>
    </row>
    <row r="51" spans="2:11" ht="5.25" customHeight="1">
      <c r="B51" s="162"/>
      <c r="C51" s="164"/>
      <c r="D51" s="164"/>
      <c r="E51" s="164"/>
      <c r="F51" s="164"/>
      <c r="G51" s="164"/>
      <c r="H51" s="164"/>
      <c r="I51" s="164"/>
      <c r="J51" s="164"/>
      <c r="K51" s="163"/>
    </row>
    <row r="52" spans="2:11" ht="15" customHeight="1">
      <c r="B52" s="162"/>
      <c r="C52" s="268" t="s">
        <v>959</v>
      </c>
      <c r="D52" s="268"/>
      <c r="E52" s="268"/>
      <c r="F52" s="268"/>
      <c r="G52" s="268"/>
      <c r="H52" s="268"/>
      <c r="I52" s="268"/>
      <c r="J52" s="268"/>
      <c r="K52" s="163"/>
    </row>
    <row r="53" spans="2:11" ht="15" customHeight="1">
      <c r="B53" s="162"/>
      <c r="C53" s="268" t="s">
        <v>960</v>
      </c>
      <c r="D53" s="268"/>
      <c r="E53" s="268"/>
      <c r="F53" s="268"/>
      <c r="G53" s="268"/>
      <c r="H53" s="268"/>
      <c r="I53" s="268"/>
      <c r="J53" s="268"/>
      <c r="K53" s="163"/>
    </row>
    <row r="54" spans="2:11" ht="12.75" customHeight="1">
      <c r="B54" s="162"/>
      <c r="C54" s="165"/>
      <c r="D54" s="165"/>
      <c r="E54" s="165"/>
      <c r="F54" s="165"/>
      <c r="G54" s="165"/>
      <c r="H54" s="165"/>
      <c r="I54" s="165"/>
      <c r="J54" s="165"/>
      <c r="K54" s="163"/>
    </row>
    <row r="55" spans="2:11" ht="15" customHeight="1">
      <c r="B55" s="162"/>
      <c r="C55" s="268" t="s">
        <v>961</v>
      </c>
      <c r="D55" s="268"/>
      <c r="E55" s="268"/>
      <c r="F55" s="268"/>
      <c r="G55" s="268"/>
      <c r="H55" s="268"/>
      <c r="I55" s="268"/>
      <c r="J55" s="268"/>
      <c r="K55" s="163"/>
    </row>
    <row r="56" spans="2:11" ht="15" customHeight="1">
      <c r="B56" s="162"/>
      <c r="C56" s="167"/>
      <c r="D56" s="268" t="s">
        <v>962</v>
      </c>
      <c r="E56" s="268"/>
      <c r="F56" s="268"/>
      <c r="G56" s="268"/>
      <c r="H56" s="268"/>
      <c r="I56" s="268"/>
      <c r="J56" s="268"/>
      <c r="K56" s="163"/>
    </row>
    <row r="57" spans="2:11" ht="15" customHeight="1">
      <c r="B57" s="162"/>
      <c r="C57" s="167"/>
      <c r="D57" s="268" t="s">
        <v>963</v>
      </c>
      <c r="E57" s="268"/>
      <c r="F57" s="268"/>
      <c r="G57" s="268"/>
      <c r="H57" s="268"/>
      <c r="I57" s="268"/>
      <c r="J57" s="268"/>
      <c r="K57" s="163"/>
    </row>
    <row r="58" spans="2:11" ht="15" customHeight="1">
      <c r="B58" s="162"/>
      <c r="C58" s="167"/>
      <c r="D58" s="268" t="s">
        <v>964</v>
      </c>
      <c r="E58" s="268"/>
      <c r="F58" s="268"/>
      <c r="G58" s="268"/>
      <c r="H58" s="268"/>
      <c r="I58" s="268"/>
      <c r="J58" s="268"/>
      <c r="K58" s="163"/>
    </row>
    <row r="59" spans="2:11" ht="15" customHeight="1">
      <c r="B59" s="162"/>
      <c r="C59" s="167"/>
      <c r="D59" s="268" t="s">
        <v>965</v>
      </c>
      <c r="E59" s="268"/>
      <c r="F59" s="268"/>
      <c r="G59" s="268"/>
      <c r="H59" s="268"/>
      <c r="I59" s="268"/>
      <c r="J59" s="268"/>
      <c r="K59" s="163"/>
    </row>
    <row r="60" spans="2:11" ht="15" customHeight="1">
      <c r="B60" s="162"/>
      <c r="C60" s="167"/>
      <c r="D60" s="269" t="s">
        <v>966</v>
      </c>
      <c r="E60" s="269"/>
      <c r="F60" s="269"/>
      <c r="G60" s="269"/>
      <c r="H60" s="269"/>
      <c r="I60" s="269"/>
      <c r="J60" s="269"/>
      <c r="K60" s="163"/>
    </row>
    <row r="61" spans="2:11" ht="15" customHeight="1">
      <c r="B61" s="162"/>
      <c r="C61" s="167"/>
      <c r="D61" s="268" t="s">
        <v>967</v>
      </c>
      <c r="E61" s="268"/>
      <c r="F61" s="268"/>
      <c r="G61" s="268"/>
      <c r="H61" s="268"/>
      <c r="I61" s="268"/>
      <c r="J61" s="268"/>
      <c r="K61" s="163"/>
    </row>
    <row r="62" spans="2:11" ht="12.75" customHeight="1">
      <c r="B62" s="162"/>
      <c r="C62" s="167"/>
      <c r="D62" s="167"/>
      <c r="E62" s="170"/>
      <c r="F62" s="167"/>
      <c r="G62" s="167"/>
      <c r="H62" s="167"/>
      <c r="I62" s="167"/>
      <c r="J62" s="167"/>
      <c r="K62" s="163"/>
    </row>
    <row r="63" spans="2:11" ht="15" customHeight="1">
      <c r="B63" s="162"/>
      <c r="C63" s="167"/>
      <c r="D63" s="268" t="s">
        <v>968</v>
      </c>
      <c r="E63" s="268"/>
      <c r="F63" s="268"/>
      <c r="G63" s="268"/>
      <c r="H63" s="268"/>
      <c r="I63" s="268"/>
      <c r="J63" s="268"/>
      <c r="K63" s="163"/>
    </row>
    <row r="64" spans="2:11" ht="15" customHeight="1">
      <c r="B64" s="162"/>
      <c r="C64" s="167"/>
      <c r="D64" s="269" t="s">
        <v>969</v>
      </c>
      <c r="E64" s="269"/>
      <c r="F64" s="269"/>
      <c r="G64" s="269"/>
      <c r="H64" s="269"/>
      <c r="I64" s="269"/>
      <c r="J64" s="269"/>
      <c r="K64" s="163"/>
    </row>
    <row r="65" spans="2:11" ht="15" customHeight="1">
      <c r="B65" s="162"/>
      <c r="C65" s="167"/>
      <c r="D65" s="268" t="s">
        <v>970</v>
      </c>
      <c r="E65" s="268"/>
      <c r="F65" s="268"/>
      <c r="G65" s="268"/>
      <c r="H65" s="268"/>
      <c r="I65" s="268"/>
      <c r="J65" s="268"/>
      <c r="K65" s="163"/>
    </row>
    <row r="66" spans="2:11" ht="15" customHeight="1">
      <c r="B66" s="162"/>
      <c r="C66" s="167"/>
      <c r="D66" s="268" t="s">
        <v>971</v>
      </c>
      <c r="E66" s="268"/>
      <c r="F66" s="268"/>
      <c r="G66" s="268"/>
      <c r="H66" s="268"/>
      <c r="I66" s="268"/>
      <c r="J66" s="268"/>
      <c r="K66" s="163"/>
    </row>
    <row r="67" spans="2:11" ht="15" customHeight="1">
      <c r="B67" s="162"/>
      <c r="C67" s="167"/>
      <c r="D67" s="268" t="s">
        <v>972</v>
      </c>
      <c r="E67" s="268"/>
      <c r="F67" s="268"/>
      <c r="G67" s="268"/>
      <c r="H67" s="268"/>
      <c r="I67" s="268"/>
      <c r="J67" s="268"/>
      <c r="K67" s="163"/>
    </row>
    <row r="68" spans="2:11" ht="15" customHeight="1">
      <c r="B68" s="162"/>
      <c r="C68" s="167"/>
      <c r="D68" s="268" t="s">
        <v>973</v>
      </c>
      <c r="E68" s="268"/>
      <c r="F68" s="268"/>
      <c r="G68" s="268"/>
      <c r="H68" s="268"/>
      <c r="I68" s="268"/>
      <c r="J68" s="268"/>
      <c r="K68" s="163"/>
    </row>
    <row r="69" spans="2:11" ht="12.75" customHeight="1">
      <c r="B69" s="171"/>
      <c r="C69" s="172"/>
      <c r="D69" s="172"/>
      <c r="E69" s="172"/>
      <c r="F69" s="172"/>
      <c r="G69" s="172"/>
      <c r="H69" s="172"/>
      <c r="I69" s="172"/>
      <c r="J69" s="172"/>
      <c r="K69" s="173"/>
    </row>
    <row r="70" spans="2:11" ht="18.75" customHeight="1">
      <c r="B70" s="174"/>
      <c r="C70" s="174"/>
      <c r="D70" s="174"/>
      <c r="E70" s="174"/>
      <c r="F70" s="174"/>
      <c r="G70" s="174"/>
      <c r="H70" s="174"/>
      <c r="I70" s="174"/>
      <c r="J70" s="174"/>
      <c r="K70" s="175"/>
    </row>
    <row r="71" spans="2:11" ht="18.75" customHeight="1">
      <c r="B71" s="175"/>
      <c r="C71" s="175"/>
      <c r="D71" s="175"/>
      <c r="E71" s="175"/>
      <c r="F71" s="175"/>
      <c r="G71" s="175"/>
      <c r="H71" s="175"/>
      <c r="I71" s="175"/>
      <c r="J71" s="175"/>
      <c r="K71" s="175"/>
    </row>
    <row r="72" spans="2:11" ht="7.5" customHeight="1">
      <c r="B72" s="176"/>
      <c r="C72" s="177"/>
      <c r="D72" s="177"/>
      <c r="E72" s="177"/>
      <c r="F72" s="177"/>
      <c r="G72" s="177"/>
      <c r="H72" s="177"/>
      <c r="I72" s="177"/>
      <c r="J72" s="177"/>
      <c r="K72" s="178"/>
    </row>
    <row r="73" spans="2:11" ht="45" customHeight="1">
      <c r="B73" s="179"/>
      <c r="C73" s="270" t="s">
        <v>909</v>
      </c>
      <c r="D73" s="270"/>
      <c r="E73" s="270"/>
      <c r="F73" s="270"/>
      <c r="G73" s="270"/>
      <c r="H73" s="270"/>
      <c r="I73" s="270"/>
      <c r="J73" s="270"/>
      <c r="K73" s="180"/>
    </row>
    <row r="74" spans="2:11" ht="17.25" customHeight="1">
      <c r="B74" s="179"/>
      <c r="C74" s="181" t="s">
        <v>974</v>
      </c>
      <c r="D74" s="181"/>
      <c r="E74" s="181"/>
      <c r="F74" s="181" t="s">
        <v>975</v>
      </c>
      <c r="G74" s="182"/>
      <c r="H74" s="181" t="s">
        <v>114</v>
      </c>
      <c r="I74" s="181" t="s">
        <v>57</v>
      </c>
      <c r="J74" s="181" t="s">
        <v>976</v>
      </c>
      <c r="K74" s="180"/>
    </row>
    <row r="75" spans="2:11" ht="17.25" customHeight="1">
      <c r="B75" s="179"/>
      <c r="C75" s="183" t="s">
        <v>977</v>
      </c>
      <c r="D75" s="183"/>
      <c r="E75" s="183"/>
      <c r="F75" s="184" t="s">
        <v>978</v>
      </c>
      <c r="G75" s="185"/>
      <c r="H75" s="183"/>
      <c r="I75" s="183"/>
      <c r="J75" s="183" t="s">
        <v>979</v>
      </c>
      <c r="K75" s="180"/>
    </row>
    <row r="76" spans="2:11" ht="5.25" customHeight="1">
      <c r="B76" s="179"/>
      <c r="C76" s="186"/>
      <c r="D76" s="186"/>
      <c r="E76" s="186"/>
      <c r="F76" s="186"/>
      <c r="G76" s="187"/>
      <c r="H76" s="186"/>
      <c r="I76" s="186"/>
      <c r="J76" s="186"/>
      <c r="K76" s="180"/>
    </row>
    <row r="77" spans="2:11" ht="15" customHeight="1">
      <c r="B77" s="179"/>
      <c r="C77" s="169" t="s">
        <v>53</v>
      </c>
      <c r="D77" s="186"/>
      <c r="E77" s="186"/>
      <c r="F77" s="188" t="s">
        <v>980</v>
      </c>
      <c r="G77" s="187"/>
      <c r="H77" s="169" t="s">
        <v>981</v>
      </c>
      <c r="I77" s="169" t="s">
        <v>982</v>
      </c>
      <c r="J77" s="169">
        <v>20</v>
      </c>
      <c r="K77" s="180"/>
    </row>
    <row r="78" spans="2:11" ht="15" customHeight="1">
      <c r="B78" s="179"/>
      <c r="C78" s="169" t="s">
        <v>983</v>
      </c>
      <c r="D78" s="169"/>
      <c r="E78" s="169"/>
      <c r="F78" s="188" t="s">
        <v>980</v>
      </c>
      <c r="G78" s="187"/>
      <c r="H78" s="169" t="s">
        <v>984</v>
      </c>
      <c r="I78" s="169" t="s">
        <v>982</v>
      </c>
      <c r="J78" s="169">
        <v>120</v>
      </c>
      <c r="K78" s="180"/>
    </row>
    <row r="79" spans="2:11" ht="15" customHeight="1">
      <c r="B79" s="189"/>
      <c r="C79" s="169" t="s">
        <v>985</v>
      </c>
      <c r="D79" s="169"/>
      <c r="E79" s="169"/>
      <c r="F79" s="188" t="s">
        <v>986</v>
      </c>
      <c r="G79" s="187"/>
      <c r="H79" s="169" t="s">
        <v>987</v>
      </c>
      <c r="I79" s="169" t="s">
        <v>982</v>
      </c>
      <c r="J79" s="169">
        <v>50</v>
      </c>
      <c r="K79" s="180"/>
    </row>
    <row r="80" spans="2:11" ht="15" customHeight="1">
      <c r="B80" s="189"/>
      <c r="C80" s="169" t="s">
        <v>988</v>
      </c>
      <c r="D80" s="169"/>
      <c r="E80" s="169"/>
      <c r="F80" s="188" t="s">
        <v>980</v>
      </c>
      <c r="G80" s="187"/>
      <c r="H80" s="169" t="s">
        <v>989</v>
      </c>
      <c r="I80" s="169" t="s">
        <v>990</v>
      </c>
      <c r="J80" s="169"/>
      <c r="K80" s="180"/>
    </row>
    <row r="81" spans="2:11" ht="15" customHeight="1">
      <c r="B81" s="189"/>
      <c r="C81" s="190" t="s">
        <v>991</v>
      </c>
      <c r="D81" s="190"/>
      <c r="E81" s="190"/>
      <c r="F81" s="191" t="s">
        <v>986</v>
      </c>
      <c r="G81" s="190"/>
      <c r="H81" s="190" t="s">
        <v>992</v>
      </c>
      <c r="I81" s="190" t="s">
        <v>982</v>
      </c>
      <c r="J81" s="190">
        <v>15</v>
      </c>
      <c r="K81" s="180"/>
    </row>
    <row r="82" spans="2:11" ht="15" customHeight="1">
      <c r="B82" s="189"/>
      <c r="C82" s="190" t="s">
        <v>993</v>
      </c>
      <c r="D82" s="190"/>
      <c r="E82" s="190"/>
      <c r="F82" s="191" t="s">
        <v>986</v>
      </c>
      <c r="G82" s="190"/>
      <c r="H82" s="190" t="s">
        <v>994</v>
      </c>
      <c r="I82" s="190" t="s">
        <v>982</v>
      </c>
      <c r="J82" s="190">
        <v>15</v>
      </c>
      <c r="K82" s="180"/>
    </row>
    <row r="83" spans="2:11" ht="15" customHeight="1">
      <c r="B83" s="189"/>
      <c r="C83" s="190" t="s">
        <v>995</v>
      </c>
      <c r="D83" s="190"/>
      <c r="E83" s="190"/>
      <c r="F83" s="191" t="s">
        <v>986</v>
      </c>
      <c r="G83" s="190"/>
      <c r="H83" s="190" t="s">
        <v>996</v>
      </c>
      <c r="I83" s="190" t="s">
        <v>982</v>
      </c>
      <c r="J83" s="190">
        <v>20</v>
      </c>
      <c r="K83" s="180"/>
    </row>
    <row r="84" spans="2:11" ht="15" customHeight="1">
      <c r="B84" s="189"/>
      <c r="C84" s="190" t="s">
        <v>997</v>
      </c>
      <c r="D84" s="190"/>
      <c r="E84" s="190"/>
      <c r="F84" s="191" t="s">
        <v>986</v>
      </c>
      <c r="G84" s="190"/>
      <c r="H84" s="190" t="s">
        <v>998</v>
      </c>
      <c r="I84" s="190" t="s">
        <v>982</v>
      </c>
      <c r="J84" s="190">
        <v>20</v>
      </c>
      <c r="K84" s="180"/>
    </row>
    <row r="85" spans="2:11" ht="15" customHeight="1">
      <c r="B85" s="189"/>
      <c r="C85" s="169" t="s">
        <v>999</v>
      </c>
      <c r="D85" s="169"/>
      <c r="E85" s="169"/>
      <c r="F85" s="188" t="s">
        <v>986</v>
      </c>
      <c r="G85" s="187"/>
      <c r="H85" s="169" t="s">
        <v>1000</v>
      </c>
      <c r="I85" s="169" t="s">
        <v>982</v>
      </c>
      <c r="J85" s="169">
        <v>50</v>
      </c>
      <c r="K85" s="180"/>
    </row>
    <row r="86" spans="2:11" ht="15" customHeight="1">
      <c r="B86" s="189"/>
      <c r="C86" s="169" t="s">
        <v>1001</v>
      </c>
      <c r="D86" s="169"/>
      <c r="E86" s="169"/>
      <c r="F86" s="188" t="s">
        <v>986</v>
      </c>
      <c r="G86" s="187"/>
      <c r="H86" s="169" t="s">
        <v>1002</v>
      </c>
      <c r="I86" s="169" t="s">
        <v>982</v>
      </c>
      <c r="J86" s="169">
        <v>20</v>
      </c>
      <c r="K86" s="180"/>
    </row>
    <row r="87" spans="2:11" ht="15" customHeight="1">
      <c r="B87" s="189"/>
      <c r="C87" s="169" t="s">
        <v>1003</v>
      </c>
      <c r="D87" s="169"/>
      <c r="E87" s="169"/>
      <c r="F87" s="188" t="s">
        <v>986</v>
      </c>
      <c r="G87" s="187"/>
      <c r="H87" s="169" t="s">
        <v>1004</v>
      </c>
      <c r="I87" s="169" t="s">
        <v>982</v>
      </c>
      <c r="J87" s="169">
        <v>20</v>
      </c>
      <c r="K87" s="180"/>
    </row>
    <row r="88" spans="2:11" ht="15" customHeight="1">
      <c r="B88" s="189"/>
      <c r="C88" s="169" t="s">
        <v>1005</v>
      </c>
      <c r="D88" s="169"/>
      <c r="E88" s="169"/>
      <c r="F88" s="188" t="s">
        <v>986</v>
      </c>
      <c r="G88" s="187"/>
      <c r="H88" s="169" t="s">
        <v>1006</v>
      </c>
      <c r="I88" s="169" t="s">
        <v>982</v>
      </c>
      <c r="J88" s="169">
        <v>50</v>
      </c>
      <c r="K88" s="180"/>
    </row>
    <row r="89" spans="2:11" ht="15" customHeight="1">
      <c r="B89" s="189"/>
      <c r="C89" s="169" t="s">
        <v>1007</v>
      </c>
      <c r="D89" s="169"/>
      <c r="E89" s="169"/>
      <c r="F89" s="188" t="s">
        <v>986</v>
      </c>
      <c r="G89" s="187"/>
      <c r="H89" s="169" t="s">
        <v>1007</v>
      </c>
      <c r="I89" s="169" t="s">
        <v>982</v>
      </c>
      <c r="J89" s="169">
        <v>50</v>
      </c>
      <c r="K89" s="180"/>
    </row>
    <row r="90" spans="2:11" ht="15" customHeight="1">
      <c r="B90" s="189"/>
      <c r="C90" s="169" t="s">
        <v>120</v>
      </c>
      <c r="D90" s="169"/>
      <c r="E90" s="169"/>
      <c r="F90" s="188" t="s">
        <v>986</v>
      </c>
      <c r="G90" s="187"/>
      <c r="H90" s="169" t="s">
        <v>1008</v>
      </c>
      <c r="I90" s="169" t="s">
        <v>982</v>
      </c>
      <c r="J90" s="169">
        <v>255</v>
      </c>
      <c r="K90" s="180"/>
    </row>
    <row r="91" spans="2:11" ht="15" customHeight="1">
      <c r="B91" s="189"/>
      <c r="C91" s="169" t="s">
        <v>1009</v>
      </c>
      <c r="D91" s="169"/>
      <c r="E91" s="169"/>
      <c r="F91" s="188" t="s">
        <v>980</v>
      </c>
      <c r="G91" s="187"/>
      <c r="H91" s="169" t="s">
        <v>1010</v>
      </c>
      <c r="I91" s="169" t="s">
        <v>1011</v>
      </c>
      <c r="J91" s="169"/>
      <c r="K91" s="180"/>
    </row>
    <row r="92" spans="2:11" ht="15" customHeight="1">
      <c r="B92" s="189"/>
      <c r="C92" s="169" t="s">
        <v>1012</v>
      </c>
      <c r="D92" s="169"/>
      <c r="E92" s="169"/>
      <c r="F92" s="188" t="s">
        <v>980</v>
      </c>
      <c r="G92" s="187"/>
      <c r="H92" s="169" t="s">
        <v>1013</v>
      </c>
      <c r="I92" s="169" t="s">
        <v>1014</v>
      </c>
      <c r="J92" s="169"/>
      <c r="K92" s="180"/>
    </row>
    <row r="93" spans="2:11" ht="15" customHeight="1">
      <c r="B93" s="189"/>
      <c r="C93" s="169" t="s">
        <v>1015</v>
      </c>
      <c r="D93" s="169"/>
      <c r="E93" s="169"/>
      <c r="F93" s="188" t="s">
        <v>980</v>
      </c>
      <c r="G93" s="187"/>
      <c r="H93" s="169" t="s">
        <v>1015</v>
      </c>
      <c r="I93" s="169" t="s">
        <v>1014</v>
      </c>
      <c r="J93" s="169"/>
      <c r="K93" s="180"/>
    </row>
    <row r="94" spans="2:11" ht="15" customHeight="1">
      <c r="B94" s="189"/>
      <c r="C94" s="169" t="s">
        <v>38</v>
      </c>
      <c r="D94" s="169"/>
      <c r="E94" s="169"/>
      <c r="F94" s="188" t="s">
        <v>980</v>
      </c>
      <c r="G94" s="187"/>
      <c r="H94" s="169" t="s">
        <v>1016</v>
      </c>
      <c r="I94" s="169" t="s">
        <v>1014</v>
      </c>
      <c r="J94" s="169"/>
      <c r="K94" s="180"/>
    </row>
    <row r="95" spans="2:11" ht="15" customHeight="1">
      <c r="B95" s="189"/>
      <c r="C95" s="169" t="s">
        <v>48</v>
      </c>
      <c r="D95" s="169"/>
      <c r="E95" s="169"/>
      <c r="F95" s="188" t="s">
        <v>980</v>
      </c>
      <c r="G95" s="187"/>
      <c r="H95" s="169" t="s">
        <v>1017</v>
      </c>
      <c r="I95" s="169" t="s">
        <v>1014</v>
      </c>
      <c r="J95" s="169"/>
      <c r="K95" s="180"/>
    </row>
    <row r="96" spans="2:11" ht="15" customHeight="1">
      <c r="B96" s="192"/>
      <c r="C96" s="193"/>
      <c r="D96" s="193"/>
      <c r="E96" s="193"/>
      <c r="F96" s="193"/>
      <c r="G96" s="193"/>
      <c r="H96" s="193"/>
      <c r="I96" s="193"/>
      <c r="J96" s="193"/>
      <c r="K96" s="194"/>
    </row>
    <row r="97" spans="2:11" ht="18.75" customHeight="1">
      <c r="B97" s="195"/>
      <c r="C97" s="196"/>
      <c r="D97" s="196"/>
      <c r="E97" s="196"/>
      <c r="F97" s="196"/>
      <c r="G97" s="196"/>
      <c r="H97" s="196"/>
      <c r="I97" s="196"/>
      <c r="J97" s="196"/>
      <c r="K97" s="195"/>
    </row>
    <row r="98" spans="2:11" ht="18.75" customHeight="1">
      <c r="B98" s="175"/>
      <c r="C98" s="175"/>
      <c r="D98" s="175"/>
      <c r="E98" s="175"/>
      <c r="F98" s="175"/>
      <c r="G98" s="175"/>
      <c r="H98" s="175"/>
      <c r="I98" s="175"/>
      <c r="J98" s="175"/>
      <c r="K98" s="175"/>
    </row>
    <row r="99" spans="2:11" ht="7.5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8"/>
    </row>
    <row r="100" spans="2:11" ht="45" customHeight="1">
      <c r="B100" s="179"/>
      <c r="C100" s="270" t="s">
        <v>1018</v>
      </c>
      <c r="D100" s="270"/>
      <c r="E100" s="270"/>
      <c r="F100" s="270"/>
      <c r="G100" s="270"/>
      <c r="H100" s="270"/>
      <c r="I100" s="270"/>
      <c r="J100" s="270"/>
      <c r="K100" s="180"/>
    </row>
    <row r="101" spans="2:11" ht="17.25" customHeight="1">
      <c r="B101" s="179"/>
      <c r="C101" s="181" t="s">
        <v>974</v>
      </c>
      <c r="D101" s="181"/>
      <c r="E101" s="181"/>
      <c r="F101" s="181" t="s">
        <v>975</v>
      </c>
      <c r="G101" s="182"/>
      <c r="H101" s="181" t="s">
        <v>114</v>
      </c>
      <c r="I101" s="181" t="s">
        <v>57</v>
      </c>
      <c r="J101" s="181" t="s">
        <v>976</v>
      </c>
      <c r="K101" s="180"/>
    </row>
    <row r="102" spans="2:11" ht="17.25" customHeight="1">
      <c r="B102" s="179"/>
      <c r="C102" s="183" t="s">
        <v>977</v>
      </c>
      <c r="D102" s="183"/>
      <c r="E102" s="183"/>
      <c r="F102" s="184" t="s">
        <v>978</v>
      </c>
      <c r="G102" s="185"/>
      <c r="H102" s="183"/>
      <c r="I102" s="183"/>
      <c r="J102" s="183" t="s">
        <v>979</v>
      </c>
      <c r="K102" s="180"/>
    </row>
    <row r="103" spans="2:11" ht="5.25" customHeight="1">
      <c r="B103" s="179"/>
      <c r="C103" s="181"/>
      <c r="D103" s="181"/>
      <c r="E103" s="181"/>
      <c r="F103" s="181"/>
      <c r="G103" s="197"/>
      <c r="H103" s="181"/>
      <c r="I103" s="181"/>
      <c r="J103" s="181"/>
      <c r="K103" s="180"/>
    </row>
    <row r="104" spans="2:11" ht="15" customHeight="1">
      <c r="B104" s="179"/>
      <c r="C104" s="169" t="s">
        <v>53</v>
      </c>
      <c r="D104" s="186"/>
      <c r="E104" s="186"/>
      <c r="F104" s="188" t="s">
        <v>980</v>
      </c>
      <c r="G104" s="197"/>
      <c r="H104" s="169" t="s">
        <v>1019</v>
      </c>
      <c r="I104" s="169" t="s">
        <v>982</v>
      </c>
      <c r="J104" s="169">
        <v>20</v>
      </c>
      <c r="K104" s="180"/>
    </row>
    <row r="105" spans="2:11" ht="15" customHeight="1">
      <c r="B105" s="179"/>
      <c r="C105" s="169" t="s">
        <v>983</v>
      </c>
      <c r="D105" s="169"/>
      <c r="E105" s="169"/>
      <c r="F105" s="188" t="s">
        <v>980</v>
      </c>
      <c r="G105" s="169"/>
      <c r="H105" s="169" t="s">
        <v>1019</v>
      </c>
      <c r="I105" s="169" t="s">
        <v>982</v>
      </c>
      <c r="J105" s="169">
        <v>120</v>
      </c>
      <c r="K105" s="180"/>
    </row>
    <row r="106" spans="2:11" ht="15" customHeight="1">
      <c r="B106" s="189"/>
      <c r="C106" s="169" t="s">
        <v>985</v>
      </c>
      <c r="D106" s="169"/>
      <c r="E106" s="169"/>
      <c r="F106" s="188" t="s">
        <v>986</v>
      </c>
      <c r="G106" s="169"/>
      <c r="H106" s="169" t="s">
        <v>1019</v>
      </c>
      <c r="I106" s="169" t="s">
        <v>982</v>
      </c>
      <c r="J106" s="169">
        <v>50</v>
      </c>
      <c r="K106" s="180"/>
    </row>
    <row r="107" spans="2:11" ht="15" customHeight="1">
      <c r="B107" s="189"/>
      <c r="C107" s="169" t="s">
        <v>988</v>
      </c>
      <c r="D107" s="169"/>
      <c r="E107" s="169"/>
      <c r="F107" s="188" t="s">
        <v>980</v>
      </c>
      <c r="G107" s="169"/>
      <c r="H107" s="169" t="s">
        <v>1019</v>
      </c>
      <c r="I107" s="169" t="s">
        <v>990</v>
      </c>
      <c r="J107" s="169"/>
      <c r="K107" s="180"/>
    </row>
    <row r="108" spans="2:11" ht="15" customHeight="1">
      <c r="B108" s="189"/>
      <c r="C108" s="169" t="s">
        <v>999</v>
      </c>
      <c r="D108" s="169"/>
      <c r="E108" s="169"/>
      <c r="F108" s="188" t="s">
        <v>986</v>
      </c>
      <c r="G108" s="169"/>
      <c r="H108" s="169" t="s">
        <v>1019</v>
      </c>
      <c r="I108" s="169" t="s">
        <v>982</v>
      </c>
      <c r="J108" s="169">
        <v>50</v>
      </c>
      <c r="K108" s="180"/>
    </row>
    <row r="109" spans="2:11" ht="15" customHeight="1">
      <c r="B109" s="189"/>
      <c r="C109" s="169" t="s">
        <v>1007</v>
      </c>
      <c r="D109" s="169"/>
      <c r="E109" s="169"/>
      <c r="F109" s="188" t="s">
        <v>986</v>
      </c>
      <c r="G109" s="169"/>
      <c r="H109" s="169" t="s">
        <v>1019</v>
      </c>
      <c r="I109" s="169" t="s">
        <v>982</v>
      </c>
      <c r="J109" s="169">
        <v>50</v>
      </c>
      <c r="K109" s="180"/>
    </row>
    <row r="110" spans="2:11" ht="15" customHeight="1">
      <c r="B110" s="189"/>
      <c r="C110" s="169" t="s">
        <v>1005</v>
      </c>
      <c r="D110" s="169"/>
      <c r="E110" s="169"/>
      <c r="F110" s="188" t="s">
        <v>986</v>
      </c>
      <c r="G110" s="169"/>
      <c r="H110" s="169" t="s">
        <v>1019</v>
      </c>
      <c r="I110" s="169" t="s">
        <v>982</v>
      </c>
      <c r="J110" s="169">
        <v>50</v>
      </c>
      <c r="K110" s="180"/>
    </row>
    <row r="111" spans="2:11" ht="15" customHeight="1">
      <c r="B111" s="189"/>
      <c r="C111" s="169" t="s">
        <v>53</v>
      </c>
      <c r="D111" s="169"/>
      <c r="E111" s="169"/>
      <c r="F111" s="188" t="s">
        <v>980</v>
      </c>
      <c r="G111" s="169"/>
      <c r="H111" s="169" t="s">
        <v>1020</v>
      </c>
      <c r="I111" s="169" t="s">
        <v>982</v>
      </c>
      <c r="J111" s="169">
        <v>20</v>
      </c>
      <c r="K111" s="180"/>
    </row>
    <row r="112" spans="2:11" ht="15" customHeight="1">
      <c r="B112" s="189"/>
      <c r="C112" s="169" t="s">
        <v>1021</v>
      </c>
      <c r="D112" s="169"/>
      <c r="E112" s="169"/>
      <c r="F112" s="188" t="s">
        <v>980</v>
      </c>
      <c r="G112" s="169"/>
      <c r="H112" s="169" t="s">
        <v>1022</v>
      </c>
      <c r="I112" s="169" t="s">
        <v>982</v>
      </c>
      <c r="J112" s="169">
        <v>120</v>
      </c>
      <c r="K112" s="180"/>
    </row>
    <row r="113" spans="2:11" ht="15" customHeight="1">
      <c r="B113" s="189"/>
      <c r="C113" s="169" t="s">
        <v>38</v>
      </c>
      <c r="D113" s="169"/>
      <c r="E113" s="169"/>
      <c r="F113" s="188" t="s">
        <v>980</v>
      </c>
      <c r="G113" s="169"/>
      <c r="H113" s="169" t="s">
        <v>1023</v>
      </c>
      <c r="I113" s="169" t="s">
        <v>1014</v>
      </c>
      <c r="J113" s="169"/>
      <c r="K113" s="180"/>
    </row>
    <row r="114" spans="2:11" ht="15" customHeight="1">
      <c r="B114" s="189"/>
      <c r="C114" s="169" t="s">
        <v>48</v>
      </c>
      <c r="D114" s="169"/>
      <c r="E114" s="169"/>
      <c r="F114" s="188" t="s">
        <v>980</v>
      </c>
      <c r="G114" s="169"/>
      <c r="H114" s="169" t="s">
        <v>1024</v>
      </c>
      <c r="I114" s="169" t="s">
        <v>1014</v>
      </c>
      <c r="J114" s="169"/>
      <c r="K114" s="180"/>
    </row>
    <row r="115" spans="2:11" ht="15" customHeight="1">
      <c r="B115" s="189"/>
      <c r="C115" s="169" t="s">
        <v>57</v>
      </c>
      <c r="D115" s="169"/>
      <c r="E115" s="169"/>
      <c r="F115" s="188" t="s">
        <v>980</v>
      </c>
      <c r="G115" s="169"/>
      <c r="H115" s="169" t="s">
        <v>1025</v>
      </c>
      <c r="I115" s="169" t="s">
        <v>1026</v>
      </c>
      <c r="J115" s="169"/>
      <c r="K115" s="180"/>
    </row>
    <row r="116" spans="2:11" ht="15" customHeight="1">
      <c r="B116" s="192"/>
      <c r="C116" s="198"/>
      <c r="D116" s="198"/>
      <c r="E116" s="198"/>
      <c r="F116" s="198"/>
      <c r="G116" s="198"/>
      <c r="H116" s="198"/>
      <c r="I116" s="198"/>
      <c r="J116" s="198"/>
      <c r="K116" s="194"/>
    </row>
    <row r="117" spans="2:11" ht="18.75" customHeight="1">
      <c r="B117" s="199"/>
      <c r="C117" s="165"/>
      <c r="D117" s="165"/>
      <c r="E117" s="165"/>
      <c r="F117" s="200"/>
      <c r="G117" s="165"/>
      <c r="H117" s="165"/>
      <c r="I117" s="165"/>
      <c r="J117" s="165"/>
      <c r="K117" s="199"/>
    </row>
    <row r="118" spans="2:11" ht="18.75" customHeight="1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</row>
    <row r="119" spans="2:11" ht="7.5" customHeight="1">
      <c r="B119" s="201"/>
      <c r="C119" s="202"/>
      <c r="D119" s="202"/>
      <c r="E119" s="202"/>
      <c r="F119" s="202"/>
      <c r="G119" s="202"/>
      <c r="H119" s="202"/>
      <c r="I119" s="202"/>
      <c r="J119" s="202"/>
      <c r="K119" s="203"/>
    </row>
    <row r="120" spans="2:11" ht="45" customHeight="1">
      <c r="B120" s="204"/>
      <c r="C120" s="266" t="s">
        <v>1027</v>
      </c>
      <c r="D120" s="266"/>
      <c r="E120" s="266"/>
      <c r="F120" s="266"/>
      <c r="G120" s="266"/>
      <c r="H120" s="266"/>
      <c r="I120" s="266"/>
      <c r="J120" s="266"/>
      <c r="K120" s="205"/>
    </row>
    <row r="121" spans="2:11" ht="17.25" customHeight="1">
      <c r="B121" s="206"/>
      <c r="C121" s="181" t="s">
        <v>974</v>
      </c>
      <c r="D121" s="181"/>
      <c r="E121" s="181"/>
      <c r="F121" s="181" t="s">
        <v>975</v>
      </c>
      <c r="G121" s="182"/>
      <c r="H121" s="181" t="s">
        <v>114</v>
      </c>
      <c r="I121" s="181" t="s">
        <v>57</v>
      </c>
      <c r="J121" s="181" t="s">
        <v>976</v>
      </c>
      <c r="K121" s="207"/>
    </row>
    <row r="122" spans="2:11" ht="17.25" customHeight="1">
      <c r="B122" s="206"/>
      <c r="C122" s="183" t="s">
        <v>977</v>
      </c>
      <c r="D122" s="183"/>
      <c r="E122" s="183"/>
      <c r="F122" s="184" t="s">
        <v>978</v>
      </c>
      <c r="G122" s="185"/>
      <c r="H122" s="183"/>
      <c r="I122" s="183"/>
      <c r="J122" s="183" t="s">
        <v>979</v>
      </c>
      <c r="K122" s="207"/>
    </row>
    <row r="123" spans="2:11" ht="5.25" customHeight="1">
      <c r="B123" s="208"/>
      <c r="C123" s="186"/>
      <c r="D123" s="186"/>
      <c r="E123" s="186"/>
      <c r="F123" s="186"/>
      <c r="G123" s="169"/>
      <c r="H123" s="186"/>
      <c r="I123" s="186"/>
      <c r="J123" s="186"/>
      <c r="K123" s="209"/>
    </row>
    <row r="124" spans="2:11" ht="15" customHeight="1">
      <c r="B124" s="208"/>
      <c r="C124" s="169" t="s">
        <v>983</v>
      </c>
      <c r="D124" s="186"/>
      <c r="E124" s="186"/>
      <c r="F124" s="188" t="s">
        <v>980</v>
      </c>
      <c r="G124" s="169"/>
      <c r="H124" s="169" t="s">
        <v>1019</v>
      </c>
      <c r="I124" s="169" t="s">
        <v>982</v>
      </c>
      <c r="J124" s="169">
        <v>120</v>
      </c>
      <c r="K124" s="210"/>
    </row>
    <row r="125" spans="2:11" ht="15" customHeight="1">
      <c r="B125" s="208"/>
      <c r="C125" s="169" t="s">
        <v>1028</v>
      </c>
      <c r="D125" s="169"/>
      <c r="E125" s="169"/>
      <c r="F125" s="188" t="s">
        <v>980</v>
      </c>
      <c r="G125" s="169"/>
      <c r="H125" s="169" t="s">
        <v>1029</v>
      </c>
      <c r="I125" s="169" t="s">
        <v>982</v>
      </c>
      <c r="J125" s="169" t="s">
        <v>1030</v>
      </c>
      <c r="K125" s="210"/>
    </row>
    <row r="126" spans="2:11" ht="15" customHeight="1">
      <c r="B126" s="208"/>
      <c r="C126" s="169" t="s">
        <v>929</v>
      </c>
      <c r="D126" s="169"/>
      <c r="E126" s="169"/>
      <c r="F126" s="188" t="s">
        <v>980</v>
      </c>
      <c r="G126" s="169"/>
      <c r="H126" s="169" t="s">
        <v>1031</v>
      </c>
      <c r="I126" s="169" t="s">
        <v>982</v>
      </c>
      <c r="J126" s="169" t="s">
        <v>1030</v>
      </c>
      <c r="K126" s="210"/>
    </row>
    <row r="127" spans="2:11" ht="15" customHeight="1">
      <c r="B127" s="208"/>
      <c r="C127" s="169" t="s">
        <v>991</v>
      </c>
      <c r="D127" s="169"/>
      <c r="E127" s="169"/>
      <c r="F127" s="188" t="s">
        <v>986</v>
      </c>
      <c r="G127" s="169"/>
      <c r="H127" s="169" t="s">
        <v>992</v>
      </c>
      <c r="I127" s="169" t="s">
        <v>982</v>
      </c>
      <c r="J127" s="169">
        <v>15</v>
      </c>
      <c r="K127" s="210"/>
    </row>
    <row r="128" spans="2:11" ht="15" customHeight="1">
      <c r="B128" s="208"/>
      <c r="C128" s="190" t="s">
        <v>993</v>
      </c>
      <c r="D128" s="190"/>
      <c r="E128" s="190"/>
      <c r="F128" s="191" t="s">
        <v>986</v>
      </c>
      <c r="G128" s="190"/>
      <c r="H128" s="190" t="s">
        <v>994</v>
      </c>
      <c r="I128" s="190" t="s">
        <v>982</v>
      </c>
      <c r="J128" s="190">
        <v>15</v>
      </c>
      <c r="K128" s="210"/>
    </row>
    <row r="129" spans="2:11" ht="15" customHeight="1">
      <c r="B129" s="208"/>
      <c r="C129" s="190" t="s">
        <v>995</v>
      </c>
      <c r="D129" s="190"/>
      <c r="E129" s="190"/>
      <c r="F129" s="191" t="s">
        <v>986</v>
      </c>
      <c r="G129" s="190"/>
      <c r="H129" s="190" t="s">
        <v>996</v>
      </c>
      <c r="I129" s="190" t="s">
        <v>982</v>
      </c>
      <c r="J129" s="190">
        <v>20</v>
      </c>
      <c r="K129" s="210"/>
    </row>
    <row r="130" spans="2:11" ht="15" customHeight="1">
      <c r="B130" s="208"/>
      <c r="C130" s="190" t="s">
        <v>997</v>
      </c>
      <c r="D130" s="190"/>
      <c r="E130" s="190"/>
      <c r="F130" s="191" t="s">
        <v>986</v>
      </c>
      <c r="G130" s="190"/>
      <c r="H130" s="190" t="s">
        <v>998</v>
      </c>
      <c r="I130" s="190" t="s">
        <v>982</v>
      </c>
      <c r="J130" s="190">
        <v>20</v>
      </c>
      <c r="K130" s="210"/>
    </row>
    <row r="131" spans="2:11" ht="15" customHeight="1">
      <c r="B131" s="208"/>
      <c r="C131" s="169" t="s">
        <v>985</v>
      </c>
      <c r="D131" s="169"/>
      <c r="E131" s="169"/>
      <c r="F131" s="188" t="s">
        <v>986</v>
      </c>
      <c r="G131" s="169"/>
      <c r="H131" s="169" t="s">
        <v>1019</v>
      </c>
      <c r="I131" s="169" t="s">
        <v>982</v>
      </c>
      <c r="J131" s="169">
        <v>50</v>
      </c>
      <c r="K131" s="210"/>
    </row>
    <row r="132" spans="2:11" ht="15" customHeight="1">
      <c r="B132" s="208"/>
      <c r="C132" s="169" t="s">
        <v>999</v>
      </c>
      <c r="D132" s="169"/>
      <c r="E132" s="169"/>
      <c r="F132" s="188" t="s">
        <v>986</v>
      </c>
      <c r="G132" s="169"/>
      <c r="H132" s="169" t="s">
        <v>1019</v>
      </c>
      <c r="I132" s="169" t="s">
        <v>982</v>
      </c>
      <c r="J132" s="169">
        <v>50</v>
      </c>
      <c r="K132" s="210"/>
    </row>
    <row r="133" spans="2:11" ht="15" customHeight="1">
      <c r="B133" s="208"/>
      <c r="C133" s="169" t="s">
        <v>1005</v>
      </c>
      <c r="D133" s="169"/>
      <c r="E133" s="169"/>
      <c r="F133" s="188" t="s">
        <v>986</v>
      </c>
      <c r="G133" s="169"/>
      <c r="H133" s="169" t="s">
        <v>1019</v>
      </c>
      <c r="I133" s="169" t="s">
        <v>982</v>
      </c>
      <c r="J133" s="169">
        <v>50</v>
      </c>
      <c r="K133" s="210"/>
    </row>
    <row r="134" spans="2:11" ht="15" customHeight="1">
      <c r="B134" s="208"/>
      <c r="C134" s="169" t="s">
        <v>1007</v>
      </c>
      <c r="D134" s="169"/>
      <c r="E134" s="169"/>
      <c r="F134" s="188" t="s">
        <v>986</v>
      </c>
      <c r="G134" s="169"/>
      <c r="H134" s="169" t="s">
        <v>1019</v>
      </c>
      <c r="I134" s="169" t="s">
        <v>982</v>
      </c>
      <c r="J134" s="169">
        <v>50</v>
      </c>
      <c r="K134" s="210"/>
    </row>
    <row r="135" spans="2:11" ht="15" customHeight="1">
      <c r="B135" s="208"/>
      <c r="C135" s="169" t="s">
        <v>120</v>
      </c>
      <c r="D135" s="169"/>
      <c r="E135" s="169"/>
      <c r="F135" s="188" t="s">
        <v>986</v>
      </c>
      <c r="G135" s="169"/>
      <c r="H135" s="169" t="s">
        <v>1032</v>
      </c>
      <c r="I135" s="169" t="s">
        <v>982</v>
      </c>
      <c r="J135" s="169">
        <v>255</v>
      </c>
      <c r="K135" s="210"/>
    </row>
    <row r="136" spans="2:11" ht="15" customHeight="1">
      <c r="B136" s="208"/>
      <c r="C136" s="169" t="s">
        <v>1009</v>
      </c>
      <c r="D136" s="169"/>
      <c r="E136" s="169"/>
      <c r="F136" s="188" t="s">
        <v>980</v>
      </c>
      <c r="G136" s="169"/>
      <c r="H136" s="169" t="s">
        <v>1033</v>
      </c>
      <c r="I136" s="169" t="s">
        <v>1011</v>
      </c>
      <c r="J136" s="169"/>
      <c r="K136" s="210"/>
    </row>
    <row r="137" spans="2:11" ht="15" customHeight="1">
      <c r="B137" s="208"/>
      <c r="C137" s="169" t="s">
        <v>1012</v>
      </c>
      <c r="D137" s="169"/>
      <c r="E137" s="169"/>
      <c r="F137" s="188" t="s">
        <v>980</v>
      </c>
      <c r="G137" s="169"/>
      <c r="H137" s="169" t="s">
        <v>1034</v>
      </c>
      <c r="I137" s="169" t="s">
        <v>1014</v>
      </c>
      <c r="J137" s="169"/>
      <c r="K137" s="210"/>
    </row>
    <row r="138" spans="2:11" ht="15" customHeight="1">
      <c r="B138" s="208"/>
      <c r="C138" s="169" t="s">
        <v>1015</v>
      </c>
      <c r="D138" s="169"/>
      <c r="E138" s="169"/>
      <c r="F138" s="188" t="s">
        <v>980</v>
      </c>
      <c r="G138" s="169"/>
      <c r="H138" s="169" t="s">
        <v>1015</v>
      </c>
      <c r="I138" s="169" t="s">
        <v>1014</v>
      </c>
      <c r="J138" s="169"/>
      <c r="K138" s="210"/>
    </row>
    <row r="139" spans="2:11" ht="15" customHeight="1">
      <c r="B139" s="208"/>
      <c r="C139" s="169" t="s">
        <v>38</v>
      </c>
      <c r="D139" s="169"/>
      <c r="E139" s="169"/>
      <c r="F139" s="188" t="s">
        <v>980</v>
      </c>
      <c r="G139" s="169"/>
      <c r="H139" s="169" t="s">
        <v>1035</v>
      </c>
      <c r="I139" s="169" t="s">
        <v>1014</v>
      </c>
      <c r="J139" s="169"/>
      <c r="K139" s="210"/>
    </row>
    <row r="140" spans="2:11" ht="15" customHeight="1">
      <c r="B140" s="208"/>
      <c r="C140" s="169" t="s">
        <v>1036</v>
      </c>
      <c r="D140" s="169"/>
      <c r="E140" s="169"/>
      <c r="F140" s="188" t="s">
        <v>980</v>
      </c>
      <c r="G140" s="169"/>
      <c r="H140" s="169" t="s">
        <v>1037</v>
      </c>
      <c r="I140" s="169" t="s">
        <v>1014</v>
      </c>
      <c r="J140" s="169"/>
      <c r="K140" s="210"/>
    </row>
    <row r="141" spans="2:11" ht="15" customHeight="1">
      <c r="B141" s="211"/>
      <c r="C141" s="212"/>
      <c r="D141" s="212"/>
      <c r="E141" s="212"/>
      <c r="F141" s="212"/>
      <c r="G141" s="212"/>
      <c r="H141" s="212"/>
      <c r="I141" s="212"/>
      <c r="J141" s="212"/>
      <c r="K141" s="213"/>
    </row>
    <row r="142" spans="2:11" ht="18.75" customHeight="1">
      <c r="B142" s="165"/>
      <c r="C142" s="165"/>
      <c r="D142" s="165"/>
      <c r="E142" s="165"/>
      <c r="F142" s="200"/>
      <c r="G142" s="165"/>
      <c r="H142" s="165"/>
      <c r="I142" s="165"/>
      <c r="J142" s="165"/>
      <c r="K142" s="165"/>
    </row>
    <row r="143" spans="2:11" ht="18.75" customHeight="1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</row>
    <row r="144" spans="2:11" ht="7.5" customHeight="1">
      <c r="B144" s="176"/>
      <c r="C144" s="177"/>
      <c r="D144" s="177"/>
      <c r="E144" s="177"/>
      <c r="F144" s="177"/>
      <c r="G144" s="177"/>
      <c r="H144" s="177"/>
      <c r="I144" s="177"/>
      <c r="J144" s="177"/>
      <c r="K144" s="178"/>
    </row>
    <row r="145" spans="2:11" ht="45" customHeight="1">
      <c r="B145" s="179"/>
      <c r="C145" s="270" t="s">
        <v>1038</v>
      </c>
      <c r="D145" s="270"/>
      <c r="E145" s="270"/>
      <c r="F145" s="270"/>
      <c r="G145" s="270"/>
      <c r="H145" s="270"/>
      <c r="I145" s="270"/>
      <c r="J145" s="270"/>
      <c r="K145" s="180"/>
    </row>
    <row r="146" spans="2:11" ht="17.25" customHeight="1">
      <c r="B146" s="179"/>
      <c r="C146" s="181" t="s">
        <v>974</v>
      </c>
      <c r="D146" s="181"/>
      <c r="E146" s="181"/>
      <c r="F146" s="181" t="s">
        <v>975</v>
      </c>
      <c r="G146" s="182"/>
      <c r="H146" s="181" t="s">
        <v>114</v>
      </c>
      <c r="I146" s="181" t="s">
        <v>57</v>
      </c>
      <c r="J146" s="181" t="s">
        <v>976</v>
      </c>
      <c r="K146" s="180"/>
    </row>
    <row r="147" spans="2:11" ht="17.25" customHeight="1">
      <c r="B147" s="179"/>
      <c r="C147" s="183" t="s">
        <v>977</v>
      </c>
      <c r="D147" s="183"/>
      <c r="E147" s="183"/>
      <c r="F147" s="184" t="s">
        <v>978</v>
      </c>
      <c r="G147" s="185"/>
      <c r="H147" s="183"/>
      <c r="I147" s="183"/>
      <c r="J147" s="183" t="s">
        <v>979</v>
      </c>
      <c r="K147" s="180"/>
    </row>
    <row r="148" spans="2:11" ht="5.25" customHeight="1">
      <c r="B148" s="189"/>
      <c r="C148" s="186"/>
      <c r="D148" s="186"/>
      <c r="E148" s="186"/>
      <c r="F148" s="186"/>
      <c r="G148" s="187"/>
      <c r="H148" s="186"/>
      <c r="I148" s="186"/>
      <c r="J148" s="186"/>
      <c r="K148" s="210"/>
    </row>
    <row r="149" spans="2:11" ht="15" customHeight="1">
      <c r="B149" s="189"/>
      <c r="C149" s="214" t="s">
        <v>983</v>
      </c>
      <c r="D149" s="169"/>
      <c r="E149" s="169"/>
      <c r="F149" s="215" t="s">
        <v>980</v>
      </c>
      <c r="G149" s="169"/>
      <c r="H149" s="214" t="s">
        <v>1019</v>
      </c>
      <c r="I149" s="214" t="s">
        <v>982</v>
      </c>
      <c r="J149" s="214">
        <v>120</v>
      </c>
      <c r="K149" s="210"/>
    </row>
    <row r="150" spans="2:11" ht="15" customHeight="1">
      <c r="B150" s="189"/>
      <c r="C150" s="214" t="s">
        <v>1028</v>
      </c>
      <c r="D150" s="169"/>
      <c r="E150" s="169"/>
      <c r="F150" s="215" t="s">
        <v>980</v>
      </c>
      <c r="G150" s="169"/>
      <c r="H150" s="214" t="s">
        <v>1039</v>
      </c>
      <c r="I150" s="214" t="s">
        <v>982</v>
      </c>
      <c r="J150" s="214" t="s">
        <v>1030</v>
      </c>
      <c r="K150" s="210"/>
    </row>
    <row r="151" spans="2:11" ht="15" customHeight="1">
      <c r="B151" s="189"/>
      <c r="C151" s="214" t="s">
        <v>929</v>
      </c>
      <c r="D151" s="169"/>
      <c r="E151" s="169"/>
      <c r="F151" s="215" t="s">
        <v>980</v>
      </c>
      <c r="G151" s="169"/>
      <c r="H151" s="214" t="s">
        <v>1040</v>
      </c>
      <c r="I151" s="214" t="s">
        <v>982</v>
      </c>
      <c r="J151" s="214" t="s">
        <v>1030</v>
      </c>
      <c r="K151" s="210"/>
    </row>
    <row r="152" spans="2:11" ht="15" customHeight="1">
      <c r="B152" s="189"/>
      <c r="C152" s="214" t="s">
        <v>985</v>
      </c>
      <c r="D152" s="169"/>
      <c r="E152" s="169"/>
      <c r="F152" s="215" t="s">
        <v>986</v>
      </c>
      <c r="G152" s="169"/>
      <c r="H152" s="214" t="s">
        <v>1019</v>
      </c>
      <c r="I152" s="214" t="s">
        <v>982</v>
      </c>
      <c r="J152" s="214">
        <v>50</v>
      </c>
      <c r="K152" s="210"/>
    </row>
    <row r="153" spans="2:11" ht="15" customHeight="1">
      <c r="B153" s="189"/>
      <c r="C153" s="214" t="s">
        <v>988</v>
      </c>
      <c r="D153" s="169"/>
      <c r="E153" s="169"/>
      <c r="F153" s="215" t="s">
        <v>980</v>
      </c>
      <c r="G153" s="169"/>
      <c r="H153" s="214" t="s">
        <v>1019</v>
      </c>
      <c r="I153" s="214" t="s">
        <v>990</v>
      </c>
      <c r="J153" s="214"/>
      <c r="K153" s="210"/>
    </row>
    <row r="154" spans="2:11" ht="15" customHeight="1">
      <c r="B154" s="189"/>
      <c r="C154" s="214" t="s">
        <v>999</v>
      </c>
      <c r="D154" s="169"/>
      <c r="E154" s="169"/>
      <c r="F154" s="215" t="s">
        <v>986</v>
      </c>
      <c r="G154" s="169"/>
      <c r="H154" s="214" t="s">
        <v>1019</v>
      </c>
      <c r="I154" s="214" t="s">
        <v>982</v>
      </c>
      <c r="J154" s="214">
        <v>50</v>
      </c>
      <c r="K154" s="210"/>
    </row>
    <row r="155" spans="2:11" ht="15" customHeight="1">
      <c r="B155" s="189"/>
      <c r="C155" s="214" t="s">
        <v>1007</v>
      </c>
      <c r="D155" s="169"/>
      <c r="E155" s="169"/>
      <c r="F155" s="215" t="s">
        <v>986</v>
      </c>
      <c r="G155" s="169"/>
      <c r="H155" s="214" t="s">
        <v>1019</v>
      </c>
      <c r="I155" s="214" t="s">
        <v>982</v>
      </c>
      <c r="J155" s="214">
        <v>50</v>
      </c>
      <c r="K155" s="210"/>
    </row>
    <row r="156" spans="2:11" ht="15" customHeight="1">
      <c r="B156" s="189"/>
      <c r="C156" s="214" t="s">
        <v>1005</v>
      </c>
      <c r="D156" s="169"/>
      <c r="E156" s="169"/>
      <c r="F156" s="215" t="s">
        <v>986</v>
      </c>
      <c r="G156" s="169"/>
      <c r="H156" s="214" t="s">
        <v>1019</v>
      </c>
      <c r="I156" s="214" t="s">
        <v>982</v>
      </c>
      <c r="J156" s="214">
        <v>50</v>
      </c>
      <c r="K156" s="210"/>
    </row>
    <row r="157" spans="2:11" ht="15" customHeight="1">
      <c r="B157" s="189"/>
      <c r="C157" s="214" t="s">
        <v>92</v>
      </c>
      <c r="D157" s="169"/>
      <c r="E157" s="169"/>
      <c r="F157" s="215" t="s">
        <v>980</v>
      </c>
      <c r="G157" s="169"/>
      <c r="H157" s="214" t="s">
        <v>1041</v>
      </c>
      <c r="I157" s="214" t="s">
        <v>982</v>
      </c>
      <c r="J157" s="214" t="s">
        <v>1042</v>
      </c>
      <c r="K157" s="210"/>
    </row>
    <row r="158" spans="2:11" ht="15" customHeight="1">
      <c r="B158" s="189"/>
      <c r="C158" s="214" t="s">
        <v>1043</v>
      </c>
      <c r="D158" s="169"/>
      <c r="E158" s="169"/>
      <c r="F158" s="215" t="s">
        <v>980</v>
      </c>
      <c r="G158" s="169"/>
      <c r="H158" s="214" t="s">
        <v>1044</v>
      </c>
      <c r="I158" s="214" t="s">
        <v>1014</v>
      </c>
      <c r="J158" s="214"/>
      <c r="K158" s="210"/>
    </row>
    <row r="159" spans="2:11" ht="15" customHeight="1">
      <c r="B159" s="216"/>
      <c r="C159" s="198"/>
      <c r="D159" s="198"/>
      <c r="E159" s="198"/>
      <c r="F159" s="198"/>
      <c r="G159" s="198"/>
      <c r="H159" s="198"/>
      <c r="I159" s="198"/>
      <c r="J159" s="198"/>
      <c r="K159" s="217"/>
    </row>
    <row r="160" spans="2:11" ht="18.75" customHeight="1">
      <c r="B160" s="165"/>
      <c r="C160" s="169"/>
      <c r="D160" s="169"/>
      <c r="E160" s="169"/>
      <c r="F160" s="188"/>
      <c r="G160" s="169"/>
      <c r="H160" s="169"/>
      <c r="I160" s="169"/>
      <c r="J160" s="169"/>
      <c r="K160" s="165"/>
    </row>
    <row r="161" spans="2:11" ht="18.75" customHeight="1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</row>
    <row r="162" spans="2:11" ht="7.5" customHeight="1">
      <c r="B162" s="156"/>
      <c r="C162" s="157"/>
      <c r="D162" s="157"/>
      <c r="E162" s="157"/>
      <c r="F162" s="157"/>
      <c r="G162" s="157"/>
      <c r="H162" s="157"/>
      <c r="I162" s="157"/>
      <c r="J162" s="157"/>
      <c r="K162" s="158"/>
    </row>
    <row r="163" spans="2:11" ht="45" customHeight="1">
      <c r="B163" s="159"/>
      <c r="C163" s="266" t="s">
        <v>1045</v>
      </c>
      <c r="D163" s="266"/>
      <c r="E163" s="266"/>
      <c r="F163" s="266"/>
      <c r="G163" s="266"/>
      <c r="H163" s="266"/>
      <c r="I163" s="266"/>
      <c r="J163" s="266"/>
      <c r="K163" s="160"/>
    </row>
    <row r="164" spans="2:11" ht="17.25" customHeight="1">
      <c r="B164" s="159"/>
      <c r="C164" s="181" t="s">
        <v>974</v>
      </c>
      <c r="D164" s="181"/>
      <c r="E164" s="181"/>
      <c r="F164" s="181" t="s">
        <v>975</v>
      </c>
      <c r="G164" s="218"/>
      <c r="H164" s="219" t="s">
        <v>114</v>
      </c>
      <c r="I164" s="219" t="s">
        <v>57</v>
      </c>
      <c r="J164" s="181" t="s">
        <v>976</v>
      </c>
      <c r="K164" s="160"/>
    </row>
    <row r="165" spans="2:11" ht="17.25" customHeight="1">
      <c r="B165" s="162"/>
      <c r="C165" s="183" t="s">
        <v>977</v>
      </c>
      <c r="D165" s="183"/>
      <c r="E165" s="183"/>
      <c r="F165" s="184" t="s">
        <v>978</v>
      </c>
      <c r="G165" s="220"/>
      <c r="H165" s="221"/>
      <c r="I165" s="221"/>
      <c r="J165" s="183" t="s">
        <v>979</v>
      </c>
      <c r="K165" s="163"/>
    </row>
    <row r="166" spans="2:11" ht="5.25" customHeight="1">
      <c r="B166" s="189"/>
      <c r="C166" s="186"/>
      <c r="D166" s="186"/>
      <c r="E166" s="186"/>
      <c r="F166" s="186"/>
      <c r="G166" s="187"/>
      <c r="H166" s="186"/>
      <c r="I166" s="186"/>
      <c r="J166" s="186"/>
      <c r="K166" s="210"/>
    </row>
    <row r="167" spans="2:11" ht="15" customHeight="1">
      <c r="B167" s="189"/>
      <c r="C167" s="169" t="s">
        <v>983</v>
      </c>
      <c r="D167" s="169"/>
      <c r="E167" s="169"/>
      <c r="F167" s="188" t="s">
        <v>980</v>
      </c>
      <c r="G167" s="169"/>
      <c r="H167" s="169" t="s">
        <v>1019</v>
      </c>
      <c r="I167" s="169" t="s">
        <v>982</v>
      </c>
      <c r="J167" s="169">
        <v>120</v>
      </c>
      <c r="K167" s="210"/>
    </row>
    <row r="168" spans="2:11" ht="15" customHeight="1">
      <c r="B168" s="189"/>
      <c r="C168" s="169" t="s">
        <v>1028</v>
      </c>
      <c r="D168" s="169"/>
      <c r="E168" s="169"/>
      <c r="F168" s="188" t="s">
        <v>980</v>
      </c>
      <c r="G168" s="169"/>
      <c r="H168" s="169" t="s">
        <v>1029</v>
      </c>
      <c r="I168" s="169" t="s">
        <v>982</v>
      </c>
      <c r="J168" s="169" t="s">
        <v>1030</v>
      </c>
      <c r="K168" s="210"/>
    </row>
    <row r="169" spans="2:11" ht="15" customHeight="1">
      <c r="B169" s="189"/>
      <c r="C169" s="169" t="s">
        <v>929</v>
      </c>
      <c r="D169" s="169"/>
      <c r="E169" s="169"/>
      <c r="F169" s="188" t="s">
        <v>980</v>
      </c>
      <c r="G169" s="169"/>
      <c r="H169" s="169" t="s">
        <v>1046</v>
      </c>
      <c r="I169" s="169" t="s">
        <v>982</v>
      </c>
      <c r="J169" s="169" t="s">
        <v>1030</v>
      </c>
      <c r="K169" s="210"/>
    </row>
    <row r="170" spans="2:11" ht="15" customHeight="1">
      <c r="B170" s="189"/>
      <c r="C170" s="169" t="s">
        <v>985</v>
      </c>
      <c r="D170" s="169"/>
      <c r="E170" s="169"/>
      <c r="F170" s="188" t="s">
        <v>986</v>
      </c>
      <c r="G170" s="169"/>
      <c r="H170" s="169" t="s">
        <v>1046</v>
      </c>
      <c r="I170" s="169" t="s">
        <v>982</v>
      </c>
      <c r="J170" s="169">
        <v>50</v>
      </c>
      <c r="K170" s="210"/>
    </row>
    <row r="171" spans="2:11" ht="15" customHeight="1">
      <c r="B171" s="189"/>
      <c r="C171" s="169" t="s">
        <v>988</v>
      </c>
      <c r="D171" s="169"/>
      <c r="E171" s="169"/>
      <c r="F171" s="188" t="s">
        <v>980</v>
      </c>
      <c r="G171" s="169"/>
      <c r="H171" s="169" t="s">
        <v>1046</v>
      </c>
      <c r="I171" s="169" t="s">
        <v>990</v>
      </c>
      <c r="J171" s="169"/>
      <c r="K171" s="210"/>
    </row>
    <row r="172" spans="2:11" ht="15" customHeight="1">
      <c r="B172" s="189"/>
      <c r="C172" s="169" t="s">
        <v>999</v>
      </c>
      <c r="D172" s="169"/>
      <c r="E172" s="169"/>
      <c r="F172" s="188" t="s">
        <v>986</v>
      </c>
      <c r="G172" s="169"/>
      <c r="H172" s="169" t="s">
        <v>1046</v>
      </c>
      <c r="I172" s="169" t="s">
        <v>982</v>
      </c>
      <c r="J172" s="169">
        <v>50</v>
      </c>
      <c r="K172" s="210"/>
    </row>
    <row r="173" spans="2:11" ht="15" customHeight="1">
      <c r="B173" s="189"/>
      <c r="C173" s="169" t="s">
        <v>1007</v>
      </c>
      <c r="D173" s="169"/>
      <c r="E173" s="169"/>
      <c r="F173" s="188" t="s">
        <v>986</v>
      </c>
      <c r="G173" s="169"/>
      <c r="H173" s="169" t="s">
        <v>1046</v>
      </c>
      <c r="I173" s="169" t="s">
        <v>982</v>
      </c>
      <c r="J173" s="169">
        <v>50</v>
      </c>
      <c r="K173" s="210"/>
    </row>
    <row r="174" spans="2:11" ht="15" customHeight="1">
      <c r="B174" s="189"/>
      <c r="C174" s="169" t="s">
        <v>1005</v>
      </c>
      <c r="D174" s="169"/>
      <c r="E174" s="169"/>
      <c r="F174" s="188" t="s">
        <v>986</v>
      </c>
      <c r="G174" s="169"/>
      <c r="H174" s="169" t="s">
        <v>1046</v>
      </c>
      <c r="I174" s="169" t="s">
        <v>982</v>
      </c>
      <c r="J174" s="169">
        <v>50</v>
      </c>
      <c r="K174" s="210"/>
    </row>
    <row r="175" spans="2:11" ht="15" customHeight="1">
      <c r="B175" s="189"/>
      <c r="C175" s="169" t="s">
        <v>113</v>
      </c>
      <c r="D175" s="169"/>
      <c r="E175" s="169"/>
      <c r="F175" s="188" t="s">
        <v>980</v>
      </c>
      <c r="G175" s="169"/>
      <c r="H175" s="169" t="s">
        <v>1047</v>
      </c>
      <c r="I175" s="169" t="s">
        <v>1048</v>
      </c>
      <c r="J175" s="169"/>
      <c r="K175" s="210"/>
    </row>
    <row r="176" spans="2:11" ht="15" customHeight="1">
      <c r="B176" s="189"/>
      <c r="C176" s="169" t="s">
        <v>57</v>
      </c>
      <c r="D176" s="169"/>
      <c r="E176" s="169"/>
      <c r="F176" s="188" t="s">
        <v>980</v>
      </c>
      <c r="G176" s="169"/>
      <c r="H176" s="169" t="s">
        <v>1049</v>
      </c>
      <c r="I176" s="169" t="s">
        <v>1050</v>
      </c>
      <c r="J176" s="169">
        <v>1</v>
      </c>
      <c r="K176" s="210"/>
    </row>
    <row r="177" spans="2:11" ht="15" customHeight="1">
      <c r="B177" s="189"/>
      <c r="C177" s="169" t="s">
        <v>53</v>
      </c>
      <c r="D177" s="169"/>
      <c r="E177" s="169"/>
      <c r="F177" s="188" t="s">
        <v>980</v>
      </c>
      <c r="G177" s="169"/>
      <c r="H177" s="169" t="s">
        <v>1051</v>
      </c>
      <c r="I177" s="169" t="s">
        <v>982</v>
      </c>
      <c r="J177" s="169">
        <v>20</v>
      </c>
      <c r="K177" s="210"/>
    </row>
    <row r="178" spans="2:11" ht="15" customHeight="1">
      <c r="B178" s="189"/>
      <c r="C178" s="169" t="s">
        <v>114</v>
      </c>
      <c r="D178" s="169"/>
      <c r="E178" s="169"/>
      <c r="F178" s="188" t="s">
        <v>980</v>
      </c>
      <c r="G178" s="169"/>
      <c r="H178" s="169" t="s">
        <v>1052</v>
      </c>
      <c r="I178" s="169" t="s">
        <v>982</v>
      </c>
      <c r="J178" s="169">
        <v>255</v>
      </c>
      <c r="K178" s="210"/>
    </row>
    <row r="179" spans="2:11" ht="15" customHeight="1">
      <c r="B179" s="189"/>
      <c r="C179" s="169" t="s">
        <v>115</v>
      </c>
      <c r="D179" s="169"/>
      <c r="E179" s="169"/>
      <c r="F179" s="188" t="s">
        <v>980</v>
      </c>
      <c r="G179" s="169"/>
      <c r="H179" s="169" t="s">
        <v>945</v>
      </c>
      <c r="I179" s="169" t="s">
        <v>982</v>
      </c>
      <c r="J179" s="169">
        <v>10</v>
      </c>
      <c r="K179" s="210"/>
    </row>
    <row r="180" spans="2:11" ht="15" customHeight="1">
      <c r="B180" s="189"/>
      <c r="C180" s="169" t="s">
        <v>116</v>
      </c>
      <c r="D180" s="169"/>
      <c r="E180" s="169"/>
      <c r="F180" s="188" t="s">
        <v>980</v>
      </c>
      <c r="G180" s="169"/>
      <c r="H180" s="169" t="s">
        <v>1053</v>
      </c>
      <c r="I180" s="169" t="s">
        <v>1014</v>
      </c>
      <c r="J180" s="169"/>
      <c r="K180" s="210"/>
    </row>
    <row r="181" spans="2:11" ht="15" customHeight="1">
      <c r="B181" s="189"/>
      <c r="C181" s="169" t="s">
        <v>1054</v>
      </c>
      <c r="D181" s="169"/>
      <c r="E181" s="169"/>
      <c r="F181" s="188" t="s">
        <v>980</v>
      </c>
      <c r="G181" s="169"/>
      <c r="H181" s="169" t="s">
        <v>1055</v>
      </c>
      <c r="I181" s="169" t="s">
        <v>1014</v>
      </c>
      <c r="J181" s="169"/>
      <c r="K181" s="210"/>
    </row>
    <row r="182" spans="2:11" ht="15" customHeight="1">
      <c r="B182" s="189"/>
      <c r="C182" s="169" t="s">
        <v>1043</v>
      </c>
      <c r="D182" s="169"/>
      <c r="E182" s="169"/>
      <c r="F182" s="188" t="s">
        <v>980</v>
      </c>
      <c r="G182" s="169"/>
      <c r="H182" s="169" t="s">
        <v>1056</v>
      </c>
      <c r="I182" s="169" t="s">
        <v>1014</v>
      </c>
      <c r="J182" s="169"/>
      <c r="K182" s="210"/>
    </row>
    <row r="183" spans="2:11" ht="15" customHeight="1">
      <c r="B183" s="189"/>
      <c r="C183" s="169" t="s">
        <v>119</v>
      </c>
      <c r="D183" s="169"/>
      <c r="E183" s="169"/>
      <c r="F183" s="188" t="s">
        <v>986</v>
      </c>
      <c r="G183" s="169"/>
      <c r="H183" s="169" t="s">
        <v>1057</v>
      </c>
      <c r="I183" s="169" t="s">
        <v>982</v>
      </c>
      <c r="J183" s="169">
        <v>50</v>
      </c>
      <c r="K183" s="210"/>
    </row>
    <row r="184" spans="2:11" ht="15" customHeight="1">
      <c r="B184" s="216"/>
      <c r="C184" s="198"/>
      <c r="D184" s="198"/>
      <c r="E184" s="198"/>
      <c r="F184" s="198"/>
      <c r="G184" s="198"/>
      <c r="H184" s="198"/>
      <c r="I184" s="198"/>
      <c r="J184" s="198"/>
      <c r="K184" s="217"/>
    </row>
    <row r="185" spans="2:11" ht="18.75" customHeight="1">
      <c r="B185" s="165"/>
      <c r="C185" s="169"/>
      <c r="D185" s="169"/>
      <c r="E185" s="169"/>
      <c r="F185" s="188"/>
      <c r="G185" s="169"/>
      <c r="H185" s="169"/>
      <c r="I185" s="169"/>
      <c r="J185" s="169"/>
      <c r="K185" s="165"/>
    </row>
    <row r="186" spans="2:11" ht="18.75" customHeight="1"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</row>
    <row r="187" spans="2:11" ht="13.5">
      <c r="B187" s="156"/>
      <c r="C187" s="157"/>
      <c r="D187" s="157"/>
      <c r="E187" s="157"/>
      <c r="F187" s="157"/>
      <c r="G187" s="157"/>
      <c r="H187" s="157"/>
      <c r="I187" s="157"/>
      <c r="J187" s="157"/>
      <c r="K187" s="158"/>
    </row>
    <row r="188" spans="2:11" ht="21">
      <c r="B188" s="159"/>
      <c r="C188" s="266" t="s">
        <v>1058</v>
      </c>
      <c r="D188" s="266"/>
      <c r="E188" s="266"/>
      <c r="F188" s="266"/>
      <c r="G188" s="266"/>
      <c r="H188" s="266"/>
      <c r="I188" s="266"/>
      <c r="J188" s="266"/>
      <c r="K188" s="160"/>
    </row>
    <row r="189" spans="2:11" ht="25.5" customHeight="1">
      <c r="B189" s="159"/>
      <c r="C189" s="222" t="s">
        <v>1059</v>
      </c>
      <c r="D189" s="222"/>
      <c r="E189" s="222"/>
      <c r="F189" s="222" t="s">
        <v>1060</v>
      </c>
      <c r="G189" s="223"/>
      <c r="H189" s="272" t="s">
        <v>1061</v>
      </c>
      <c r="I189" s="272"/>
      <c r="J189" s="272"/>
      <c r="K189" s="160"/>
    </row>
    <row r="190" spans="2:11" ht="5.25" customHeight="1">
      <c r="B190" s="189"/>
      <c r="C190" s="186"/>
      <c r="D190" s="186"/>
      <c r="E190" s="186"/>
      <c r="F190" s="186"/>
      <c r="G190" s="169"/>
      <c r="H190" s="186"/>
      <c r="I190" s="186"/>
      <c r="J190" s="186"/>
      <c r="K190" s="210"/>
    </row>
    <row r="191" spans="2:11" ht="15" customHeight="1">
      <c r="B191" s="189"/>
      <c r="C191" s="169" t="s">
        <v>1062</v>
      </c>
      <c r="D191" s="169"/>
      <c r="E191" s="169"/>
      <c r="F191" s="188" t="s">
        <v>43</v>
      </c>
      <c r="G191" s="169"/>
      <c r="H191" s="273" t="s">
        <v>1063</v>
      </c>
      <c r="I191" s="273"/>
      <c r="J191" s="273"/>
      <c r="K191" s="210"/>
    </row>
    <row r="192" spans="2:11" ht="15" customHeight="1">
      <c r="B192" s="189"/>
      <c r="C192" s="195"/>
      <c r="D192" s="169"/>
      <c r="E192" s="169"/>
      <c r="F192" s="188" t="s">
        <v>44</v>
      </c>
      <c r="G192" s="169"/>
      <c r="H192" s="273" t="s">
        <v>1064</v>
      </c>
      <c r="I192" s="273"/>
      <c r="J192" s="273"/>
      <c r="K192" s="210"/>
    </row>
    <row r="193" spans="2:11" ht="15" customHeight="1">
      <c r="B193" s="189"/>
      <c r="C193" s="195"/>
      <c r="D193" s="169"/>
      <c r="E193" s="169"/>
      <c r="F193" s="188" t="s">
        <v>47</v>
      </c>
      <c r="G193" s="169"/>
      <c r="H193" s="273" t="s">
        <v>1065</v>
      </c>
      <c r="I193" s="273"/>
      <c r="J193" s="273"/>
      <c r="K193" s="210"/>
    </row>
    <row r="194" spans="2:11" ht="15" customHeight="1">
      <c r="B194" s="189"/>
      <c r="C194" s="169"/>
      <c r="D194" s="169"/>
      <c r="E194" s="169"/>
      <c r="F194" s="188" t="s">
        <v>45</v>
      </c>
      <c r="G194" s="169"/>
      <c r="H194" s="273" t="s">
        <v>1066</v>
      </c>
      <c r="I194" s="273"/>
      <c r="J194" s="273"/>
      <c r="K194" s="210"/>
    </row>
    <row r="195" spans="2:11" ht="15" customHeight="1">
      <c r="B195" s="189"/>
      <c r="C195" s="169"/>
      <c r="D195" s="169"/>
      <c r="E195" s="169"/>
      <c r="F195" s="188" t="s">
        <v>46</v>
      </c>
      <c r="G195" s="169"/>
      <c r="H195" s="273" t="s">
        <v>1067</v>
      </c>
      <c r="I195" s="273"/>
      <c r="J195" s="273"/>
      <c r="K195" s="210"/>
    </row>
    <row r="196" spans="2:11" ht="15" customHeight="1">
      <c r="B196" s="189"/>
      <c r="C196" s="169"/>
      <c r="D196" s="169"/>
      <c r="E196" s="169"/>
      <c r="F196" s="188"/>
      <c r="G196" s="169"/>
      <c r="H196" s="169"/>
      <c r="I196" s="169"/>
      <c r="J196" s="169"/>
      <c r="K196" s="210"/>
    </row>
    <row r="197" spans="2:11" ht="15" customHeight="1">
      <c r="B197" s="189"/>
      <c r="C197" s="169" t="s">
        <v>1026</v>
      </c>
      <c r="D197" s="169"/>
      <c r="E197" s="169"/>
      <c r="F197" s="188" t="s">
        <v>77</v>
      </c>
      <c r="G197" s="169"/>
      <c r="H197" s="273" t="s">
        <v>1068</v>
      </c>
      <c r="I197" s="273"/>
      <c r="J197" s="273"/>
      <c r="K197" s="210"/>
    </row>
    <row r="198" spans="2:11" ht="15" customHeight="1">
      <c r="B198" s="189"/>
      <c r="C198" s="195"/>
      <c r="D198" s="169"/>
      <c r="E198" s="169"/>
      <c r="F198" s="188" t="s">
        <v>923</v>
      </c>
      <c r="G198" s="169"/>
      <c r="H198" s="273" t="s">
        <v>924</v>
      </c>
      <c r="I198" s="273"/>
      <c r="J198" s="273"/>
      <c r="K198" s="210"/>
    </row>
    <row r="199" spans="2:11" ht="15" customHeight="1">
      <c r="B199" s="189"/>
      <c r="C199" s="169"/>
      <c r="D199" s="169"/>
      <c r="E199" s="169"/>
      <c r="F199" s="188" t="s">
        <v>921</v>
      </c>
      <c r="G199" s="169"/>
      <c r="H199" s="273" t="s">
        <v>1069</v>
      </c>
      <c r="I199" s="273"/>
      <c r="J199" s="273"/>
      <c r="K199" s="210"/>
    </row>
    <row r="200" spans="2:11" ht="15" customHeight="1">
      <c r="B200" s="224"/>
      <c r="C200" s="195"/>
      <c r="D200" s="195"/>
      <c r="E200" s="195"/>
      <c r="F200" s="188" t="s">
        <v>925</v>
      </c>
      <c r="G200" s="174"/>
      <c r="H200" s="271" t="s">
        <v>926</v>
      </c>
      <c r="I200" s="271"/>
      <c r="J200" s="271"/>
      <c r="K200" s="225"/>
    </row>
    <row r="201" spans="2:11" ht="15" customHeight="1">
      <c r="B201" s="224"/>
      <c r="C201" s="195"/>
      <c r="D201" s="195"/>
      <c r="E201" s="195"/>
      <c r="F201" s="188" t="s">
        <v>927</v>
      </c>
      <c r="G201" s="174"/>
      <c r="H201" s="271" t="s">
        <v>1070</v>
      </c>
      <c r="I201" s="271"/>
      <c r="J201" s="271"/>
      <c r="K201" s="225"/>
    </row>
    <row r="202" spans="2:11" ht="15" customHeight="1">
      <c r="B202" s="224"/>
      <c r="C202" s="195"/>
      <c r="D202" s="195"/>
      <c r="E202" s="195"/>
      <c r="F202" s="226"/>
      <c r="G202" s="174"/>
      <c r="H202" s="227"/>
      <c r="I202" s="227"/>
      <c r="J202" s="227"/>
      <c r="K202" s="225"/>
    </row>
    <row r="203" spans="2:11" ht="15" customHeight="1">
      <c r="B203" s="224"/>
      <c r="C203" s="169" t="s">
        <v>1050</v>
      </c>
      <c r="D203" s="195"/>
      <c r="E203" s="195"/>
      <c r="F203" s="188">
        <v>1</v>
      </c>
      <c r="G203" s="174"/>
      <c r="H203" s="271" t="s">
        <v>1071</v>
      </c>
      <c r="I203" s="271"/>
      <c r="J203" s="271"/>
      <c r="K203" s="225"/>
    </row>
    <row r="204" spans="2:11" ht="15" customHeight="1">
      <c r="B204" s="224"/>
      <c r="C204" s="195"/>
      <c r="D204" s="195"/>
      <c r="E204" s="195"/>
      <c r="F204" s="188">
        <v>2</v>
      </c>
      <c r="G204" s="174"/>
      <c r="H204" s="271" t="s">
        <v>1072</v>
      </c>
      <c r="I204" s="271"/>
      <c r="J204" s="271"/>
      <c r="K204" s="225"/>
    </row>
    <row r="205" spans="2:11" ht="15" customHeight="1">
      <c r="B205" s="224"/>
      <c r="C205" s="195"/>
      <c r="D205" s="195"/>
      <c r="E205" s="195"/>
      <c r="F205" s="188">
        <v>3</v>
      </c>
      <c r="G205" s="174"/>
      <c r="H205" s="271" t="s">
        <v>1073</v>
      </c>
      <c r="I205" s="271"/>
      <c r="J205" s="271"/>
      <c r="K205" s="225"/>
    </row>
    <row r="206" spans="2:11" ht="15" customHeight="1">
      <c r="B206" s="224"/>
      <c r="C206" s="195"/>
      <c r="D206" s="195"/>
      <c r="E206" s="195"/>
      <c r="F206" s="188">
        <v>4</v>
      </c>
      <c r="G206" s="174"/>
      <c r="H206" s="271" t="s">
        <v>1074</v>
      </c>
      <c r="I206" s="271"/>
      <c r="J206" s="271"/>
      <c r="K206" s="225"/>
    </row>
    <row r="207" spans="2:11" ht="12.75" customHeight="1">
      <c r="B207" s="228"/>
      <c r="C207" s="229"/>
      <c r="D207" s="229"/>
      <c r="E207" s="229"/>
      <c r="F207" s="229"/>
      <c r="G207" s="229"/>
      <c r="H207" s="229"/>
      <c r="I207" s="229"/>
      <c r="J207" s="229"/>
      <c r="K207" s="230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</dc:creator>
  <cp:keywords/>
  <dc:description/>
  <cp:lastModifiedBy>Ing. Petr Kukla</cp:lastModifiedBy>
  <dcterms:created xsi:type="dcterms:W3CDTF">2016-09-22T11:12:18Z</dcterms:created>
  <dcterms:modified xsi:type="dcterms:W3CDTF">2016-12-22T09:44:40Z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